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19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comments14.xml" ContentType="application/vnd.openxmlformats-officedocument.spreadsheetml.comments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sharedStrings.xml" ContentType="application/vnd.openxmlformats-officedocument.spreadsheetml.sharedStrings+xml"/>
  <Override PartName="/xl/comments12.xml" ContentType="application/vnd.openxmlformats-officedocument.spreadsheetml.comment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comments10.xml" ContentType="application/vnd.openxmlformats-officedocument.spreadsheetml.comment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drawings/drawing7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Default Extension="jpeg" ContentType="image/jpeg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drawings/drawing18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drawings/drawing23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drawings/drawing10.xml" ContentType="application/vnd.openxmlformats-officedocument.drawing+xml"/>
  <Override PartName="/xl/comments13.xml" ContentType="application/vnd.openxmlformats-officedocument.spreadsheetml.comments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xl/comments11.xml" ContentType="application/vnd.openxmlformats-officedocument.spreadsheetml.comments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/>
  <bookViews>
    <workbookView xWindow="0" yWindow="0" windowWidth="15360" windowHeight="7755" tabRatio="533"/>
  </bookViews>
  <sheets>
    <sheet name="Abertura" sheetId="23" r:id="rId1"/>
    <sheet name="Manual de Instruções" sheetId="41" r:id="rId2"/>
    <sheet name="Capa Simulador" sheetId="24" r:id="rId3"/>
    <sheet name="Menu Principal" sheetId="22" r:id="rId4"/>
    <sheet name="Ajuda Quadro 1" sheetId="42" r:id="rId5"/>
    <sheet name="Quadro 1" sheetId="20" r:id="rId6"/>
    <sheet name="Ajuda Quadro 2" sheetId="43" r:id="rId7"/>
    <sheet name="Quadro 2" sheetId="26" r:id="rId8"/>
    <sheet name="Quadro 3" sheetId="27" r:id="rId9"/>
    <sheet name="Ajuda Quadro 4" sheetId="44" r:id="rId10"/>
    <sheet name="Quadro 4" sheetId="28" r:id="rId11"/>
    <sheet name="Ajuda Quadro 5" sheetId="49" r:id="rId12"/>
    <sheet name="Quadro 5" sheetId="29" r:id="rId13"/>
    <sheet name="Ajuda Quadro 6" sheetId="45" r:id="rId14"/>
    <sheet name="Quadro 6" sheetId="30" r:id="rId15"/>
    <sheet name="Quadro 7" sheetId="31" r:id="rId16"/>
    <sheet name="Ajuda Quadro 7" sheetId="46" r:id="rId17"/>
    <sheet name="Quadro 8" sheetId="32" r:id="rId18"/>
    <sheet name="Ajuda Quadro 8" sheetId="47" r:id="rId19"/>
    <sheet name="Quadro 9" sheetId="33" r:id="rId20"/>
    <sheet name="Quadro 10" sheetId="34" r:id="rId21"/>
    <sheet name="Quadro 11" sheetId="35" r:id="rId22"/>
    <sheet name="Ajuda Quadro 12" sheetId="48" r:id="rId23"/>
    <sheet name="Quadro 12" sheetId="25" r:id="rId24"/>
    <sheet name="Quadro 13.1" sheetId="36" r:id="rId25"/>
    <sheet name="Despesas Financeiras" sheetId="9" r:id="rId26"/>
    <sheet name="Resultados" sheetId="50" r:id="rId27"/>
    <sheet name="Menu de Impressão" sheetId="37" r:id="rId28"/>
    <sheet name="Sobre o ProjFacil" sheetId="19" state="hidden" r:id="rId29"/>
    <sheet name="Dados Gerais da Empresa" sheetId="7" state="hidden" r:id="rId30"/>
    <sheet name="Proj.Faturamento" sheetId="1" state="hidden" r:id="rId31"/>
    <sheet name="Insumos" sheetId="2" state="hidden" r:id="rId32"/>
    <sheet name="Desp. Com. Adm." sheetId="5" state="hidden" r:id="rId33"/>
    <sheet name="Mão-de-Obra" sheetId="3" state="hidden" r:id="rId34"/>
    <sheet name="Depreciação" sheetId="4" state="hidden" r:id="rId35"/>
    <sheet name="Capital de Giro" sheetId="8" state="hidden" r:id="rId36"/>
    <sheet name="Investimentos" sheetId="13" state="hidden" r:id="rId37"/>
    <sheet name="Usos e Fontes" sheetId="16" r:id="rId38"/>
    <sheet name="Simulador" sheetId="38" r:id="rId39"/>
    <sheet name="Proj.Resultados" sheetId="6" r:id="rId40"/>
    <sheet name="Fluxo de Caixa" sheetId="15" state="hidden" r:id="rId41"/>
    <sheet name="Análise de Viabilidade" sheetId="10" state="hidden" r:id="rId42"/>
    <sheet name="Sumário Executivo" sheetId="11" r:id="rId43"/>
    <sheet name="Rascunho" sheetId="18" state="hidden" r:id="rId44"/>
    <sheet name="Plan1" sheetId="39" state="hidden" r:id="rId45"/>
    <sheet name="Plan2" sheetId="40" state="hidden" r:id="rId46"/>
  </sheets>
  <definedNames>
    <definedName name="\INT03">'Fluxo de Caixa'!$N$287:$Y$294</definedName>
    <definedName name="Analise">'Análise de Viabilidade'!$A$1</definedName>
    <definedName name="_xlnm.Print_Area" localSheetId="41">'Análise de Viabilidade'!$B$8:$G$25</definedName>
    <definedName name="_xlnm.Print_Area" localSheetId="35">'Capital de Giro'!$B$10:$M$31</definedName>
    <definedName name="_xlnm.Print_Area" localSheetId="29">'Dados Gerais da Empresa'!$B$12:$H$76</definedName>
    <definedName name="_xlnm.Print_Area" localSheetId="34">Depreciação!$B$8:$Q$39</definedName>
    <definedName name="_xlnm.Print_Area" localSheetId="32">'Desp. Com. Adm.'!$B$10:$H$38</definedName>
    <definedName name="_xlnm.Print_Area" localSheetId="25">'Despesas Financeiras'!$B$11:$F$231</definedName>
    <definedName name="_xlnm.Print_Area" localSheetId="40">'Fluxo de Caixa'!$B$4:$N$53</definedName>
    <definedName name="_xlnm.Print_Area" localSheetId="31">Insumos!$B$9:$M$84</definedName>
    <definedName name="_xlnm.Print_Area" localSheetId="36">Investimentos!$A$1:$H$156</definedName>
    <definedName name="_xlnm.Print_Area" localSheetId="33">'Mão-de-Obra'!$B$10:$R$69</definedName>
    <definedName name="_xlnm.Print_Area" localSheetId="30">Proj.Faturamento!$B$10:$M$42</definedName>
    <definedName name="_xlnm.Print_Area" localSheetId="39">Proj.Resultados!$B$3:$P$53</definedName>
    <definedName name="_xlnm.Print_Area" localSheetId="28">'Sobre o ProjFacil'!$B$18:$L$71</definedName>
    <definedName name="_xlnm.Print_Area" localSheetId="42">'Sumário Executivo'!$B$7:$D$43</definedName>
    <definedName name="_xlnm.Print_Area" localSheetId="37">'Usos e Fontes'!$B$4:$H$38</definedName>
    <definedName name="CapitalGiro">'Capital de Giro'!$A$1</definedName>
    <definedName name="D">Depreciação!$A$1</definedName>
    <definedName name="Dados_gerais">'Dados Gerais da Empresa'!$A$1</definedName>
    <definedName name="Depreci">_L6C4</definedName>
    <definedName name="Deprecia">_L6C4</definedName>
    <definedName name="Desp">'Desp. Com. Adm.'!$A$1</definedName>
    <definedName name="Fluxo">'Fluxo de Caixa'!$A$1</definedName>
    <definedName name="Graficos">#REF!</definedName>
    <definedName name="Imprimir">#REF!</definedName>
    <definedName name="Insumos">Insumos!$A$1</definedName>
    <definedName name="Invest">Investimentos!$A$1</definedName>
    <definedName name="Investim">Investimentos!$A$1</definedName>
    <definedName name="Menu">#REF!</definedName>
    <definedName name="Mo">'Mão-de-Obra'!$A$1</definedName>
    <definedName name="OLE_LINK1" localSheetId="1">'Manual de Instruções'!$B$3</definedName>
    <definedName name="OLE_LINK10" localSheetId="1">'Manual de Instruções'!$B$47</definedName>
    <definedName name="OLE_LINK11" localSheetId="1">'Manual de Instruções'!$B$45</definedName>
    <definedName name="OLE_LINK12" localSheetId="1">'Manual de Instruções'!$B$27</definedName>
    <definedName name="OLE_LINK2" localSheetId="1">'Manual de Instruções'!$B$5</definedName>
    <definedName name="OLE_LINK3" localSheetId="1">'Manual de Instruções'!$B$138</definedName>
    <definedName name="OLE_LINK4" localSheetId="13">'Ajuda Quadro 6'!$C$15</definedName>
    <definedName name="OLE_LINK5" localSheetId="1">'Manual de Instruções'!$B$43</definedName>
    <definedName name="OLE_LINK6" localSheetId="1">'Manual de Instruções'!$B$41</definedName>
    <definedName name="OLE_LINK9" localSheetId="1">'Manual de Instruções'!$B$30</definedName>
    <definedName name="Print">#REF!</definedName>
    <definedName name="Produção">Proj.Faturamento!$A$1</definedName>
    <definedName name="Projecao">Proj.Resultados!#REF!</definedName>
    <definedName name="Sac">'Despesas Financeiras'!#REF!</definedName>
    <definedName name="sobre">'Sobre o ProjFacil'!$A$1</definedName>
    <definedName name="sumario">'Sumário Executivo'!#REF!</definedName>
    <definedName name="Usosefontes">'Usos e Fontes'!$A$7</definedName>
  </definedNames>
  <calcPr calcId="125725"/>
</workbook>
</file>

<file path=xl/calcChain.xml><?xml version="1.0" encoding="utf-8"?>
<calcChain xmlns="http://schemas.openxmlformats.org/spreadsheetml/2006/main">
  <c r="B11" i="16"/>
  <c r="E61" i="48"/>
  <c r="E62"/>
  <c r="E63"/>
  <c r="E60"/>
  <c r="E43"/>
  <c r="E44"/>
  <c r="E33"/>
  <c r="E12" i="47"/>
  <c r="E12" i="46"/>
  <c r="E14"/>
  <c r="E16"/>
  <c r="E13"/>
  <c r="E18" s="1"/>
  <c r="E20" i="1"/>
  <c r="H20" s="1"/>
  <c r="E17"/>
  <c r="J17" s="1"/>
  <c r="E16"/>
  <c r="F16" s="1"/>
  <c r="F15" i="2" s="1"/>
  <c r="B6" i="6"/>
  <c r="B2" i="11"/>
  <c r="B4" i="10"/>
  <c r="B4" i="15" s="1"/>
  <c r="B5" i="10"/>
  <c r="B8"/>
  <c r="D27"/>
  <c r="F27"/>
  <c r="D28"/>
  <c r="F28"/>
  <c r="D29"/>
  <c r="F29"/>
  <c r="D30"/>
  <c r="F30"/>
  <c r="D31"/>
  <c r="F31"/>
  <c r="F32"/>
  <c r="B5" i="15"/>
  <c r="C10"/>
  <c r="C27"/>
  <c r="B31"/>
  <c r="D48"/>
  <c r="H48"/>
  <c r="I48"/>
  <c r="J48"/>
  <c r="K48"/>
  <c r="L48"/>
  <c r="M48"/>
  <c r="C11" i="6"/>
  <c r="Q11"/>
  <c r="P11" s="1"/>
  <c r="Q12"/>
  <c r="P12" s="1"/>
  <c r="B14"/>
  <c r="B30" i="15" s="1"/>
  <c r="C15" i="6"/>
  <c r="C14" s="1"/>
  <c r="Q16"/>
  <c r="P16" s="1"/>
  <c r="Q17"/>
  <c r="P17" s="1"/>
  <c r="Q18"/>
  <c r="P18" s="1"/>
  <c r="C21"/>
  <c r="Q21"/>
  <c r="P21" s="1"/>
  <c r="C28"/>
  <c r="C27" s="1"/>
  <c r="C43"/>
  <c r="C46"/>
  <c r="C47"/>
  <c r="B3" i="38"/>
  <c r="B19" s="1"/>
  <c r="B4"/>
  <c r="B20" s="1"/>
  <c r="B5"/>
  <c r="B21" s="1"/>
  <c r="B7"/>
  <c r="B23" s="1"/>
  <c r="B8"/>
  <c r="B24" s="1"/>
  <c r="B9"/>
  <c r="B25" s="1"/>
  <c r="B10"/>
  <c r="B26" s="1"/>
  <c r="B11"/>
  <c r="B27" s="1"/>
  <c r="B12"/>
  <c r="B28" s="1"/>
  <c r="B13"/>
  <c r="B29" s="1"/>
  <c r="B14"/>
  <c r="B30" s="1"/>
  <c r="B15"/>
  <c r="B31" s="1"/>
  <c r="B16"/>
  <c r="B32" s="1"/>
  <c r="I18"/>
  <c r="I20"/>
  <c r="I21"/>
  <c r="I22"/>
  <c r="I23"/>
  <c r="I24"/>
  <c r="I25"/>
  <c r="I26"/>
  <c r="I27"/>
  <c r="C13" i="16"/>
  <c r="C18"/>
  <c r="C19"/>
  <c r="C20"/>
  <c r="C21"/>
  <c r="C22"/>
  <c r="C23"/>
  <c r="C24"/>
  <c r="C27"/>
  <c r="C28"/>
  <c r="C33"/>
  <c r="C32" s="1"/>
  <c r="C37"/>
  <c r="C35" s="1"/>
  <c r="F17" i="13"/>
  <c r="H17" s="1"/>
  <c r="F18"/>
  <c r="H18" s="1"/>
  <c r="F19"/>
  <c r="H19" s="1"/>
  <c r="E23"/>
  <c r="F23" s="1"/>
  <c r="G23"/>
  <c r="F24"/>
  <c r="H24" s="1"/>
  <c r="F25"/>
  <c r="H25" s="1"/>
  <c r="F26"/>
  <c r="H26" s="1"/>
  <c r="F27"/>
  <c r="H27" s="1"/>
  <c r="F28"/>
  <c r="H28" s="1"/>
  <c r="F29"/>
  <c r="H29" s="1"/>
  <c r="F30"/>
  <c r="H30" s="1"/>
  <c r="F31"/>
  <c r="H31" s="1"/>
  <c r="F32"/>
  <c r="H32" s="1"/>
  <c r="F33"/>
  <c r="H33" s="1"/>
  <c r="F34"/>
  <c r="H34" s="1"/>
  <c r="F35"/>
  <c r="H35" s="1"/>
  <c r="F36"/>
  <c r="H36" s="1"/>
  <c r="F37"/>
  <c r="H37" s="1"/>
  <c r="F38"/>
  <c r="H38" s="1"/>
  <c r="F39"/>
  <c r="H39" s="1"/>
  <c r="F40"/>
  <c r="H40" s="1"/>
  <c r="F41"/>
  <c r="H41" s="1"/>
  <c r="E51"/>
  <c r="F51" s="1"/>
  <c r="G51"/>
  <c r="F52"/>
  <c r="H52" s="1"/>
  <c r="F53"/>
  <c r="H53" s="1"/>
  <c r="F54"/>
  <c r="H54" s="1"/>
  <c r="F55"/>
  <c r="H55" s="1"/>
  <c r="F56"/>
  <c r="H56" s="1"/>
  <c r="F57"/>
  <c r="H57" s="1"/>
  <c r="F58"/>
  <c r="H58" s="1"/>
  <c r="F59"/>
  <c r="H59" s="1"/>
  <c r="E63"/>
  <c r="F63" s="1"/>
  <c r="G63"/>
  <c r="F64"/>
  <c r="H64" s="1"/>
  <c r="F65"/>
  <c r="H65" s="1"/>
  <c r="F66"/>
  <c r="H66" s="1"/>
  <c r="F67"/>
  <c r="H67" s="1"/>
  <c r="F68"/>
  <c r="H68" s="1"/>
  <c r="F69"/>
  <c r="H69" s="1"/>
  <c r="F70"/>
  <c r="H70" s="1"/>
  <c r="F71"/>
  <c r="H71" s="1"/>
  <c r="F72"/>
  <c r="H72" s="1"/>
  <c r="F73"/>
  <c r="H73" s="1"/>
  <c r="F74"/>
  <c r="H74" s="1"/>
  <c r="F75"/>
  <c r="H75" s="1"/>
  <c r="F76"/>
  <c r="H76" s="1"/>
  <c r="F77"/>
  <c r="H77" s="1"/>
  <c r="F78"/>
  <c r="H78" s="1"/>
  <c r="F79"/>
  <c r="H79" s="1"/>
  <c r="F80"/>
  <c r="H80" s="1"/>
  <c r="F81"/>
  <c r="H81" s="1"/>
  <c r="F82"/>
  <c r="H82" s="1"/>
  <c r="F83"/>
  <c r="H83" s="1"/>
  <c r="F84"/>
  <c r="H84" s="1"/>
  <c r="F85"/>
  <c r="H85" s="1"/>
  <c r="E94"/>
  <c r="F94" s="1"/>
  <c r="G94"/>
  <c r="F95"/>
  <c r="H95" s="1"/>
  <c r="F96"/>
  <c r="H96" s="1"/>
  <c r="F97"/>
  <c r="H97" s="1"/>
  <c r="F98"/>
  <c r="H98" s="1"/>
  <c r="F99"/>
  <c r="H99" s="1"/>
  <c r="F100"/>
  <c r="H100" s="1"/>
  <c r="F101"/>
  <c r="H101" s="1"/>
  <c r="F102"/>
  <c r="H102" s="1"/>
  <c r="E106"/>
  <c r="F106" s="1"/>
  <c r="G106"/>
  <c r="F107"/>
  <c r="H107" s="1"/>
  <c r="F108"/>
  <c r="H108" s="1"/>
  <c r="F109"/>
  <c r="H109" s="1"/>
  <c r="F110"/>
  <c r="H110" s="1"/>
  <c r="F111"/>
  <c r="H111" s="1"/>
  <c r="F112"/>
  <c r="H112" s="1"/>
  <c r="F113"/>
  <c r="H113" s="1"/>
  <c r="F114"/>
  <c r="H114" s="1"/>
  <c r="F115"/>
  <c r="H115" s="1"/>
  <c r="F116"/>
  <c r="H116" s="1"/>
  <c r="F117"/>
  <c r="H117" s="1"/>
  <c r="E129"/>
  <c r="F129" s="1"/>
  <c r="G129"/>
  <c r="F130"/>
  <c r="H130" s="1"/>
  <c r="F131"/>
  <c r="H131" s="1"/>
  <c r="F132"/>
  <c r="H132" s="1"/>
  <c r="F133"/>
  <c r="H133" s="1"/>
  <c r="F134"/>
  <c r="H134" s="1"/>
  <c r="F135"/>
  <c r="H135" s="1"/>
  <c r="F136"/>
  <c r="H136" s="1"/>
  <c r="F137"/>
  <c r="H137" s="1"/>
  <c r="F138"/>
  <c r="H138" s="1"/>
  <c r="F139"/>
  <c r="H139" s="1"/>
  <c r="F140"/>
  <c r="H140" s="1"/>
  <c r="F141"/>
  <c r="H141" s="1"/>
  <c r="E145"/>
  <c r="F145" s="1"/>
  <c r="F151" s="1"/>
  <c r="E28" i="16" s="1"/>
  <c r="F146" i="13"/>
  <c r="H146"/>
  <c r="F147"/>
  <c r="H147"/>
  <c r="F148"/>
  <c r="H148"/>
  <c r="F149"/>
  <c r="H149"/>
  <c r="F150"/>
  <c r="H150"/>
  <c r="G153"/>
  <c r="B5" i="8"/>
  <c r="B6"/>
  <c r="B10"/>
  <c r="J20"/>
  <c r="K20"/>
  <c r="L20"/>
  <c r="M20"/>
  <c r="C29"/>
  <c r="I29"/>
  <c r="B4" i="4"/>
  <c r="B5"/>
  <c r="B8"/>
  <c r="B10"/>
  <c r="D12"/>
  <c r="F12" s="1"/>
  <c r="N12" s="1"/>
  <c r="D13"/>
  <c r="D14"/>
  <c r="F14" s="1"/>
  <c r="L14" s="1"/>
  <c r="F15"/>
  <c r="G15" s="1"/>
  <c r="H15"/>
  <c r="F16"/>
  <c r="G16"/>
  <c r="H16"/>
  <c r="F17"/>
  <c r="G17" s="1"/>
  <c r="H17"/>
  <c r="J17"/>
  <c r="L17"/>
  <c r="N17"/>
  <c r="P17"/>
  <c r="F18"/>
  <c r="G18" s="1"/>
  <c r="H18"/>
  <c r="J18"/>
  <c r="E19"/>
  <c r="E24"/>
  <c r="E25"/>
  <c r="F25" s="1"/>
  <c r="E26"/>
  <c r="F26" s="1"/>
  <c r="O26" s="1"/>
  <c r="D27"/>
  <c r="E27"/>
  <c r="F28"/>
  <c r="D29"/>
  <c r="E29"/>
  <c r="D30"/>
  <c r="E30"/>
  <c r="E36"/>
  <c r="F36" s="1"/>
  <c r="F37"/>
  <c r="G37" s="1"/>
  <c r="H37"/>
  <c r="J37"/>
  <c r="L37"/>
  <c r="N37"/>
  <c r="P37"/>
  <c r="D38"/>
  <c r="B5" i="3"/>
  <c r="B6"/>
  <c r="B10"/>
  <c r="B15"/>
  <c r="E17"/>
  <c r="F17"/>
  <c r="F33" s="1"/>
  <c r="I17"/>
  <c r="J17"/>
  <c r="M17"/>
  <c r="N17"/>
  <c r="N33" s="1"/>
  <c r="Q17"/>
  <c r="R17"/>
  <c r="E18"/>
  <c r="F18"/>
  <c r="I18"/>
  <c r="J18"/>
  <c r="M18"/>
  <c r="N18"/>
  <c r="Q18"/>
  <c r="R18"/>
  <c r="E19"/>
  <c r="F19"/>
  <c r="I19"/>
  <c r="J19"/>
  <c r="M19"/>
  <c r="N19"/>
  <c r="Q19"/>
  <c r="R19"/>
  <c r="E20"/>
  <c r="F20"/>
  <c r="I20"/>
  <c r="J20"/>
  <c r="M20"/>
  <c r="N20"/>
  <c r="Q20"/>
  <c r="R20"/>
  <c r="E21"/>
  <c r="F21"/>
  <c r="I21"/>
  <c r="J21"/>
  <c r="M21"/>
  <c r="N21"/>
  <c r="Q21"/>
  <c r="R21"/>
  <c r="E22"/>
  <c r="F22"/>
  <c r="I22"/>
  <c r="J22"/>
  <c r="M22"/>
  <c r="N22"/>
  <c r="Q22"/>
  <c r="R22"/>
  <c r="E23"/>
  <c r="F23"/>
  <c r="I23"/>
  <c r="J23"/>
  <c r="M23"/>
  <c r="N23"/>
  <c r="Q23"/>
  <c r="R23"/>
  <c r="E24"/>
  <c r="F24"/>
  <c r="I24"/>
  <c r="J24"/>
  <c r="M24"/>
  <c r="N24"/>
  <c r="Q24"/>
  <c r="R24"/>
  <c r="E25"/>
  <c r="F25"/>
  <c r="I25"/>
  <c r="J25"/>
  <c r="M25"/>
  <c r="N25"/>
  <c r="Q25"/>
  <c r="R25"/>
  <c r="E26"/>
  <c r="F26"/>
  <c r="I26"/>
  <c r="J26"/>
  <c r="M26"/>
  <c r="N26"/>
  <c r="Q26"/>
  <c r="R26"/>
  <c r="E27"/>
  <c r="F27"/>
  <c r="I27"/>
  <c r="J27"/>
  <c r="M27"/>
  <c r="N27"/>
  <c r="Q27"/>
  <c r="R27"/>
  <c r="E28"/>
  <c r="F28"/>
  <c r="I28"/>
  <c r="J28"/>
  <c r="M28"/>
  <c r="N28"/>
  <c r="Q28"/>
  <c r="R28"/>
  <c r="E29"/>
  <c r="F29"/>
  <c r="I29"/>
  <c r="J29"/>
  <c r="M29"/>
  <c r="N29"/>
  <c r="Q29"/>
  <c r="R29"/>
  <c r="E30"/>
  <c r="F30"/>
  <c r="I30"/>
  <c r="J30"/>
  <c r="M30"/>
  <c r="N30"/>
  <c r="Q30"/>
  <c r="R30"/>
  <c r="E31"/>
  <c r="F31"/>
  <c r="I31"/>
  <c r="J31"/>
  <c r="M31"/>
  <c r="N31"/>
  <c r="Q31"/>
  <c r="R31"/>
  <c r="E32"/>
  <c r="F32"/>
  <c r="I32"/>
  <c r="J32"/>
  <c r="M32"/>
  <c r="N32"/>
  <c r="Q32"/>
  <c r="R32"/>
  <c r="C33"/>
  <c r="E33"/>
  <c r="E34" s="1"/>
  <c r="G33"/>
  <c r="I33"/>
  <c r="J33"/>
  <c r="J15" s="1"/>
  <c r="K33"/>
  <c r="M33"/>
  <c r="M34" s="1"/>
  <c r="O33"/>
  <c r="Q33"/>
  <c r="R33"/>
  <c r="R15" s="1"/>
  <c r="I34"/>
  <c r="J34"/>
  <c r="Q34"/>
  <c r="R34"/>
  <c r="C41"/>
  <c r="D41"/>
  <c r="H41" s="1"/>
  <c r="G41"/>
  <c r="K41"/>
  <c r="O41"/>
  <c r="C42"/>
  <c r="D42"/>
  <c r="H42" s="1"/>
  <c r="G42"/>
  <c r="K42"/>
  <c r="O42"/>
  <c r="C43"/>
  <c r="D43"/>
  <c r="L43" s="1"/>
  <c r="G43"/>
  <c r="K43"/>
  <c r="O43"/>
  <c r="C44"/>
  <c r="D44"/>
  <c r="H44" s="1"/>
  <c r="G44"/>
  <c r="K44"/>
  <c r="O44"/>
  <c r="C45"/>
  <c r="D45"/>
  <c r="H45" s="1"/>
  <c r="G45"/>
  <c r="K45"/>
  <c r="O45"/>
  <c r="C46"/>
  <c r="D46"/>
  <c r="H46" s="1"/>
  <c r="G46"/>
  <c r="K46"/>
  <c r="O46"/>
  <c r="C47"/>
  <c r="D47"/>
  <c r="H47" s="1"/>
  <c r="G47"/>
  <c r="K47"/>
  <c r="O47"/>
  <c r="C48"/>
  <c r="D48"/>
  <c r="L48" s="1"/>
  <c r="G48"/>
  <c r="K48"/>
  <c r="O48"/>
  <c r="C49"/>
  <c r="D49"/>
  <c r="H49" s="1"/>
  <c r="G49"/>
  <c r="K49"/>
  <c r="O49"/>
  <c r="C50"/>
  <c r="D50"/>
  <c r="H50" s="1"/>
  <c r="G50"/>
  <c r="K50"/>
  <c r="O50"/>
  <c r="E51"/>
  <c r="F51" s="1"/>
  <c r="I51"/>
  <c r="J51" s="1"/>
  <c r="M51"/>
  <c r="N51" s="1"/>
  <c r="Q51"/>
  <c r="R51" s="1"/>
  <c r="E52"/>
  <c r="F52" s="1"/>
  <c r="I52"/>
  <c r="J52" s="1"/>
  <c r="M52"/>
  <c r="N52" s="1"/>
  <c r="Q52"/>
  <c r="R52" s="1"/>
  <c r="E53"/>
  <c r="F53" s="1"/>
  <c r="I53"/>
  <c r="J53" s="1"/>
  <c r="M53"/>
  <c r="N53" s="1"/>
  <c r="Q53"/>
  <c r="R53" s="1"/>
  <c r="E54"/>
  <c r="F54" s="1"/>
  <c r="I54"/>
  <c r="J54" s="1"/>
  <c r="M54"/>
  <c r="N54" s="1"/>
  <c r="Q54"/>
  <c r="R54" s="1"/>
  <c r="E55"/>
  <c r="F55" s="1"/>
  <c r="I55"/>
  <c r="J55" s="1"/>
  <c r="M55"/>
  <c r="N55" s="1"/>
  <c r="Q55"/>
  <c r="R55" s="1"/>
  <c r="E56"/>
  <c r="F56" s="1"/>
  <c r="I56"/>
  <c r="J56" s="1"/>
  <c r="M56"/>
  <c r="N56" s="1"/>
  <c r="Q56"/>
  <c r="R56" s="1"/>
  <c r="E62"/>
  <c r="F62"/>
  <c r="F66" s="1"/>
  <c r="I62"/>
  <c r="J62"/>
  <c r="M62"/>
  <c r="N62"/>
  <c r="N66" s="1"/>
  <c r="Q62"/>
  <c r="R62"/>
  <c r="E63"/>
  <c r="F63"/>
  <c r="I63"/>
  <c r="J63"/>
  <c r="M63"/>
  <c r="N63"/>
  <c r="Q63"/>
  <c r="R63"/>
  <c r="E64"/>
  <c r="F64"/>
  <c r="I64"/>
  <c r="J64"/>
  <c r="M64"/>
  <c r="N64"/>
  <c r="Q64"/>
  <c r="R64"/>
  <c r="E65"/>
  <c r="F65"/>
  <c r="I65"/>
  <c r="J65"/>
  <c r="M65"/>
  <c r="N65"/>
  <c r="Q65"/>
  <c r="R65"/>
  <c r="C66"/>
  <c r="E66"/>
  <c r="E67" s="1"/>
  <c r="G66"/>
  <c r="I66"/>
  <c r="J66"/>
  <c r="J60" s="1"/>
  <c r="K66"/>
  <c r="M66"/>
  <c r="M67" s="1"/>
  <c r="O66"/>
  <c r="Q66"/>
  <c r="R66"/>
  <c r="R60" s="1"/>
  <c r="I67"/>
  <c r="J67"/>
  <c r="Q67"/>
  <c r="R67"/>
  <c r="B4" i="5"/>
  <c r="B5"/>
  <c r="B10"/>
  <c r="C16"/>
  <c r="C17"/>
  <c r="C19"/>
  <c r="C20"/>
  <c r="B4" i="2"/>
  <c r="B5"/>
  <c r="B9"/>
  <c r="F12"/>
  <c r="J12"/>
  <c r="B14"/>
  <c r="B15"/>
  <c r="B66" s="1"/>
  <c r="C15"/>
  <c r="B16"/>
  <c r="B67" s="1"/>
  <c r="C16"/>
  <c r="B17"/>
  <c r="B68" s="1"/>
  <c r="C17"/>
  <c r="B18"/>
  <c r="B69" s="1"/>
  <c r="C18"/>
  <c r="B19"/>
  <c r="B70" s="1"/>
  <c r="C19"/>
  <c r="B20"/>
  <c r="B71" s="1"/>
  <c r="C20"/>
  <c r="B21"/>
  <c r="B72" s="1"/>
  <c r="C21"/>
  <c r="B22"/>
  <c r="B73" s="1"/>
  <c r="C22"/>
  <c r="B23"/>
  <c r="B74" s="1"/>
  <c r="C23"/>
  <c r="B24"/>
  <c r="B75" s="1"/>
  <c r="C24"/>
  <c r="J25"/>
  <c r="K25"/>
  <c r="L25"/>
  <c r="M25"/>
  <c r="J26"/>
  <c r="K26"/>
  <c r="L26"/>
  <c r="M26"/>
  <c r="J27"/>
  <c r="K27"/>
  <c r="L27"/>
  <c r="M27"/>
  <c r="J28"/>
  <c r="K28"/>
  <c r="L28"/>
  <c r="M28"/>
  <c r="J29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F53"/>
  <c r="J53"/>
  <c r="J56"/>
  <c r="J55" s="1"/>
  <c r="K56"/>
  <c r="K55" s="1"/>
  <c r="L56"/>
  <c r="L55" s="1"/>
  <c r="M56"/>
  <c r="M55" s="1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C66"/>
  <c r="C67"/>
  <c r="C68"/>
  <c r="C69"/>
  <c r="C70"/>
  <c r="C71"/>
  <c r="C72"/>
  <c r="C73"/>
  <c r="C74"/>
  <c r="C75"/>
  <c r="B81"/>
  <c r="B82"/>
  <c r="B83"/>
  <c r="B5" i="1"/>
  <c r="B6"/>
  <c r="B10"/>
  <c r="B12"/>
  <c r="B14"/>
  <c r="B16"/>
  <c r="C16"/>
  <c r="B17"/>
  <c r="C17"/>
  <c r="B18"/>
  <c r="C18"/>
  <c r="E18"/>
  <c r="J18" s="1"/>
  <c r="H17" i="2" s="1"/>
  <c r="B19" i="1"/>
  <c r="C19"/>
  <c r="E19"/>
  <c r="H19" s="1"/>
  <c r="B20"/>
  <c r="C20"/>
  <c r="B21"/>
  <c r="C21"/>
  <c r="E21"/>
  <c r="J21" s="1"/>
  <c r="B22"/>
  <c r="C22"/>
  <c r="E22"/>
  <c r="J22" s="1"/>
  <c r="B23"/>
  <c r="C23"/>
  <c r="E23"/>
  <c r="L23" s="1"/>
  <c r="B24"/>
  <c r="C24"/>
  <c r="E24"/>
  <c r="H24" s="1"/>
  <c r="G23" i="2" s="1"/>
  <c r="B25" i="1"/>
  <c r="C25"/>
  <c r="E25"/>
  <c r="J25" s="1"/>
  <c r="G26"/>
  <c r="I26"/>
  <c r="K26"/>
  <c r="M26"/>
  <c r="G27"/>
  <c r="I27"/>
  <c r="K27"/>
  <c r="M27"/>
  <c r="G28"/>
  <c r="I28"/>
  <c r="K28"/>
  <c r="M28"/>
  <c r="G29"/>
  <c r="I29"/>
  <c r="K29"/>
  <c r="M29"/>
  <c r="G30"/>
  <c r="I30"/>
  <c r="K30"/>
  <c r="M30"/>
  <c r="G31"/>
  <c r="I31"/>
  <c r="K31"/>
  <c r="M31"/>
  <c r="G32"/>
  <c r="I32"/>
  <c r="K32"/>
  <c r="M32"/>
  <c r="G33"/>
  <c r="I33"/>
  <c r="K33"/>
  <c r="M33"/>
  <c r="G34"/>
  <c r="I34"/>
  <c r="K34"/>
  <c r="M34"/>
  <c r="G35"/>
  <c r="I35"/>
  <c r="K35"/>
  <c r="M35"/>
  <c r="G36"/>
  <c r="I36"/>
  <c r="K36"/>
  <c r="M36"/>
  <c r="G37"/>
  <c r="I37"/>
  <c r="K37"/>
  <c r="M37"/>
  <c r="G38"/>
  <c r="I38"/>
  <c r="K38"/>
  <c r="M38"/>
  <c r="G39"/>
  <c r="I39"/>
  <c r="K39"/>
  <c r="M39"/>
  <c r="G40"/>
  <c r="I40"/>
  <c r="K40"/>
  <c r="M40"/>
  <c r="G41"/>
  <c r="I41"/>
  <c r="K41"/>
  <c r="M41"/>
  <c r="C14" i="7"/>
  <c r="M10" i="1" s="1"/>
  <c r="C37" i="7"/>
  <c r="H51"/>
  <c r="H52"/>
  <c r="B54"/>
  <c r="H54"/>
  <c r="H55" s="1"/>
  <c r="H58"/>
  <c r="B61"/>
  <c r="H61"/>
  <c r="H63" s="1"/>
  <c r="B65"/>
  <c r="H65"/>
  <c r="H67" s="1"/>
  <c r="C91"/>
  <c r="C85" s="1"/>
  <c r="C113" s="1"/>
  <c r="B116" s="1"/>
  <c r="C107"/>
  <c r="C25" i="16" s="1"/>
  <c r="G25" s="1"/>
  <c r="H113" i="7"/>
  <c r="B11" i="9"/>
  <c r="F11"/>
  <c r="E22"/>
  <c r="E86"/>
  <c r="F90"/>
  <c r="C91" s="1"/>
  <c r="D91"/>
  <c r="F91"/>
  <c r="C92" s="1"/>
  <c r="E92" s="1"/>
  <c r="D92"/>
  <c r="F92"/>
  <c r="C93" s="1"/>
  <c r="E93" s="1"/>
  <c r="D93"/>
  <c r="F93"/>
  <c r="C94" s="1"/>
  <c r="E94" s="1"/>
  <c r="D94"/>
  <c r="F94"/>
  <c r="C95" s="1"/>
  <c r="E95" s="1"/>
  <c r="D95"/>
  <c r="F95"/>
  <c r="C96" s="1"/>
  <c r="E96" s="1"/>
  <c r="D96"/>
  <c r="F96"/>
  <c r="C97" s="1"/>
  <c r="E97" s="1"/>
  <c r="D97"/>
  <c r="F97"/>
  <c r="C98" s="1"/>
  <c r="E98" s="1"/>
  <c r="D98"/>
  <c r="F98"/>
  <c r="C99" s="1"/>
  <c r="E99" s="1"/>
  <c r="D99"/>
  <c r="F99"/>
  <c r="C100" s="1"/>
  <c r="E100" s="1"/>
  <c r="D100"/>
  <c r="F100"/>
  <c r="C101" s="1"/>
  <c r="E101" s="1"/>
  <c r="D101"/>
  <c r="F101"/>
  <c r="C102" s="1"/>
  <c r="E102" s="1"/>
  <c r="D102"/>
  <c r="F102"/>
  <c r="D103"/>
  <c r="E113"/>
  <c r="D118" s="1"/>
  <c r="F117"/>
  <c r="C118"/>
  <c r="F118"/>
  <c r="C119"/>
  <c r="F119"/>
  <c r="C120"/>
  <c r="F120"/>
  <c r="C121"/>
  <c r="F121"/>
  <c r="C122"/>
  <c r="D122"/>
  <c r="E122"/>
  <c r="F122"/>
  <c r="C123"/>
  <c r="D123"/>
  <c r="E123"/>
  <c r="F123"/>
  <c r="C124"/>
  <c r="D124"/>
  <c r="E124"/>
  <c r="F124"/>
  <c r="C125"/>
  <c r="D125"/>
  <c r="E125"/>
  <c r="F125"/>
  <c r="C126"/>
  <c r="D126"/>
  <c r="E126"/>
  <c r="F126"/>
  <c r="C127"/>
  <c r="D127"/>
  <c r="E127"/>
  <c r="F127"/>
  <c r="C128"/>
  <c r="D128"/>
  <c r="E128"/>
  <c r="F128"/>
  <c r="C129"/>
  <c r="D129"/>
  <c r="E129"/>
  <c r="F129"/>
  <c r="C130"/>
  <c r="E140"/>
  <c r="F144"/>
  <c r="C145" s="1"/>
  <c r="D145"/>
  <c r="F145"/>
  <c r="C146" s="1"/>
  <c r="E146" s="1"/>
  <c r="D146"/>
  <c r="F146"/>
  <c r="C147" s="1"/>
  <c r="E147" s="1"/>
  <c r="D147"/>
  <c r="F147"/>
  <c r="C148" s="1"/>
  <c r="E148" s="1"/>
  <c r="D148"/>
  <c r="F148"/>
  <c r="C149" s="1"/>
  <c r="E149" s="1"/>
  <c r="D149"/>
  <c r="F149"/>
  <c r="C150" s="1"/>
  <c r="F150"/>
  <c r="C151" s="1"/>
  <c r="F151"/>
  <c r="C152" s="1"/>
  <c r="F152"/>
  <c r="C153" s="1"/>
  <c r="F153"/>
  <c r="C154" s="1"/>
  <c r="F154"/>
  <c r="C155" s="1"/>
  <c r="F155"/>
  <c r="C156" s="1"/>
  <c r="F156"/>
  <c r="E167"/>
  <c r="F171"/>
  <c r="C172"/>
  <c r="F172"/>
  <c r="C173"/>
  <c r="F173"/>
  <c r="C174"/>
  <c r="F174"/>
  <c r="C175"/>
  <c r="F175"/>
  <c r="C176"/>
  <c r="D176"/>
  <c r="E176"/>
  <c r="F176"/>
  <c r="C177"/>
  <c r="D177"/>
  <c r="E177"/>
  <c r="F177"/>
  <c r="C178"/>
  <c r="D178"/>
  <c r="E178"/>
  <c r="F178"/>
  <c r="C179"/>
  <c r="D179"/>
  <c r="E179"/>
  <c r="F179"/>
  <c r="C180"/>
  <c r="D180"/>
  <c r="E180"/>
  <c r="F180"/>
  <c r="C181"/>
  <c r="D181"/>
  <c r="E181"/>
  <c r="F181"/>
  <c r="C182"/>
  <c r="D182"/>
  <c r="E182"/>
  <c r="F182"/>
  <c r="C183"/>
  <c r="D183"/>
  <c r="E183"/>
  <c r="F183"/>
  <c r="C184"/>
  <c r="E194"/>
  <c r="F198"/>
  <c r="C199" s="1"/>
  <c r="D199"/>
  <c r="F199"/>
  <c r="C200" s="1"/>
  <c r="D200"/>
  <c r="F200"/>
  <c r="C201" s="1"/>
  <c r="D201"/>
  <c r="E201" s="1"/>
  <c r="F201"/>
  <c r="C202" s="1"/>
  <c r="D202"/>
  <c r="F202"/>
  <c r="C203" s="1"/>
  <c r="D203"/>
  <c r="D222" s="1"/>
  <c r="I51" i="6" s="1"/>
  <c r="F203" i="9"/>
  <c r="C204" s="1"/>
  <c r="D204"/>
  <c r="F204"/>
  <c r="C205" s="1"/>
  <c r="D205"/>
  <c r="F205"/>
  <c r="C206" s="1"/>
  <c r="D206"/>
  <c r="F206"/>
  <c r="C207" s="1"/>
  <c r="D207"/>
  <c r="F207"/>
  <c r="C208" s="1"/>
  <c r="D208"/>
  <c r="F208"/>
  <c r="C209" s="1"/>
  <c r="D209"/>
  <c r="F209"/>
  <c r="C210" s="1"/>
  <c r="D210"/>
  <c r="F210"/>
  <c r="D211"/>
  <c r="C217"/>
  <c r="D217"/>
  <c r="C218"/>
  <c r="C219"/>
  <c r="C220"/>
  <c r="E5" i="33"/>
  <c r="C32" i="5" s="1"/>
  <c r="E34" i="6" s="1"/>
  <c r="E6" i="33"/>
  <c r="C30" i="5" s="1"/>
  <c r="E32" i="6" s="1"/>
  <c r="E7" i="33"/>
  <c r="C33" i="5" s="1"/>
  <c r="E35" i="6" s="1"/>
  <c r="E8" i="33"/>
  <c r="C35" i="5" s="1"/>
  <c r="E37" i="6" s="1"/>
  <c r="E9" i="33"/>
  <c r="C29" i="5" s="1"/>
  <c r="E31" i="6" s="1"/>
  <c r="E10" i="33"/>
  <c r="C34" i="5" s="1"/>
  <c r="E36" i="6" s="1"/>
  <c r="E11" i="33"/>
  <c r="C36" i="5" s="1"/>
  <c r="E38" i="6" s="1"/>
  <c r="E12" i="33"/>
  <c r="C31" i="5" s="1"/>
  <c r="E33" i="6" s="1"/>
  <c r="E13" i="33"/>
  <c r="C37" i="5" s="1"/>
  <c r="E39" i="6" s="1"/>
  <c r="D14" i="33"/>
  <c r="E14" s="1"/>
  <c r="B5" i="32"/>
  <c r="B6"/>
  <c r="B7"/>
  <c r="B8"/>
  <c r="B9"/>
  <c r="B10"/>
  <c r="B11"/>
  <c r="B12"/>
  <c r="B13"/>
  <c r="B14"/>
  <c r="B6" i="28"/>
  <c r="B7" i="29" s="1"/>
  <c r="B5" i="31" s="1"/>
  <c r="B7" i="28"/>
  <c r="B8" i="29" s="1"/>
  <c r="B6" i="31" s="1"/>
  <c r="B8" i="28"/>
  <c r="B9" i="29" s="1"/>
  <c r="B7" i="31" s="1"/>
  <c r="B9" i="28"/>
  <c r="B10" i="29" s="1"/>
  <c r="B8" i="31" s="1"/>
  <c r="B10" i="28"/>
  <c r="B11" i="29" s="1"/>
  <c r="B9" i="31" s="1"/>
  <c r="B11" i="28"/>
  <c r="B12" i="29" s="1"/>
  <c r="B10" i="31" s="1"/>
  <c r="B12" i="28"/>
  <c r="B13" i="29" s="1"/>
  <c r="B11" i="31" s="1"/>
  <c r="B13" i="28"/>
  <c r="B14" i="29" s="1"/>
  <c r="B12" i="31" s="1"/>
  <c r="B14" i="28"/>
  <c r="B15" i="29" s="1"/>
  <c r="B13" i="31" s="1"/>
  <c r="B15" i="28"/>
  <c r="B16" i="29" s="1"/>
  <c r="B14" i="31" s="1"/>
  <c r="B6" i="38" l="1"/>
  <c r="B22" s="1"/>
  <c r="E209" i="9"/>
  <c r="C228"/>
  <c r="E207"/>
  <c r="C226"/>
  <c r="E206"/>
  <c r="C225"/>
  <c r="E204"/>
  <c r="C223"/>
  <c r="E203"/>
  <c r="C222"/>
  <c r="E202"/>
  <c r="C211"/>
  <c r="C221"/>
  <c r="E210"/>
  <c r="C229"/>
  <c r="E208"/>
  <c r="C227"/>
  <c r="E205"/>
  <c r="C224"/>
  <c r="D172"/>
  <c r="D173"/>
  <c r="E173" s="1"/>
  <c r="D174"/>
  <c r="E174" s="1"/>
  <c r="D175"/>
  <c r="E175" s="1"/>
  <c r="E145"/>
  <c r="C157"/>
  <c r="E118"/>
  <c r="E91"/>
  <c r="E103" s="1"/>
  <c r="C103"/>
  <c r="E200"/>
  <c r="E199"/>
  <c r="D156"/>
  <c r="D229" s="1"/>
  <c r="D155"/>
  <c r="D228" s="1"/>
  <c r="D154"/>
  <c r="D227" s="1"/>
  <c r="N51" i="6" s="1"/>
  <c r="D153" i="9"/>
  <c r="D226" s="1"/>
  <c r="M51" i="6" s="1"/>
  <c r="D152" i="9"/>
  <c r="D225" s="1"/>
  <c r="L51" i="6" s="1"/>
  <c r="D151" i="9"/>
  <c r="D224" s="1"/>
  <c r="K51" i="6" s="1"/>
  <c r="D150" i="9"/>
  <c r="E150" s="1"/>
  <c r="N67" i="3"/>
  <c r="N60" s="1"/>
  <c r="F67"/>
  <c r="F60" s="1"/>
  <c r="N34"/>
  <c r="N15" s="1"/>
  <c r="F34"/>
  <c r="F15" s="1"/>
  <c r="D121" i="9"/>
  <c r="D120"/>
  <c r="D119"/>
  <c r="H20" i="13"/>
  <c r="C20" i="6"/>
  <c r="O37" i="4"/>
  <c r="M37"/>
  <c r="K37"/>
  <c r="I37"/>
  <c r="Q37" s="1"/>
  <c r="K18"/>
  <c r="I18"/>
  <c r="O17"/>
  <c r="M17"/>
  <c r="K17"/>
  <c r="I17"/>
  <c r="Q17" s="1"/>
  <c r="F20" i="13"/>
  <c r="F17" i="6"/>
  <c r="E32" i="15" s="1"/>
  <c r="C13" i="6"/>
  <c r="D27" s="1"/>
  <c r="E64" i="48"/>
  <c r="E45"/>
  <c r="E16" i="9"/>
  <c r="C10" i="11" s="1"/>
  <c r="D37" i="5"/>
  <c r="E37" s="1"/>
  <c r="K23" i="2"/>
  <c r="D33" i="5"/>
  <c r="E33" s="1"/>
  <c r="G37" i="16"/>
  <c r="L49" i="3"/>
  <c r="M49" s="1"/>
  <c r="N49" s="1"/>
  <c r="C26" i="16"/>
  <c r="K25" i="1"/>
  <c r="J24"/>
  <c r="H23" i="2" s="1"/>
  <c r="L18" i="1"/>
  <c r="M18" s="1"/>
  <c r="H16"/>
  <c r="G15" i="2" s="1"/>
  <c r="K15" s="1"/>
  <c r="L44" i="3"/>
  <c r="M44" s="1"/>
  <c r="N44" s="1"/>
  <c r="E39" i="4"/>
  <c r="H56" i="7"/>
  <c r="F24" i="1"/>
  <c r="F23" i="2" s="1"/>
  <c r="F74" s="1"/>
  <c r="J74" s="1"/>
  <c r="L17"/>
  <c r="G27" i="10"/>
  <c r="L24" i="1"/>
  <c r="I23" i="2" s="1"/>
  <c r="M23" s="1"/>
  <c r="L16" i="1"/>
  <c r="I15" i="2" s="1"/>
  <c r="M15" s="1"/>
  <c r="G28" i="16"/>
  <c r="J17" i="6"/>
  <c r="I32" i="15" s="1"/>
  <c r="O57" i="3"/>
  <c r="D38" i="11" s="1"/>
  <c r="K21" i="1"/>
  <c r="F18"/>
  <c r="F17" i="2" s="1"/>
  <c r="F68" s="1"/>
  <c r="J68" s="1"/>
  <c r="D31" i="5"/>
  <c r="E31" s="1"/>
  <c r="D29"/>
  <c r="E29" s="1"/>
  <c r="F30" i="4"/>
  <c r="K30" s="1"/>
  <c r="N14"/>
  <c r="J12"/>
  <c r="C31" i="8"/>
  <c r="C34" s="1"/>
  <c r="G28" i="10"/>
  <c r="C57" i="3"/>
  <c r="H18" i="1"/>
  <c r="I18" s="1"/>
  <c r="G26" i="4"/>
  <c r="H145" i="13"/>
  <c r="H151" s="1"/>
  <c r="G57" i="3"/>
  <c r="H62" i="7"/>
  <c r="D35" i="5"/>
  <c r="F37" i="6" s="1"/>
  <c r="D30" i="5"/>
  <c r="E30" s="1"/>
  <c r="H129" i="13"/>
  <c r="H142" s="1"/>
  <c r="H63"/>
  <c r="H86" s="1"/>
  <c r="H23"/>
  <c r="H42" s="1"/>
  <c r="H44" s="1"/>
  <c r="H48" s="1"/>
  <c r="G31" i="10"/>
  <c r="G29"/>
  <c r="H21" i="2"/>
  <c r="L21" s="1"/>
  <c r="K22" i="1"/>
  <c r="G25" i="4"/>
  <c r="J25"/>
  <c r="H25"/>
  <c r="P25"/>
  <c r="L25"/>
  <c r="N25"/>
  <c r="G19" i="2"/>
  <c r="K19" s="1"/>
  <c r="I20" i="1"/>
  <c r="N36" i="4"/>
  <c r="J36"/>
  <c r="H66" i="7"/>
  <c r="L22" i="1"/>
  <c r="M22" s="1"/>
  <c r="F22"/>
  <c r="F21" i="2" s="1"/>
  <c r="F72" s="1"/>
  <c r="J72" s="1"/>
  <c r="L20" i="1"/>
  <c r="I19" i="2" s="1"/>
  <c r="M19" s="1"/>
  <c r="F20" i="1"/>
  <c r="F19" i="2" s="1"/>
  <c r="F70" s="1"/>
  <c r="J70" s="1"/>
  <c r="K18" i="1"/>
  <c r="J16"/>
  <c r="H15" i="2" s="1"/>
  <c r="H68"/>
  <c r="L68" s="1"/>
  <c r="C38" i="5"/>
  <c r="P14" i="4"/>
  <c r="H14"/>
  <c r="N17" i="6"/>
  <c r="M32" i="15" s="1"/>
  <c r="J20" i="1"/>
  <c r="H19" i="2" s="1"/>
  <c r="I24" i="1"/>
  <c r="H22"/>
  <c r="G21" i="2" s="1"/>
  <c r="K17" i="1"/>
  <c r="D36" i="5"/>
  <c r="E36" s="1"/>
  <c r="D34"/>
  <c r="E34" s="1"/>
  <c r="D32"/>
  <c r="F34" i="6" s="1"/>
  <c r="J14" i="4"/>
  <c r="F86" i="13"/>
  <c r="E21" i="16" s="1"/>
  <c r="G21" s="1"/>
  <c r="D43" i="15"/>
  <c r="G30" i="10"/>
  <c r="I22" i="2"/>
  <c r="M23" i="1"/>
  <c r="G18" i="2"/>
  <c r="I19" i="1"/>
  <c r="F66" i="2"/>
  <c r="J66" s="1"/>
  <c r="J15"/>
  <c r="G8" i="10"/>
  <c r="P3" i="6"/>
  <c r="M10" i="15"/>
  <c r="G11" i="16"/>
  <c r="H10" i="5"/>
  <c r="M9" i="2"/>
  <c r="M10" i="8"/>
  <c r="Q8" i="4"/>
  <c r="H28"/>
  <c r="G28"/>
  <c r="D19"/>
  <c r="F13"/>
  <c r="F103" i="13"/>
  <c r="E24" i="16" s="1"/>
  <c r="G24" s="1"/>
  <c r="H94" i="13"/>
  <c r="H103" s="1"/>
  <c r="L50" i="3"/>
  <c r="M50" s="1"/>
  <c r="N50" s="1"/>
  <c r="L47"/>
  <c r="M47" s="1"/>
  <c r="N47" s="1"/>
  <c r="C30" i="16"/>
  <c r="L19" i="1"/>
  <c r="H24" i="2"/>
  <c r="H20"/>
  <c r="H16"/>
  <c r="I50" i="3"/>
  <c r="J50" s="1"/>
  <c r="I49"/>
  <c r="J49" s="1"/>
  <c r="I47"/>
  <c r="J47" s="1"/>
  <c r="I46"/>
  <c r="J46" s="1"/>
  <c r="I45"/>
  <c r="J45" s="1"/>
  <c r="I44"/>
  <c r="J44" s="1"/>
  <c r="I42"/>
  <c r="J42" s="1"/>
  <c r="I41"/>
  <c r="K26" i="4"/>
  <c r="F42" i="13"/>
  <c r="F23" i="1"/>
  <c r="J23"/>
  <c r="E31" i="4"/>
  <c r="F24"/>
  <c r="C20" i="15" s="1"/>
  <c r="H25" i="1"/>
  <c r="L25"/>
  <c r="H21"/>
  <c r="L21"/>
  <c r="H17"/>
  <c r="L17"/>
  <c r="F38" i="4"/>
  <c r="F39" s="1"/>
  <c r="C26" i="15" s="1"/>
  <c r="D39" i="4"/>
  <c r="I12"/>
  <c r="M12"/>
  <c r="H12"/>
  <c r="L12"/>
  <c r="P12"/>
  <c r="G12"/>
  <c r="K12"/>
  <c r="O12"/>
  <c r="L46" i="3"/>
  <c r="M46" s="1"/>
  <c r="N46" s="1"/>
  <c r="L45"/>
  <c r="M45" s="1"/>
  <c r="N45" s="1"/>
  <c r="L42"/>
  <c r="M42" s="1"/>
  <c r="N42" s="1"/>
  <c r="L41"/>
  <c r="M41" s="1"/>
  <c r="H23" i="1"/>
  <c r="G16"/>
  <c r="G74" i="2"/>
  <c r="K74" s="1"/>
  <c r="P50" i="3"/>
  <c r="Q50" s="1"/>
  <c r="R50" s="1"/>
  <c r="P49"/>
  <c r="Q49" s="1"/>
  <c r="R49" s="1"/>
  <c r="P48"/>
  <c r="Q48" s="1"/>
  <c r="R48" s="1"/>
  <c r="H48"/>
  <c r="I48" s="1"/>
  <c r="J48" s="1"/>
  <c r="P47"/>
  <c r="Q47" s="1"/>
  <c r="R47" s="1"/>
  <c r="P46"/>
  <c r="Q46" s="1"/>
  <c r="R46" s="1"/>
  <c r="P45"/>
  <c r="Q45" s="1"/>
  <c r="R45" s="1"/>
  <c r="P44"/>
  <c r="Q44" s="1"/>
  <c r="R44" s="1"/>
  <c r="P43"/>
  <c r="Q43" s="1"/>
  <c r="R43" s="1"/>
  <c r="H43"/>
  <c r="I43" s="1"/>
  <c r="J43" s="1"/>
  <c r="P42"/>
  <c r="Q42" s="1"/>
  <c r="R42" s="1"/>
  <c r="P41"/>
  <c r="Q41" s="1"/>
  <c r="F29" i="4"/>
  <c r="F142" i="13"/>
  <c r="E23" i="16" s="1"/>
  <c r="G23" s="1"/>
  <c r="F19" i="1"/>
  <c r="J19"/>
  <c r="I36" i="4"/>
  <c r="M36"/>
  <c r="H36"/>
  <c r="L36"/>
  <c r="P36"/>
  <c r="G36"/>
  <c r="K36"/>
  <c r="O36"/>
  <c r="J26"/>
  <c r="N26"/>
  <c r="I26"/>
  <c r="M26"/>
  <c r="H26"/>
  <c r="L26"/>
  <c r="P26"/>
  <c r="H106" i="13"/>
  <c r="H118" s="1"/>
  <c r="F118"/>
  <c r="F60"/>
  <c r="E20" i="16" s="1"/>
  <c r="G20" s="1"/>
  <c r="H51" i="13"/>
  <c r="H60" s="1"/>
  <c r="F25" i="1"/>
  <c r="F21"/>
  <c r="F17"/>
  <c r="E50" i="3"/>
  <c r="F50" s="1"/>
  <c r="E49"/>
  <c r="F49" s="1"/>
  <c r="M48"/>
  <c r="N48" s="1"/>
  <c r="E48"/>
  <c r="F48" s="1"/>
  <c r="E47"/>
  <c r="F47" s="1"/>
  <c r="E46"/>
  <c r="F46" s="1"/>
  <c r="E45"/>
  <c r="F45" s="1"/>
  <c r="E44"/>
  <c r="F44" s="1"/>
  <c r="M43"/>
  <c r="N43" s="1"/>
  <c r="E43"/>
  <c r="F43" s="1"/>
  <c r="E42"/>
  <c r="F42" s="1"/>
  <c r="E41"/>
  <c r="F27" i="4"/>
  <c r="C17" i="16"/>
  <c r="E17" i="6"/>
  <c r="I17"/>
  <c r="H32" i="15" s="1"/>
  <c r="M17" i="6"/>
  <c r="L32" i="15" s="1"/>
  <c r="H17" i="6"/>
  <c r="L17"/>
  <c r="K32" i="15" s="1"/>
  <c r="G17" i="6"/>
  <c r="K17"/>
  <c r="J32" i="15" s="1"/>
  <c r="K57" i="3"/>
  <c r="D31" i="4"/>
  <c r="M25"/>
  <c r="I25"/>
  <c r="M14"/>
  <c r="I14"/>
  <c r="C22" i="15"/>
  <c r="O25" i="4"/>
  <c r="K25"/>
  <c r="O14"/>
  <c r="K14"/>
  <c r="G14"/>
  <c r="E19" i="8" l="1"/>
  <c r="C19" i="15"/>
  <c r="E18" i="16"/>
  <c r="G18" s="1"/>
  <c r="D14" i="6"/>
  <c r="E119" i="9"/>
  <c r="D219"/>
  <c r="F51" i="6" s="1"/>
  <c r="E121" i="9"/>
  <c r="D221"/>
  <c r="H51" i="6" s="1"/>
  <c r="E211" i="9"/>
  <c r="D130"/>
  <c r="E152"/>
  <c r="E154"/>
  <c r="E156"/>
  <c r="D184"/>
  <c r="D218"/>
  <c r="D13" i="6"/>
  <c r="D16"/>
  <c r="D17"/>
  <c r="D18"/>
  <c r="C19"/>
  <c r="D23"/>
  <c r="D25"/>
  <c r="D29"/>
  <c r="D31"/>
  <c r="D33"/>
  <c r="D35"/>
  <c r="D37"/>
  <c r="D39"/>
  <c r="D41"/>
  <c r="D12"/>
  <c r="D15"/>
  <c r="D21"/>
  <c r="D22"/>
  <c r="D24"/>
  <c r="D26"/>
  <c r="D28"/>
  <c r="D30"/>
  <c r="D32"/>
  <c r="D34"/>
  <c r="D36"/>
  <c r="D38"/>
  <c r="D40"/>
  <c r="D44"/>
  <c r="D46"/>
  <c r="D47"/>
  <c r="D43"/>
  <c r="D11"/>
  <c r="D20"/>
  <c r="E120" i="9"/>
  <c r="D220"/>
  <c r="G51" i="6" s="1"/>
  <c r="D157" i="9"/>
  <c r="D223"/>
  <c r="J51" i="6" s="1"/>
  <c r="E130" i="9"/>
  <c r="E151"/>
  <c r="E153"/>
  <c r="E157" s="1"/>
  <c r="E155"/>
  <c r="E172"/>
  <c r="E184" s="1"/>
  <c r="C230"/>
  <c r="K24" i="1"/>
  <c r="F39" i="6"/>
  <c r="J19" i="2"/>
  <c r="I66"/>
  <c r="M66" s="1"/>
  <c r="C24" i="15"/>
  <c r="G23" i="8"/>
  <c r="I22" i="1"/>
  <c r="F35" i="6"/>
  <c r="J21" i="2"/>
  <c r="C15" i="16"/>
  <c r="D17" s="1"/>
  <c r="G24" i="1"/>
  <c r="K20"/>
  <c r="J17" i="2"/>
  <c r="G66"/>
  <c r="K66" s="1"/>
  <c r="E23" i="8"/>
  <c r="H30" i="4"/>
  <c r="E32" i="5"/>
  <c r="G34" i="6" s="1"/>
  <c r="G30" i="4"/>
  <c r="G18" i="1"/>
  <c r="K16"/>
  <c r="L22" i="8" s="1"/>
  <c r="K17"/>
  <c r="F32" i="6"/>
  <c r="G17" i="2"/>
  <c r="G68" s="1"/>
  <c r="K68" s="1"/>
  <c r="I74"/>
  <c r="M74" s="1"/>
  <c r="F33" i="6"/>
  <c r="I17" i="2"/>
  <c r="I68" s="1"/>
  <c r="M68" s="1"/>
  <c r="M16" i="1"/>
  <c r="M22" i="8" s="1"/>
  <c r="F36" i="6"/>
  <c r="G70" i="2"/>
  <c r="K70" s="1"/>
  <c r="E35" i="5"/>
  <c r="G37" i="6" s="1"/>
  <c r="J23" i="2"/>
  <c r="M24" i="1"/>
  <c r="Q26" i="4"/>
  <c r="G20" i="1"/>
  <c r="I16"/>
  <c r="K23" i="8" s="1"/>
  <c r="Q25" i="4"/>
  <c r="F31" i="6"/>
  <c r="I21" i="2"/>
  <c r="I72" s="1"/>
  <c r="M72" s="1"/>
  <c r="H87" i="13"/>
  <c r="H91" s="1"/>
  <c r="H120" s="1"/>
  <c r="H126" s="1"/>
  <c r="J30" i="4"/>
  <c r="G22" i="1"/>
  <c r="D23" i="8"/>
  <c r="I30" i="4"/>
  <c r="I70" i="2"/>
  <c r="M70" s="1"/>
  <c r="F23" i="8"/>
  <c r="H72" i="2"/>
  <c r="L72" s="1"/>
  <c r="K22" i="8"/>
  <c r="K21" s="1"/>
  <c r="M20" i="1"/>
  <c r="F38" i="6"/>
  <c r="D38" i="5"/>
  <c r="Q14" i="4"/>
  <c r="G32" i="15"/>
  <c r="M17" i="8"/>
  <c r="G19"/>
  <c r="F41" i="3"/>
  <c r="F57" s="1"/>
  <c r="E57"/>
  <c r="E58" s="1"/>
  <c r="G20" i="2"/>
  <c r="I21" i="1"/>
  <c r="H67" i="2"/>
  <c r="L67" s="1"/>
  <c r="L16"/>
  <c r="I18"/>
  <c r="M19" i="1"/>
  <c r="G33" i="6"/>
  <c r="F31" i="5"/>
  <c r="K18" i="2"/>
  <c r="G69"/>
  <c r="K69" s="1"/>
  <c r="D32" i="15"/>
  <c r="J17" i="8"/>
  <c r="D19"/>
  <c r="C23" i="15"/>
  <c r="H27" i="4"/>
  <c r="G27"/>
  <c r="F16" i="2"/>
  <c r="G17" i="1"/>
  <c r="F24" i="2"/>
  <c r="G25" i="1"/>
  <c r="E22" i="16"/>
  <c r="G22" s="1"/>
  <c r="G32" i="6"/>
  <c r="F30" i="5"/>
  <c r="G36" i="6"/>
  <c r="F34" i="5"/>
  <c r="I20" i="2"/>
  <c r="M21" i="1"/>
  <c r="H24" i="4"/>
  <c r="L24"/>
  <c r="P24"/>
  <c r="F31"/>
  <c r="G24"/>
  <c r="K24"/>
  <c r="O24"/>
  <c r="J24"/>
  <c r="N24"/>
  <c r="M24"/>
  <c r="I24"/>
  <c r="F44" i="13"/>
  <c r="F48" s="1"/>
  <c r="F87" s="1"/>
  <c r="F91" s="1"/>
  <c r="F120" s="1"/>
  <c r="F126" s="1"/>
  <c r="E19" i="16"/>
  <c r="E15" i="9"/>
  <c r="I57" i="3"/>
  <c r="I58" s="1"/>
  <c r="J41"/>
  <c r="J57" s="1"/>
  <c r="H18" i="2"/>
  <c r="K19" i="1"/>
  <c r="F32" i="15"/>
  <c r="L17" i="8"/>
  <c r="F19"/>
  <c r="G22" i="2"/>
  <c r="I23" i="1"/>
  <c r="H38" i="4"/>
  <c r="H39" s="1"/>
  <c r="F41" i="6" s="1"/>
  <c r="L38" i="4"/>
  <c r="L39" s="1"/>
  <c r="J41" i="6" s="1"/>
  <c r="P38" i="4"/>
  <c r="P39" s="1"/>
  <c r="N41" i="6" s="1"/>
  <c r="G38" i="4"/>
  <c r="G39" s="1"/>
  <c r="E41" i="6" s="1"/>
  <c r="K38" i="4"/>
  <c r="K39" s="1"/>
  <c r="I41" i="6" s="1"/>
  <c r="O38" i="4"/>
  <c r="O39" s="1"/>
  <c r="M41" i="6" s="1"/>
  <c r="J38" i="4"/>
  <c r="J39" s="1"/>
  <c r="H41" i="6" s="1"/>
  <c r="N38" i="4"/>
  <c r="N39" s="1"/>
  <c r="L41" i="6" s="1"/>
  <c r="I38" i="4"/>
  <c r="I39" s="1"/>
  <c r="G41" i="6" s="1"/>
  <c r="M38" i="4"/>
  <c r="M39" s="1"/>
  <c r="K41" i="6" s="1"/>
  <c r="G16" i="2"/>
  <c r="I17" i="1"/>
  <c r="K21" i="2"/>
  <c r="G72"/>
  <c r="K72" s="1"/>
  <c r="G24"/>
  <c r="I25" i="1"/>
  <c r="F22" i="2"/>
  <c r="G23" i="1"/>
  <c r="L24" i="2"/>
  <c r="H75"/>
  <c r="L75" s="1"/>
  <c r="H13" i="4"/>
  <c r="H19" s="1"/>
  <c r="L13"/>
  <c r="L19" s="1"/>
  <c r="P13"/>
  <c r="P19" s="1"/>
  <c r="G13"/>
  <c r="G19" s="1"/>
  <c r="K13"/>
  <c r="K19" s="1"/>
  <c r="O13"/>
  <c r="O19" s="1"/>
  <c r="J13"/>
  <c r="J19" s="1"/>
  <c r="N13"/>
  <c r="N19" s="1"/>
  <c r="M13"/>
  <c r="M19" s="1"/>
  <c r="I13"/>
  <c r="I19" s="1"/>
  <c r="C21" i="15"/>
  <c r="G31" i="6"/>
  <c r="F29" i="5"/>
  <c r="G35" i="6"/>
  <c r="F33" i="5"/>
  <c r="G39" i="6"/>
  <c r="F37" i="5"/>
  <c r="M22" i="2"/>
  <c r="I73"/>
  <c r="M73" s="1"/>
  <c r="F19" i="4"/>
  <c r="H29"/>
  <c r="L29"/>
  <c r="P29"/>
  <c r="G29"/>
  <c r="K29"/>
  <c r="O29"/>
  <c r="C25" i="15"/>
  <c r="J29" i="4"/>
  <c r="N29"/>
  <c r="M29"/>
  <c r="I29"/>
  <c r="J22" i="8"/>
  <c r="J23"/>
  <c r="R41" i="3"/>
  <c r="R57" s="1"/>
  <c r="Q57"/>
  <c r="Q58" s="1"/>
  <c r="N41"/>
  <c r="N57" s="1"/>
  <c r="M57"/>
  <c r="M58" s="1"/>
  <c r="F20" i="2"/>
  <c r="G21" i="1"/>
  <c r="G38" i="6"/>
  <c r="F36" i="5"/>
  <c r="F18" i="2"/>
  <c r="G19" i="1"/>
  <c r="I16" i="2"/>
  <c r="M17" i="1"/>
  <c r="I24" i="2"/>
  <c r="M25" i="1"/>
  <c r="H22" i="2"/>
  <c r="K23" i="1"/>
  <c r="L20" i="2"/>
  <c r="H71"/>
  <c r="L71" s="1"/>
  <c r="L15"/>
  <c r="H66"/>
  <c r="L66" s="1"/>
  <c r="L19"/>
  <c r="H70"/>
  <c r="L70" s="1"/>
  <c r="L23"/>
  <c r="H74"/>
  <c r="L74" s="1"/>
  <c r="Q36" i="4"/>
  <c r="Q12"/>
  <c r="E51" i="6" l="1"/>
  <c r="D230" i="9"/>
  <c r="D19" i="6"/>
  <c r="C42"/>
  <c r="F32" i="5"/>
  <c r="N34" i="6" s="1"/>
  <c r="D20" i="16"/>
  <c r="M21" i="2"/>
  <c r="K17"/>
  <c r="D23" i="16"/>
  <c r="D32"/>
  <c r="D27"/>
  <c r="M23" i="8"/>
  <c r="M21" s="1"/>
  <c r="D24" i="16"/>
  <c r="D33"/>
  <c r="E38" i="5"/>
  <c r="D26" i="16"/>
  <c r="D15"/>
  <c r="D19"/>
  <c r="M17" i="2"/>
  <c r="F35" i="5"/>
  <c r="J37" i="6" s="1"/>
  <c r="E43" i="15"/>
  <c r="L23" i="8"/>
  <c r="L21" s="1"/>
  <c r="D28" i="16"/>
  <c r="D18"/>
  <c r="D30"/>
  <c r="D21"/>
  <c r="D37"/>
  <c r="D22"/>
  <c r="D35"/>
  <c r="D25"/>
  <c r="M42" i="1"/>
  <c r="G18" i="5" s="1"/>
  <c r="K42" i="1"/>
  <c r="F18" i="5" s="1"/>
  <c r="G24" i="6" s="1"/>
  <c r="F36" i="15" s="1"/>
  <c r="I31" i="4"/>
  <c r="G40" i="6" s="1"/>
  <c r="J31" i="4"/>
  <c r="H40" i="6" s="1"/>
  <c r="G42" i="1"/>
  <c r="D20" i="5" s="1"/>
  <c r="E26" i="6" s="1"/>
  <c r="D39" i="15" s="1"/>
  <c r="Q29" i="4"/>
  <c r="Q13"/>
  <c r="Q19" s="1"/>
  <c r="H31" i="6"/>
  <c r="L31"/>
  <c r="K31"/>
  <c r="J31"/>
  <c r="N31"/>
  <c r="M31"/>
  <c r="I31"/>
  <c r="K22" i="2"/>
  <c r="G73"/>
  <c r="K73" s="1"/>
  <c r="H69"/>
  <c r="L69" s="1"/>
  <c r="L18"/>
  <c r="H32" i="6"/>
  <c r="L32"/>
  <c r="K32"/>
  <c r="J32"/>
  <c r="N32"/>
  <c r="M32"/>
  <c r="I32"/>
  <c r="M18" i="2"/>
  <c r="I69"/>
  <c r="M69" s="1"/>
  <c r="K20"/>
  <c r="G71"/>
  <c r="K71" s="1"/>
  <c r="E29" i="6"/>
  <c r="F58" i="3"/>
  <c r="E30" i="6" s="1"/>
  <c r="L22" i="2"/>
  <c r="H73"/>
  <c r="L73" s="1"/>
  <c r="M16"/>
  <c r="I67"/>
  <c r="M67" s="1"/>
  <c r="J20"/>
  <c r="F71"/>
  <c r="J71" s="1"/>
  <c r="J29" i="6"/>
  <c r="N29"/>
  <c r="I29"/>
  <c r="M29"/>
  <c r="H29"/>
  <c r="L29"/>
  <c r="K29"/>
  <c r="R58" i="3"/>
  <c r="R39" s="1"/>
  <c r="R69" s="1"/>
  <c r="H39" i="6"/>
  <c r="L39"/>
  <c r="K39"/>
  <c r="J39"/>
  <c r="N39"/>
  <c r="I39"/>
  <c r="M39"/>
  <c r="K24" i="2"/>
  <c r="G75"/>
  <c r="K75" s="1"/>
  <c r="K16"/>
  <c r="G67"/>
  <c r="K67" s="1"/>
  <c r="F29" i="6"/>
  <c r="J58" i="3"/>
  <c r="F30" i="6" s="1"/>
  <c r="J16" i="2"/>
  <c r="F67"/>
  <c r="J67" s="1"/>
  <c r="N31" i="4"/>
  <c r="L40" i="6" s="1"/>
  <c r="G31" i="4"/>
  <c r="E40" i="6" s="1"/>
  <c r="H31" i="4"/>
  <c r="F40" i="6" s="1"/>
  <c r="H38"/>
  <c r="L38"/>
  <c r="K38"/>
  <c r="J38"/>
  <c r="N38"/>
  <c r="I38"/>
  <c r="M38"/>
  <c r="G19" i="16"/>
  <c r="G17" s="1"/>
  <c r="E17"/>
  <c r="J36" i="6"/>
  <c r="N36"/>
  <c r="I36"/>
  <c r="M36"/>
  <c r="H36"/>
  <c r="L36"/>
  <c r="K36"/>
  <c r="J21" i="8"/>
  <c r="I42" i="1"/>
  <c r="Q24" i="4"/>
  <c r="K31"/>
  <c r="I40" i="6" s="1"/>
  <c r="L31" i="4"/>
  <c r="J40" i="6" s="1"/>
  <c r="M24" i="2"/>
  <c r="I75"/>
  <c r="M75" s="1"/>
  <c r="J18"/>
  <c r="F69"/>
  <c r="J69" s="1"/>
  <c r="G29" i="6"/>
  <c r="N58" i="3"/>
  <c r="G30" i="6" s="1"/>
  <c r="J35"/>
  <c r="N35"/>
  <c r="I35"/>
  <c r="M35"/>
  <c r="H35"/>
  <c r="L35"/>
  <c r="K35"/>
  <c r="J22" i="2"/>
  <c r="F73"/>
  <c r="J73" s="1"/>
  <c r="C9" i="11"/>
  <c r="M20" i="2"/>
  <c r="I71"/>
  <c r="M71" s="1"/>
  <c r="J24"/>
  <c r="F75"/>
  <c r="J75" s="1"/>
  <c r="H33" i="6"/>
  <c r="L33"/>
  <c r="K33"/>
  <c r="J33"/>
  <c r="N33"/>
  <c r="M33"/>
  <c r="I33"/>
  <c r="F43" i="15"/>
  <c r="Q38" i="4"/>
  <c r="Q39" s="1"/>
  <c r="M31"/>
  <c r="K40" i="6" s="1"/>
  <c r="O31" i="4"/>
  <c r="M40" i="6" s="1"/>
  <c r="P31" i="4"/>
  <c r="N40" i="6" s="1"/>
  <c r="D42" l="1"/>
  <c r="C45"/>
  <c r="D45" s="1"/>
  <c r="I34"/>
  <c r="K34"/>
  <c r="M34"/>
  <c r="J34"/>
  <c r="I43" i="15" s="1"/>
  <c r="H34" i="6"/>
  <c r="L34"/>
  <c r="L37"/>
  <c r="L65" i="2"/>
  <c r="G18" i="6" s="1"/>
  <c r="I37"/>
  <c r="F38" i="5"/>
  <c r="F17"/>
  <c r="G23" i="6" s="1"/>
  <c r="F37" i="15" s="1"/>
  <c r="H37" i="6"/>
  <c r="N37"/>
  <c r="M43" i="15" s="1"/>
  <c r="M37" i="6"/>
  <c r="K37"/>
  <c r="D17" i="5"/>
  <c r="E23" i="6" s="1"/>
  <c r="D37" i="15" s="1"/>
  <c r="C11" i="30"/>
  <c r="H12" i="6" s="1"/>
  <c r="J12" s="1"/>
  <c r="I44" i="15" s="1"/>
  <c r="Q31" i="4"/>
  <c r="M16" i="15" s="1"/>
  <c r="C10" i="30"/>
  <c r="G12" i="6" s="1"/>
  <c r="F44" i="15" s="1"/>
  <c r="E28" i="6"/>
  <c r="E27" s="1"/>
  <c r="C13" i="38" s="1"/>
  <c r="C29" s="1"/>
  <c r="D19" i="5"/>
  <c r="E25" i="6" s="1"/>
  <c r="H11"/>
  <c r="J11" s="1"/>
  <c r="K65" i="2"/>
  <c r="F18" i="6" s="1"/>
  <c r="G17" i="5"/>
  <c r="J23" i="6" s="1"/>
  <c r="I37" i="15" s="1"/>
  <c r="G16" i="5"/>
  <c r="L22" i="6" s="1"/>
  <c r="H46"/>
  <c r="L14" i="2"/>
  <c r="G16" i="6" s="1"/>
  <c r="F31" i="15" s="1"/>
  <c r="G19" i="5"/>
  <c r="J25" i="6" s="1"/>
  <c r="G20" i="5"/>
  <c r="K26" i="6" s="1"/>
  <c r="J39" i="15" s="1"/>
  <c r="J39" i="3"/>
  <c r="J69" s="1"/>
  <c r="G46" i="6"/>
  <c r="L46"/>
  <c r="F46"/>
  <c r="D18" i="5"/>
  <c r="E24" i="6" s="1"/>
  <c r="D36" i="15" s="1"/>
  <c r="J46" i="6"/>
  <c r="F19" i="5"/>
  <c r="G25" i="6" s="1"/>
  <c r="G28"/>
  <c r="G27" s="1"/>
  <c r="E13" i="38" s="1"/>
  <c r="E29" s="1"/>
  <c r="K14" i="2"/>
  <c r="F16" i="6" s="1"/>
  <c r="E31" i="15" s="1"/>
  <c r="D16" i="5"/>
  <c r="E22" i="6" s="1"/>
  <c r="E11"/>
  <c r="F16" i="5"/>
  <c r="G22" i="6" s="1"/>
  <c r="G11"/>
  <c r="F15" i="15" s="1"/>
  <c r="F51" s="1"/>
  <c r="C8" i="30"/>
  <c r="E12" i="6" s="1"/>
  <c r="C4" i="38" s="1"/>
  <c r="C20" s="1"/>
  <c r="F20" i="5"/>
  <c r="G26" i="6" s="1"/>
  <c r="F39" i="15" s="1"/>
  <c r="F11" i="6"/>
  <c r="E18" i="5"/>
  <c r="F24" i="6" s="1"/>
  <c r="E36" i="15" s="1"/>
  <c r="C9" i="30"/>
  <c r="F12" i="6" s="1"/>
  <c r="E20" i="5"/>
  <c r="F26" i="6" s="1"/>
  <c r="E39" i="15" s="1"/>
  <c r="E19" i="5"/>
  <c r="F25" i="6" s="1"/>
  <c r="E17" i="5"/>
  <c r="F23" i="6" s="1"/>
  <c r="E37" i="15" s="1"/>
  <c r="E16" i="5"/>
  <c r="J30" i="6"/>
  <c r="J28" s="1"/>
  <c r="N30"/>
  <c r="N28" s="1"/>
  <c r="I30"/>
  <c r="I28" s="1"/>
  <c r="M30"/>
  <c r="M28" s="1"/>
  <c r="H30"/>
  <c r="L30"/>
  <c r="L28" s="1"/>
  <c r="K30"/>
  <c r="K28" s="1"/>
  <c r="D40" i="11"/>
  <c r="D39"/>
  <c r="N39" i="3"/>
  <c r="N69" s="1"/>
  <c r="J65" i="2"/>
  <c r="F28" i="6"/>
  <c r="M14" i="2"/>
  <c r="F39" i="3"/>
  <c r="F69" s="1"/>
  <c r="K46" i="6"/>
  <c r="E46"/>
  <c r="M65" i="2"/>
  <c r="I46" i="6"/>
  <c r="H24"/>
  <c r="L24"/>
  <c r="K36" i="15" s="1"/>
  <c r="K24" i="6"/>
  <c r="J36" i="15" s="1"/>
  <c r="J24" i="6"/>
  <c r="I36" i="15" s="1"/>
  <c r="N24" i="6"/>
  <c r="M24"/>
  <c r="L36" i="15" s="1"/>
  <c r="I24" i="6"/>
  <c r="H36" i="15" s="1"/>
  <c r="J14" i="2"/>
  <c r="E16" i="6" s="1"/>
  <c r="N46"/>
  <c r="M46"/>
  <c r="H43" i="15" l="1"/>
  <c r="J43"/>
  <c r="K43"/>
  <c r="G43"/>
  <c r="N12" i="6"/>
  <c r="M44" i="15" s="1"/>
  <c r="L43"/>
  <c r="K84" i="2"/>
  <c r="D44" i="15"/>
  <c r="E4" i="38"/>
  <c r="E20" s="1"/>
  <c r="K22" i="6"/>
  <c r="J38" i="15" s="1"/>
  <c r="L12" i="6"/>
  <c r="K44" i="15" s="1"/>
  <c r="I11" i="6"/>
  <c r="L16" i="8"/>
  <c r="F4" i="38"/>
  <c r="F20" s="1"/>
  <c r="D41" i="11"/>
  <c r="I12" i="6"/>
  <c r="H44" i="15" s="1"/>
  <c r="G44"/>
  <c r="I22" i="6"/>
  <c r="H38" i="15" s="1"/>
  <c r="K12" i="6"/>
  <c r="J44" i="15" s="1"/>
  <c r="K16" i="8"/>
  <c r="J26" i="6"/>
  <c r="I39" i="15" s="1"/>
  <c r="F41"/>
  <c r="F40" s="1"/>
  <c r="M12" i="6"/>
  <c r="L44" i="15" s="1"/>
  <c r="L19" i="8"/>
  <c r="H13" i="6"/>
  <c r="M19" i="8"/>
  <c r="N11" i="6"/>
  <c r="M15" i="15" s="1"/>
  <c r="F3" i="38"/>
  <c r="F19" s="1"/>
  <c r="G15" i="6"/>
  <c r="G14" s="1"/>
  <c r="G15" i="15"/>
  <c r="G51" s="1"/>
  <c r="F18" i="8"/>
  <c r="H28" i="6"/>
  <c r="H25"/>
  <c r="D41" i="15"/>
  <c r="D40" s="1"/>
  <c r="N23" i="6"/>
  <c r="M37" i="15" s="1"/>
  <c r="N25" i="6"/>
  <c r="L11"/>
  <c r="K15" i="15" s="1"/>
  <c r="K51" s="1"/>
  <c r="M11" i="6"/>
  <c r="K11"/>
  <c r="J15" i="15" s="1"/>
  <c r="J51" s="1"/>
  <c r="H23" i="6"/>
  <c r="G37" i="15" s="1"/>
  <c r="D21" i="5"/>
  <c r="D17" i="11"/>
  <c r="W9" i="6"/>
  <c r="Y9" s="1"/>
  <c r="N26"/>
  <c r="H26"/>
  <c r="G39" i="15" s="1"/>
  <c r="J22" i="6"/>
  <c r="I38" i="15" s="1"/>
  <c r="M26" i="6"/>
  <c r="L39" i="15" s="1"/>
  <c r="L26" i="6"/>
  <c r="K39" i="15" s="1"/>
  <c r="N22" i="6"/>
  <c r="M38" i="15" s="1"/>
  <c r="H22" i="6"/>
  <c r="F15"/>
  <c r="F14" s="1"/>
  <c r="E21" i="8" s="1"/>
  <c r="I26" i="6"/>
  <c r="H39" i="15" s="1"/>
  <c r="M22" i="6"/>
  <c r="L38" i="15" s="1"/>
  <c r="G13" i="6"/>
  <c r="E3" i="38"/>
  <c r="D8"/>
  <c r="D24" s="1"/>
  <c r="L84" i="2"/>
  <c r="E13" i="6"/>
  <c r="E18" i="8"/>
  <c r="E8" i="38"/>
  <c r="E24" s="1"/>
  <c r="M25" i="6"/>
  <c r="L25"/>
  <c r="G21" i="5"/>
  <c r="M23" i="6"/>
  <c r="L37" i="15" s="1"/>
  <c r="L23" i="6"/>
  <c r="K37" i="15" s="1"/>
  <c r="J19" i="8"/>
  <c r="I25" i="6"/>
  <c r="K25"/>
  <c r="I23"/>
  <c r="H37" i="15" s="1"/>
  <c r="K23" i="6"/>
  <c r="J37" i="15" s="1"/>
  <c r="D15"/>
  <c r="D51" s="1"/>
  <c r="C3" i="38"/>
  <c r="C19" s="1"/>
  <c r="C21" s="1"/>
  <c r="F21" i="5"/>
  <c r="J27" i="6"/>
  <c r="I41" i="15"/>
  <c r="I40" s="1"/>
  <c r="M36"/>
  <c r="F27" i="6"/>
  <c r="D13" i="38" s="1"/>
  <c r="D29" s="1"/>
  <c r="E41" i="15"/>
  <c r="E40" s="1"/>
  <c r="I15"/>
  <c r="I51" s="1"/>
  <c r="J13" i="6"/>
  <c r="E15" i="15"/>
  <c r="E51" s="1"/>
  <c r="D3" i="38"/>
  <c r="F13" i="6"/>
  <c r="K19" i="8"/>
  <c r="E9" i="38"/>
  <c r="E25" s="1"/>
  <c r="F33" i="15"/>
  <c r="F30" s="1"/>
  <c r="F20" i="8"/>
  <c r="L18"/>
  <c r="K27" i="6"/>
  <c r="J41" i="15"/>
  <c r="J40" s="1"/>
  <c r="F38"/>
  <c r="F35" s="1"/>
  <c r="G21" i="6"/>
  <c r="K41" i="15"/>
  <c r="L27" i="6"/>
  <c r="N27"/>
  <c r="M41" i="15"/>
  <c r="M40" s="1"/>
  <c r="D9" i="38"/>
  <c r="D25" s="1"/>
  <c r="K18" i="8"/>
  <c r="E20"/>
  <c r="E33" i="15"/>
  <c r="E30" s="1"/>
  <c r="K38"/>
  <c r="G36"/>
  <c r="L41"/>
  <c r="M27" i="6"/>
  <c r="E18"/>
  <c r="E15" s="1"/>
  <c r="J84" i="2"/>
  <c r="H41" i="15"/>
  <c r="I27" i="6"/>
  <c r="W11" s="1"/>
  <c r="D31" i="15"/>
  <c r="C8" i="38"/>
  <c r="J16" i="8"/>
  <c r="D18"/>
  <c r="K18" i="6"/>
  <c r="J33" i="15" s="1"/>
  <c r="J18" i="6"/>
  <c r="I33" i="15" s="1"/>
  <c r="N18" i="6"/>
  <c r="I18"/>
  <c r="H33" i="15" s="1"/>
  <c r="M18" i="6"/>
  <c r="L33" i="15" s="1"/>
  <c r="H18" i="6"/>
  <c r="L18"/>
  <c r="K33" i="15" s="1"/>
  <c r="M84" i="2"/>
  <c r="K16" i="6"/>
  <c r="J16"/>
  <c r="N16"/>
  <c r="I16"/>
  <c r="M16"/>
  <c r="L16"/>
  <c r="H16"/>
  <c r="D38" i="15"/>
  <c r="D35" s="1"/>
  <c r="E21" i="6"/>
  <c r="F22"/>
  <c r="E21" i="5"/>
  <c r="E44" i="15"/>
  <c r="D4" i="38"/>
  <c r="D20" s="1"/>
  <c r="H40" i="15" l="1"/>
  <c r="I13" i="6"/>
  <c r="H15" i="15"/>
  <c r="H51" s="1"/>
  <c r="K40"/>
  <c r="L40"/>
  <c r="L15" i="8"/>
  <c r="L29" s="1"/>
  <c r="J21" i="6"/>
  <c r="J20" s="1"/>
  <c r="E5" i="38"/>
  <c r="N13" i="6"/>
  <c r="O28" s="1"/>
  <c r="J35" i="15"/>
  <c r="J34" s="1"/>
  <c r="K15" i="8"/>
  <c r="K29" s="1"/>
  <c r="G38" i="15"/>
  <c r="G35" s="1"/>
  <c r="L35"/>
  <c r="M13" i="6"/>
  <c r="F34" i="15"/>
  <c r="F49" s="1"/>
  <c r="F5" i="38"/>
  <c r="L13" i="6"/>
  <c r="I35" i="15"/>
  <c r="I34" s="1"/>
  <c r="L15"/>
  <c r="L51" s="1"/>
  <c r="D34"/>
  <c r="C5" i="38"/>
  <c r="F21"/>
  <c r="K13" i="6"/>
  <c r="F19"/>
  <c r="E19" i="38"/>
  <c r="E21" s="1"/>
  <c r="G41" i="15"/>
  <c r="G40" s="1"/>
  <c r="H21" i="6"/>
  <c r="F12" i="38" s="1"/>
  <c r="H27" i="6"/>
  <c r="F13" i="38" s="1"/>
  <c r="F29" s="1"/>
  <c r="E23"/>
  <c r="E22" s="1"/>
  <c r="N21" i="6"/>
  <c r="N20" s="1"/>
  <c r="M39" i="15"/>
  <c r="M35" s="1"/>
  <c r="M34" s="1"/>
  <c r="M21" i="6"/>
  <c r="M20" s="1"/>
  <c r="G19"/>
  <c r="K21"/>
  <c r="K20" s="1"/>
  <c r="E7" i="38"/>
  <c r="E6" s="1"/>
  <c r="D7"/>
  <c r="D6" s="1"/>
  <c r="K35" i="15"/>
  <c r="H35"/>
  <c r="D23" i="38"/>
  <c r="D22" s="1"/>
  <c r="L21" i="6"/>
  <c r="L20" s="1"/>
  <c r="I21"/>
  <c r="I20" s="1"/>
  <c r="F9" i="38"/>
  <c r="F25" s="1"/>
  <c r="G33" i="15"/>
  <c r="M18" i="8"/>
  <c r="G20"/>
  <c r="D21"/>
  <c r="E14" i="6"/>
  <c r="F21" i="8"/>
  <c r="C12" i="38"/>
  <c r="E20" i="6"/>
  <c r="G31" i="15"/>
  <c r="F8" i="38"/>
  <c r="H15" i="6"/>
  <c r="H14" s="1"/>
  <c r="M16" i="8"/>
  <c r="G18"/>
  <c r="N15" i="6"/>
  <c r="M31" i="15"/>
  <c r="M33"/>
  <c r="Y11" i="6"/>
  <c r="G20"/>
  <c r="F16" i="8" s="1"/>
  <c r="E12" i="38"/>
  <c r="D19"/>
  <c r="D21" s="1"/>
  <c r="D5"/>
  <c r="E38" i="15"/>
  <c r="E35" s="1"/>
  <c r="E34" s="1"/>
  <c r="E49" s="1"/>
  <c r="F21" i="6"/>
  <c r="H31" i="15"/>
  <c r="H30" s="1"/>
  <c r="I15" i="6"/>
  <c r="I14" s="1"/>
  <c r="D33" i="15"/>
  <c r="D30" s="1"/>
  <c r="C9" i="38"/>
  <c r="C25" s="1"/>
  <c r="J18" i="8"/>
  <c r="J15" s="1"/>
  <c r="J29" s="1"/>
  <c r="D20"/>
  <c r="K31" i="15"/>
  <c r="K30" s="1"/>
  <c r="L15" i="6"/>
  <c r="L14" s="1"/>
  <c r="J15"/>
  <c r="J14" s="1"/>
  <c r="J19" s="1"/>
  <c r="I31" i="15"/>
  <c r="I30" s="1"/>
  <c r="L31"/>
  <c r="L30" s="1"/>
  <c r="M15" i="6"/>
  <c r="M14" s="1"/>
  <c r="K15"/>
  <c r="K14" s="1"/>
  <c r="J31" i="15"/>
  <c r="J30" s="1"/>
  <c r="C24" i="38"/>
  <c r="W39" i="6"/>
  <c r="I19" l="1"/>
  <c r="I42" s="1"/>
  <c r="H34" i="15"/>
  <c r="E10" i="38"/>
  <c r="L34" i="15"/>
  <c r="L49" s="1"/>
  <c r="L52" s="1"/>
  <c r="L53" s="1"/>
  <c r="D21" i="10" s="1"/>
  <c r="D51" s="1"/>
  <c r="K34" i="15"/>
  <c r="K49" s="1"/>
  <c r="K52" s="1"/>
  <c r="K53" s="1"/>
  <c r="D20" i="10" s="1"/>
  <c r="D50" s="1"/>
  <c r="O20" i="6"/>
  <c r="O29"/>
  <c r="O32"/>
  <c r="O24"/>
  <c r="O37"/>
  <c r="O23"/>
  <c r="O40"/>
  <c r="O13"/>
  <c r="O12"/>
  <c r="O46"/>
  <c r="O35"/>
  <c r="O31"/>
  <c r="O26"/>
  <c r="M19"/>
  <c r="M42" s="1"/>
  <c r="O39"/>
  <c r="O34"/>
  <c r="O17"/>
  <c r="O11"/>
  <c r="O18"/>
  <c r="O30"/>
  <c r="O21"/>
  <c r="O36"/>
  <c r="O33"/>
  <c r="O38"/>
  <c r="O41"/>
  <c r="O25"/>
  <c r="O16"/>
  <c r="O22"/>
  <c r="O27"/>
  <c r="I49" i="15"/>
  <c r="I52" s="1"/>
  <c r="I53" s="1"/>
  <c r="D18" i="10" s="1"/>
  <c r="D48" s="1"/>
  <c r="E26" i="38"/>
  <c r="D49" i="15"/>
  <c r="D52" s="1"/>
  <c r="D53" s="1"/>
  <c r="D13" i="10" s="1"/>
  <c r="D43" s="1"/>
  <c r="L19" i="6"/>
  <c r="L42" s="1"/>
  <c r="H20"/>
  <c r="G16" i="8" s="1"/>
  <c r="J42" i="6"/>
  <c r="G34" i="15"/>
  <c r="K19" i="6"/>
  <c r="K42" s="1"/>
  <c r="M15" i="8"/>
  <c r="M29" s="1"/>
  <c r="C23" i="38"/>
  <c r="C22" s="1"/>
  <c r="C26" s="1"/>
  <c r="M30" i="15"/>
  <c r="M49" s="1"/>
  <c r="M52" s="1"/>
  <c r="J49"/>
  <c r="J52" s="1"/>
  <c r="J53" s="1"/>
  <c r="D19" i="10" s="1"/>
  <c r="D49" s="1"/>
  <c r="D26" i="38"/>
  <c r="C7"/>
  <c r="C6" s="1"/>
  <c r="C10" s="1"/>
  <c r="D10"/>
  <c r="H49" i="15"/>
  <c r="H52" s="1"/>
  <c r="H53" s="1"/>
  <c r="D17" i="10" s="1"/>
  <c r="D47" s="1"/>
  <c r="G30" i="15"/>
  <c r="F22" i="8"/>
  <c r="F17" s="1"/>
  <c r="G42" i="6"/>
  <c r="O15"/>
  <c r="N14"/>
  <c r="D15" i="8"/>
  <c r="D16"/>
  <c r="D22"/>
  <c r="D17" s="1"/>
  <c r="E19" i="6"/>
  <c r="E42" s="1"/>
  <c r="F11" i="38"/>
  <c r="F28"/>
  <c r="F27" s="1"/>
  <c r="F15" i="8"/>
  <c r="F20" i="6"/>
  <c r="D12" i="38"/>
  <c r="F24"/>
  <c r="F23" s="1"/>
  <c r="F22" s="1"/>
  <c r="F26" s="1"/>
  <c r="F7"/>
  <c r="F6" s="1"/>
  <c r="F10" s="1"/>
  <c r="E11"/>
  <c r="E28"/>
  <c r="E27" s="1"/>
  <c r="G21" i="8"/>
  <c r="H19" i="6"/>
  <c r="C11" i="38"/>
  <c r="C28"/>
  <c r="C27" s="1"/>
  <c r="W13" i="6"/>
  <c r="E14" i="38" l="1"/>
  <c r="E30"/>
  <c r="G22" i="8"/>
  <c r="G17" s="1"/>
  <c r="G15"/>
  <c r="H42" i="6"/>
  <c r="C30" i="38"/>
  <c r="G49" i="15"/>
  <c r="F14" i="38"/>
  <c r="C14"/>
  <c r="F30"/>
  <c r="F29" i="8"/>
  <c r="F31" s="1"/>
  <c r="D11" i="38"/>
  <c r="D14" s="1"/>
  <c r="D28"/>
  <c r="D27" s="1"/>
  <c r="D30" s="1"/>
  <c r="O14" i="6"/>
  <c r="N19"/>
  <c r="Y13"/>
  <c r="Y30" s="1"/>
  <c r="W30"/>
  <c r="D29" i="8"/>
  <c r="D31" s="1"/>
  <c r="D34" s="1"/>
  <c r="E22"/>
  <c r="E17" s="1"/>
  <c r="E16"/>
  <c r="E15"/>
  <c r="F42" i="6"/>
  <c r="G29" i="8" l="1"/>
  <c r="G31" s="1"/>
  <c r="G34" s="1"/>
  <c r="G28" i="15" s="1"/>
  <c r="G48" s="1"/>
  <c r="G52" s="1"/>
  <c r="G53" s="1"/>
  <c r="D16" i="10" s="1"/>
  <c r="D46" s="1"/>
  <c r="O19" i="6"/>
  <c r="D29" i="11" s="1"/>
  <c r="J25" i="38" s="1"/>
  <c r="N42" i="6"/>
  <c r="E29" i="8"/>
  <c r="E31" s="1"/>
  <c r="C28" i="15"/>
  <c r="C48" s="1"/>
  <c r="F153" i="13"/>
  <c r="W40" i="6"/>
  <c r="W43" s="1"/>
  <c r="E34" i="8" l="1"/>
  <c r="F34"/>
  <c r="F28" i="15" s="1"/>
  <c r="F48" s="1"/>
  <c r="F52" s="1"/>
  <c r="F53" s="1"/>
  <c r="D15" i="10" s="1"/>
  <c r="D45" s="1"/>
  <c r="D32" i="11"/>
  <c r="C53" i="15"/>
  <c r="D12" i="10" s="1"/>
  <c r="C52" i="15"/>
  <c r="O42" i="6"/>
  <c r="D30" i="11" s="1"/>
  <c r="J26" i="38" s="1"/>
  <c r="E27" i="16"/>
  <c r="H153" i="13"/>
  <c r="H155" s="1"/>
  <c r="D15" i="20"/>
  <c r="F155" i="13"/>
  <c r="E17" i="9"/>
  <c r="C11" i="11" l="1"/>
  <c r="E14" i="9"/>
  <c r="D42" i="10"/>
  <c r="E28" i="15"/>
  <c r="E48" s="1"/>
  <c r="M17"/>
  <c r="E26" i="16"/>
  <c r="E15" s="1"/>
  <c r="G27"/>
  <c r="G26" s="1"/>
  <c r="G15" s="1"/>
  <c r="E16" i="20"/>
  <c r="E18" i="9" s="1"/>
  <c r="D16" i="20"/>
  <c r="H17" i="16" l="1"/>
  <c r="H19"/>
  <c r="H21"/>
  <c r="H23"/>
  <c r="H37"/>
  <c r="H25"/>
  <c r="H27"/>
  <c r="H15"/>
  <c r="H18"/>
  <c r="H20"/>
  <c r="H22"/>
  <c r="H24"/>
  <c r="H28"/>
  <c r="H26"/>
  <c r="H34"/>
  <c r="G42" i="10"/>
  <c r="D59"/>
  <c r="E52" i="15"/>
  <c r="E53" s="1"/>
  <c r="D14" i="10" s="1"/>
  <c r="D42" i="11"/>
  <c r="C8"/>
  <c r="F15" i="16"/>
  <c r="F18"/>
  <c r="F20"/>
  <c r="F22"/>
  <c r="F24"/>
  <c r="F34"/>
  <c r="F26"/>
  <c r="F28"/>
  <c r="F17"/>
  <c r="F19"/>
  <c r="F21"/>
  <c r="F23"/>
  <c r="F37"/>
  <c r="F25"/>
  <c r="F27"/>
  <c r="D32" i="10"/>
  <c r="C13" i="11"/>
  <c r="F27" i="9"/>
  <c r="D25" i="11"/>
  <c r="M51" i="15"/>
  <c r="M53" s="1"/>
  <c r="D22" i="10" s="1"/>
  <c r="D52" s="1"/>
  <c r="D29" i="9" l="1"/>
  <c r="F50" i="6" s="1"/>
  <c r="D28" i="9"/>
  <c r="E50" i="6" s="1"/>
  <c r="D11" i="11"/>
  <c r="B4" i="50"/>
  <c r="D30" i="9"/>
  <c r="D31"/>
  <c r="H50" i="6" s="1"/>
  <c r="F28" i="9"/>
  <c r="C28"/>
  <c r="G43" i="10"/>
  <c r="G59"/>
  <c r="D8" i="11"/>
  <c r="C14"/>
  <c r="C12" s="1"/>
  <c r="D12" s="1"/>
  <c r="D10"/>
  <c r="D9"/>
  <c r="G32" i="10"/>
  <c r="D44"/>
  <c r="G12"/>
  <c r="D20" i="11" s="1"/>
  <c r="B6" i="50" s="1"/>
  <c r="E36" i="16"/>
  <c r="E35" l="1"/>
  <c r="G36"/>
  <c r="H36" s="1"/>
  <c r="F36"/>
  <c r="G50" i="6"/>
  <c r="G44" i="10"/>
  <c r="H43"/>
  <c r="C29" i="9"/>
  <c r="F29"/>
  <c r="J20" i="38"/>
  <c r="D14" i="11"/>
  <c r="E33" i="16"/>
  <c r="D33" i="10"/>
  <c r="E44" i="6"/>
  <c r="E43" s="1"/>
  <c r="E28" i="9"/>
  <c r="D13" i="11"/>
  <c r="J43" i="10" l="1"/>
  <c r="K43" s="1"/>
  <c r="I43"/>
  <c r="F44" i="6"/>
  <c r="F43" s="1"/>
  <c r="E29" i="9"/>
  <c r="E32" i="16"/>
  <c r="G33"/>
  <c r="F33"/>
  <c r="G33" i="10"/>
  <c r="G34" s="1"/>
  <c r="H34"/>
  <c r="C15" i="38"/>
  <c r="E45" i="6"/>
  <c r="E47" s="1"/>
  <c r="E53" s="1"/>
  <c r="F30" i="9"/>
  <c r="C30"/>
  <c r="G35" i="16"/>
  <c r="H35" s="1"/>
  <c r="F35"/>
  <c r="G45" i="10"/>
  <c r="H44"/>
  <c r="F25" l="1"/>
  <c r="G13" s="1"/>
  <c r="D23" i="11" s="1"/>
  <c r="C23" s="1"/>
  <c r="A14" i="50" s="1"/>
  <c r="G46" i="10"/>
  <c r="H45"/>
  <c r="C31" i="9"/>
  <c r="F31"/>
  <c r="E30"/>
  <c r="G44" i="6"/>
  <c r="G43" s="1"/>
  <c r="E30" i="16"/>
  <c r="F32"/>
  <c r="C31" i="38"/>
  <c r="C32" s="1"/>
  <c r="C16"/>
  <c r="G32" i="16"/>
  <c r="H32" s="1"/>
  <c r="H33"/>
  <c r="I44" i="10"/>
  <c r="J44"/>
  <c r="K44" s="1"/>
  <c r="D15" i="38"/>
  <c r="F45" i="6"/>
  <c r="F47" s="1"/>
  <c r="F53" s="1"/>
  <c r="D62" i="10" l="1"/>
  <c r="D66"/>
  <c r="D24" i="11"/>
  <c r="D21" s="1"/>
  <c r="D22" s="1"/>
  <c r="D69" i="10"/>
  <c r="D68"/>
  <c r="D67"/>
  <c r="D61"/>
  <c r="D60"/>
  <c r="G60" s="1"/>
  <c r="H60" s="1"/>
  <c r="D64"/>
  <c r="D63"/>
  <c r="D65"/>
  <c r="H44" i="6"/>
  <c r="E31" i="9"/>
  <c r="D31" i="38"/>
  <c r="D32" s="1"/>
  <c r="D16"/>
  <c r="D32" i="9"/>
  <c r="C32"/>
  <c r="G47" i="10"/>
  <c r="H46"/>
  <c r="G30" i="16"/>
  <c r="H30" s="1"/>
  <c r="F30"/>
  <c r="J45" i="10"/>
  <c r="K45" s="1"/>
  <c r="I45"/>
  <c r="E15" i="38"/>
  <c r="G45" i="6"/>
  <c r="G47" s="1"/>
  <c r="G53" s="1"/>
  <c r="J21" i="38"/>
  <c r="L21" l="1"/>
  <c r="G61" i="10"/>
  <c r="G62" s="1"/>
  <c r="E31" i="38"/>
  <c r="E32" s="1"/>
  <c r="E16"/>
  <c r="J60" i="10"/>
  <c r="K60" s="1"/>
  <c r="I60"/>
  <c r="I46"/>
  <c r="J46"/>
  <c r="K46" s="1"/>
  <c r="I50" i="6"/>
  <c r="H43"/>
  <c r="G48" i="10"/>
  <c r="H47"/>
  <c r="F32" i="9"/>
  <c r="I44" i="6"/>
  <c r="I43" s="1"/>
  <c r="I45" s="1"/>
  <c r="I47" s="1"/>
  <c r="E32" i="9"/>
  <c r="H61" i="10" l="1"/>
  <c r="J61" s="1"/>
  <c r="K61" s="1"/>
  <c r="G63"/>
  <c r="H62"/>
  <c r="I53" i="6"/>
  <c r="W33"/>
  <c r="F15" i="38"/>
  <c r="H45" i="6"/>
  <c r="G49" i="10"/>
  <c r="H48"/>
  <c r="J47"/>
  <c r="K47" s="1"/>
  <c r="I47"/>
  <c r="D33" i="9"/>
  <c r="C33"/>
  <c r="I61" i="10" l="1"/>
  <c r="J50" i="6"/>
  <c r="Y33"/>
  <c r="Y36" s="1"/>
  <c r="W3"/>
  <c r="D28" i="11" s="1"/>
  <c r="W36" i="6"/>
  <c r="H63" i="10"/>
  <c r="G64"/>
  <c r="G50"/>
  <c r="H49"/>
  <c r="J62"/>
  <c r="K62" s="1"/>
  <c r="I62"/>
  <c r="J44" i="6"/>
  <c r="J43" s="1"/>
  <c r="J45" s="1"/>
  <c r="J47" s="1"/>
  <c r="E33" i="9"/>
  <c r="F31" i="38"/>
  <c r="F32" s="1"/>
  <c r="F16"/>
  <c r="I48" i="10"/>
  <c r="J48"/>
  <c r="K48" s="1"/>
  <c r="H47" i="6"/>
  <c r="H53" s="1"/>
  <c r="D19" i="11"/>
  <c r="J24" i="38" s="1"/>
  <c r="D18" i="11"/>
  <c r="F33" i="9"/>
  <c r="B8" i="50" l="1"/>
  <c r="C28" i="11"/>
  <c r="B16" i="50" s="1"/>
  <c r="J23" i="38"/>
  <c r="J49" i="10"/>
  <c r="K49" s="1"/>
  <c r="I49"/>
  <c r="J53" i="6"/>
  <c r="D34" i="9"/>
  <c r="C34"/>
  <c r="J63" i="10"/>
  <c r="K63" s="1"/>
  <c r="I63"/>
  <c r="G51"/>
  <c r="H50"/>
  <c r="G65"/>
  <c r="H64"/>
  <c r="W41" i="6"/>
  <c r="L23" i="38" l="1"/>
  <c r="H65" i="10"/>
  <c r="G66"/>
  <c r="K50" i="6"/>
  <c r="K44"/>
  <c r="K43" s="1"/>
  <c r="K45" s="1"/>
  <c r="K47" s="1"/>
  <c r="E34" i="9"/>
  <c r="G52" i="10"/>
  <c r="H52" s="1"/>
  <c r="H51"/>
  <c r="J64"/>
  <c r="K64" s="1"/>
  <c r="I64"/>
  <c r="W45" i="6"/>
  <c r="W44"/>
  <c r="D34" i="11" s="1"/>
  <c r="I50" i="10"/>
  <c r="J50"/>
  <c r="K50" s="1"/>
  <c r="F34" i="9"/>
  <c r="B35" i="11" l="1"/>
  <c r="C34"/>
  <c r="J51" i="10"/>
  <c r="K51" s="1"/>
  <c r="I51"/>
  <c r="H54"/>
  <c r="G67"/>
  <c r="H66"/>
  <c r="J65"/>
  <c r="K65" s="1"/>
  <c r="I65"/>
  <c r="K53" i="6"/>
  <c r="D35" i="9"/>
  <c r="F35" s="1"/>
  <c r="C35"/>
  <c r="D33" i="11"/>
  <c r="W46" i="6"/>
  <c r="I52" i="10"/>
  <c r="J52"/>
  <c r="K52" s="1"/>
  <c r="K54" l="1"/>
  <c r="D54" s="1"/>
  <c r="D26" i="11" s="1"/>
  <c r="D36" i="9"/>
  <c r="M50" i="6" s="1"/>
  <c r="C36" i="9"/>
  <c r="L44" i="6"/>
  <c r="L43" s="1"/>
  <c r="L45" s="1"/>
  <c r="L47" s="1"/>
  <c r="E35" i="9"/>
  <c r="H67" i="10"/>
  <c r="G68"/>
  <c r="J66"/>
  <c r="K66" s="1"/>
  <c r="I66"/>
  <c r="L50" i="6"/>
  <c r="L53" l="1"/>
  <c r="M44"/>
  <c r="M43" s="1"/>
  <c r="M45" s="1"/>
  <c r="M47" s="1"/>
  <c r="M53" s="1"/>
  <c r="E36" i="9"/>
  <c r="F36"/>
  <c r="J67" i="10"/>
  <c r="K67" s="1"/>
  <c r="I67"/>
  <c r="G69"/>
  <c r="H69" s="1"/>
  <c r="H68"/>
  <c r="J69" l="1"/>
  <c r="K69" s="1"/>
  <c r="I69"/>
  <c r="H71"/>
  <c r="J68"/>
  <c r="K68" s="1"/>
  <c r="I68"/>
  <c r="D37" i="9"/>
  <c r="N50" i="6" s="1"/>
  <c r="C37" i="9"/>
  <c r="K71" i="10" l="1"/>
  <c r="D71" s="1"/>
  <c r="D27" i="11" s="1"/>
  <c r="F37" i="9"/>
  <c r="N44" i="6"/>
  <c r="E37" i="9"/>
  <c r="B7" i="50" l="1"/>
  <c r="C27" i="11"/>
  <c r="A15" i="50" s="1"/>
  <c r="D38" i="9"/>
  <c r="F38" s="1"/>
  <c r="C38"/>
  <c r="J22" i="38"/>
  <c r="N43" i="6"/>
  <c r="O44"/>
  <c r="D39" i="9" l="1"/>
  <c r="D40" s="1"/>
  <c r="C39"/>
  <c r="E38"/>
  <c r="O43" i="6"/>
  <c r="N45"/>
  <c r="F39" i="9" l="1"/>
  <c r="E39"/>
  <c r="E40" s="1"/>
  <c r="C40"/>
  <c r="O45" i="6"/>
  <c r="D31" i="11" s="1"/>
  <c r="N47" i="6"/>
  <c r="J27" i="38" l="1"/>
  <c r="B5" i="50"/>
  <c r="O47" i="6"/>
  <c r="N53"/>
</calcChain>
</file>

<file path=xl/comments1.xml><?xml version="1.0" encoding="utf-8"?>
<comments xmlns="http://schemas.openxmlformats.org/spreadsheetml/2006/main">
  <authors>
    <author>Nilo Meira</author>
  </authors>
  <commentList>
    <comment ref="B20" authorId="0">
      <text>
        <r>
          <rPr>
            <b/>
            <sz val="8"/>
            <color indexed="81"/>
            <rFont val="Tahoma"/>
            <family val="2"/>
          </rPr>
          <t>Informe a taxa de juros anual do financiamento.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81" authorId="0">
      <text>
        <r>
          <rPr>
            <b/>
            <sz val="8"/>
            <color indexed="81"/>
            <rFont val="Tahoma"/>
            <family val="2"/>
          </rPr>
          <t>Insira valores sem centavos.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83" authorId="0">
      <text>
        <r>
          <rPr>
            <b/>
            <sz val="8"/>
            <color indexed="81"/>
            <rFont val="Tahoma"/>
            <family val="2"/>
          </rPr>
          <t>Informe a taxa de juros anual do financiamento.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08" authorId="0">
      <text>
        <r>
          <rPr>
            <b/>
            <sz val="8"/>
            <color indexed="81"/>
            <rFont val="Tahoma"/>
            <family val="2"/>
          </rPr>
          <t>Insira valores sem centavos.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10" authorId="0">
      <text>
        <r>
          <rPr>
            <b/>
            <sz val="8"/>
            <color indexed="81"/>
            <rFont val="Tahoma"/>
            <family val="2"/>
          </rPr>
          <t>Informe a taxa de juros anual do financiamento.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35" authorId="0">
      <text>
        <r>
          <rPr>
            <b/>
            <sz val="8"/>
            <color indexed="81"/>
            <rFont val="Tahoma"/>
            <family val="2"/>
          </rPr>
          <t>Insira valores sem centavos.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37" authorId="0">
      <text>
        <r>
          <rPr>
            <b/>
            <sz val="8"/>
            <color indexed="81"/>
            <rFont val="Tahoma"/>
            <family val="2"/>
          </rPr>
          <t>Informe a taxa de juros anual do financiamento.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2" authorId="0">
      <text>
        <r>
          <rPr>
            <b/>
            <sz val="8"/>
            <color indexed="81"/>
            <rFont val="Tahoma"/>
            <family val="2"/>
          </rPr>
          <t>Insira valores sem centavos.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4" authorId="0">
      <text>
        <r>
          <rPr>
            <b/>
            <sz val="8"/>
            <color indexed="81"/>
            <rFont val="Tahoma"/>
            <family val="2"/>
          </rPr>
          <t>Informe a taxa de juros anual do financiamento.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89" authorId="0">
      <text>
        <r>
          <rPr>
            <b/>
            <sz val="8"/>
            <color indexed="81"/>
            <rFont val="Tahoma"/>
            <family val="2"/>
          </rPr>
          <t>Insira valores sem centavos.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1" authorId="0">
      <text>
        <r>
          <rPr>
            <b/>
            <sz val="8"/>
            <color indexed="81"/>
            <rFont val="Tahoma"/>
            <family val="2"/>
          </rPr>
          <t>Informe a taxa de juros anual do financiamento.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Nilo Meira</author>
  </authors>
  <commentList>
    <comment ref="B7" authorId="0">
      <text>
        <r>
          <rPr>
            <b/>
            <sz val="8"/>
            <color indexed="81"/>
            <rFont val="Tahoma"/>
            <family val="2"/>
          </rPr>
          <t>Desenvolvido pelo  Professor José Nilo Meira
Sócio Diretor da Meira Consultoria
www.meiraconsultoria.com
e-mail: nilo@meiraconsultoria.com
Endereço Comercial: Av. Tancredo Neves, 1283, Sala 902
CEP 41.820-021 - Salvador - Bahia
Tel.: +(55  71) 3340-1813 
Cel.: +(55 71) 99111-4801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Srº Rogerio</author>
    <author>Nilo Meira</author>
  </authors>
  <commentList>
    <comment ref="B13" authorId="0">
      <text>
        <r>
          <rPr>
            <b/>
            <sz val="8"/>
            <color indexed="81"/>
            <rFont val="Tahoma"/>
            <family val="2"/>
          </rPr>
          <t>Digite o nome fantasia da empresa.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4" authorId="0">
      <text>
        <r>
          <rPr>
            <b/>
            <sz val="8"/>
            <color indexed="81"/>
            <rFont val="Tahoma"/>
            <family val="2"/>
          </rPr>
          <t>Digite a data em que o projeto está sendo realizado.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1">
      <text>
        <r>
          <rPr>
            <b/>
            <sz val="8"/>
            <color indexed="81"/>
            <rFont val="Tahoma"/>
            <family val="2"/>
          </rPr>
          <t xml:space="preserve">Digite 1 quando se tratar de projeto industrial e 2 quando se referir a projeto de comércio ou serviços.
</t>
        </r>
      </text>
    </comment>
    <comment ref="B30" authorId="0">
      <text>
        <r>
          <rPr>
            <b/>
            <sz val="8"/>
            <color indexed="81"/>
            <rFont val="Tahoma"/>
            <family val="2"/>
          </rPr>
          <t>Os percentuais incidem sobre a receita operacional bruta.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2" authorId="0">
      <text>
        <r>
          <rPr>
            <b/>
            <sz val="8"/>
            <color indexed="81"/>
            <rFont val="Tahoma"/>
            <family val="2"/>
          </rPr>
          <t>Imposto sobe Serviços.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3" authorId="0">
      <text>
        <r>
          <rPr>
            <b/>
            <sz val="8"/>
            <color indexed="81"/>
            <rFont val="Tahoma"/>
            <family val="2"/>
          </rPr>
          <t>Programa da Integração Social.</t>
        </r>
      </text>
    </comment>
    <comment ref="B34" authorId="0">
      <text>
        <r>
          <rPr>
            <b/>
            <sz val="8"/>
            <color indexed="81"/>
            <rFont val="Tahoma"/>
            <family val="2"/>
          </rPr>
          <t>Contribuição Financeira para o Financiamento da Seguridade Social.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5" authorId="0">
      <text>
        <r>
          <rPr>
            <b/>
            <sz val="8"/>
            <color indexed="81"/>
            <rFont val="Tahoma"/>
            <family val="2"/>
          </rPr>
          <t>Imposto sobre Circulação de Mercadorias e Serviços.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6" authorId="0">
      <text>
        <r>
          <rPr>
            <b/>
            <sz val="8"/>
            <color indexed="81"/>
            <rFont val="Tahoma"/>
            <family val="2"/>
          </rPr>
          <t>Imposto sobre Produtos Industrializados.</t>
        </r>
      </text>
    </comment>
    <comment ref="B42" authorId="0">
      <text>
        <r>
          <rPr>
            <b/>
            <sz val="8"/>
            <color indexed="81"/>
            <rFont val="Tahoma"/>
            <family val="2"/>
          </rPr>
          <t xml:space="preserve">Percentual incidente sobre a receita operacional bruta.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43" authorId="0">
      <text>
        <r>
          <rPr>
            <b/>
            <sz val="8"/>
            <color indexed="81"/>
            <rFont val="Tahoma"/>
            <family val="2"/>
          </rPr>
          <t>Percentual incidente sobre o lucro antes do imposto de renda e contribuição social.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44" authorId="0">
      <text>
        <r>
          <rPr>
            <b/>
            <sz val="8"/>
            <color indexed="81"/>
            <rFont val="Tahoma"/>
            <family val="2"/>
          </rPr>
          <t xml:space="preserve">Percentual incidente sobre o lucro após a dedução da contribuição social.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50" authorId="0">
      <text>
        <r>
          <rPr>
            <b/>
            <sz val="8"/>
            <color indexed="81"/>
            <rFont val="Tahoma"/>
            <family val="2"/>
          </rPr>
          <t>Indique a quantidade de dias em que a empresa passa sem receber numerário.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57" authorId="0">
      <text>
        <r>
          <rPr>
            <b/>
            <sz val="8"/>
            <color indexed="81"/>
            <rFont val="Tahoma"/>
            <family val="2"/>
          </rPr>
          <t>Indique o tempo necessário para a conclusão do processo produtivo.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59" authorId="0">
      <text>
        <r>
          <rPr>
            <b/>
            <sz val="8"/>
            <color indexed="81"/>
            <rFont val="Tahoma"/>
            <family val="2"/>
          </rPr>
          <t>Tempo, em média, em que os produtos acabados permanecem em estoque.</t>
        </r>
      </text>
    </comment>
    <comment ref="B64" authorId="0">
      <text>
        <r>
          <rPr>
            <b/>
            <sz val="8"/>
            <color indexed="81"/>
            <rFont val="Tahoma"/>
            <family val="2"/>
          </rPr>
          <t>Prazo obtido pela empresa junto aos fornecedores.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1" authorId="1">
      <text>
        <r>
          <rPr>
            <b/>
            <sz val="8"/>
            <color indexed="81"/>
            <rFont val="Tahoma"/>
            <family val="2"/>
          </rPr>
          <t>Caso a empresa já possua, informe o montante do financiamento de curto prazo para capital de giro.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3" authorId="1">
      <text>
        <r>
          <rPr>
            <b/>
            <sz val="8"/>
            <color indexed="81"/>
            <rFont val="Tahoma"/>
            <family val="2"/>
          </rPr>
          <t>Utilizado para o cálculo das necessidades de capital de giro.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74" authorId="0">
      <text>
        <r>
          <rPr>
            <b/>
            <sz val="8"/>
            <color indexed="81"/>
            <rFont val="Tahoma"/>
            <family val="2"/>
          </rPr>
          <t>Percentual incidente sobre as vendas a prazo.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91" authorId="1">
      <text>
        <r>
          <rPr>
            <b/>
            <sz val="8"/>
            <color indexed="81"/>
            <rFont val="Tahoma"/>
            <family val="2"/>
          </rPr>
          <t>Não esqueça de digitar o valor da depreciação /  amortização acumulada precedido do sinal negativo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matricula</author>
  </authors>
  <commentList>
    <comment ref="B14" authorId="0">
      <text>
        <r>
          <rPr>
            <b/>
            <sz val="8"/>
            <color indexed="81"/>
            <rFont val="Tahoma"/>
            <family val="2"/>
          </rPr>
          <t xml:space="preserve">Discrimine os tipos de produtos a serem fabricados e vendidos, ou serviços a serem prestados.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>
      <text>
        <r>
          <rPr>
            <b/>
            <sz val="8"/>
            <color indexed="81"/>
            <rFont val="Tahoma"/>
            <family val="2"/>
          </rPr>
          <t>Preço de venda à vista, por unidade, inclusive impostos incidentes sobre o faturamento.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14" authorId="0">
      <text>
        <r>
          <rPr>
            <b/>
            <sz val="8"/>
            <color indexed="81"/>
            <rFont val="Tahoma"/>
            <family val="2"/>
          </rPr>
          <t>Inforrme a unidade de medida em que o produto será vendido (kg, ton, metro, unidade etc).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4" authorId="0">
      <text>
        <r>
          <rPr>
            <b/>
            <sz val="8"/>
            <color indexed="81"/>
            <rFont val="Tahoma"/>
            <family val="2"/>
          </rPr>
          <t>Informe a capacidade máxima de produção anual da empresa.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8"/>
            <color indexed="10"/>
            <rFont val="Tahoma"/>
            <family val="2"/>
          </rPr>
          <t>(campo de preenchimento não obrigatório)</t>
        </r>
      </text>
    </comment>
    <comment ref="F15" authorId="0">
      <text>
        <r>
          <rPr>
            <b/>
            <sz val="8"/>
            <color indexed="81"/>
            <rFont val="Tahoma"/>
            <family val="2"/>
          </rPr>
          <t>Quantidade a ser produzida e vendida no ano 1 do projeto.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5" authorId="0">
      <text>
        <r>
          <rPr>
            <b/>
            <sz val="8"/>
            <color indexed="81"/>
            <rFont val="Tahoma"/>
            <family val="2"/>
          </rPr>
          <t xml:space="preserve">Quantidade a ser produzida e vendida no ano 2 do projeto.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5" authorId="0">
      <text>
        <r>
          <rPr>
            <b/>
            <sz val="8"/>
            <color indexed="81"/>
            <rFont val="Tahoma"/>
            <family val="2"/>
          </rPr>
          <t>Quantidade a ser produzida e vendida no ano 3 do projeto.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5" authorId="0">
      <text>
        <r>
          <rPr>
            <b/>
            <sz val="8"/>
            <color indexed="81"/>
            <rFont val="Tahoma"/>
            <family val="2"/>
          </rPr>
          <t>Quantidade a ser produzida e vendida, a partir do ano 4 do projeto.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matricula</author>
  </authors>
  <commentList>
    <comment ref="C12" authorId="0">
      <text>
        <r>
          <rPr>
            <b/>
            <sz val="8"/>
            <color indexed="81"/>
            <rFont val="Tahoma"/>
            <family val="2"/>
          </rPr>
          <t xml:space="preserve">Informe o custo por unidade de insumo utilizado, excluindo o  valor do ICMS embutido do preço.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12" authorId="0">
      <text>
        <r>
          <rPr>
            <b/>
            <sz val="8"/>
            <color indexed="81"/>
            <rFont val="Tahoma"/>
            <family val="2"/>
          </rPr>
          <t xml:space="preserve">Informe a unidade de medida em que os diversos insumos serão adquiridos.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2" authorId="0">
      <text>
        <r>
          <rPr>
            <b/>
            <sz val="8"/>
            <color indexed="81"/>
            <rFont val="Tahoma"/>
            <family val="2"/>
          </rPr>
          <t>Informe quantas unidades de cada insumo são necessárias para a fabricação de cada unidade de produto (relação INSUMO/PRODUTO).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10"/>
            <rFont val="Tahoma"/>
            <family val="2"/>
          </rPr>
          <t>Em caso de comércio ou serviços digite sempre 1.</t>
        </r>
      </text>
    </comment>
    <comment ref="F12" authorId="0">
      <text>
        <r>
          <rPr>
            <b/>
            <sz val="8"/>
            <color indexed="81"/>
            <rFont val="Tahoma"/>
            <family val="2"/>
          </rPr>
          <t xml:space="preserve">Informe a quantidade de produtos fabricados para os quais os insumos serão utilizados. 
</t>
        </r>
        <r>
          <rPr>
            <b/>
            <sz val="8"/>
            <color indexed="10"/>
            <rFont val="Tahoma"/>
            <family val="2"/>
          </rPr>
          <t>Em caso de comércio/serviços informe a quantidade de mercadorias/materiais comprada(o)s.</t>
        </r>
      </text>
    </comment>
    <comment ref="C53" authorId="0">
      <text>
        <r>
          <rPr>
            <b/>
            <sz val="8"/>
            <color indexed="81"/>
            <rFont val="Tahoma"/>
            <family val="2"/>
          </rPr>
          <t xml:space="preserve">Informe o custo por unidade de insumo utilizado, excluindo o  valor do ICMS embutido do preço.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53" authorId="0">
      <text>
        <r>
          <rPr>
            <b/>
            <sz val="8"/>
            <color indexed="81"/>
            <rFont val="Tahoma"/>
            <family val="2"/>
          </rPr>
          <t xml:space="preserve">Informe a unidade de medida em que os diversos insumos serão adquiridos.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53" authorId="0">
      <text>
        <r>
          <rPr>
            <b/>
            <sz val="8"/>
            <color indexed="81"/>
            <rFont val="Tahoma"/>
            <family val="2"/>
          </rPr>
          <t>Informe quantas unidades de cada insumo são necessárias para a fabricação de cada unidade de produto (relação INSUMO/PRODUTO).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10"/>
            <rFont val="Tahoma"/>
            <family val="2"/>
          </rPr>
          <t>Em caso de comércio ou serviços digite sempre 1.</t>
        </r>
      </text>
    </comment>
    <comment ref="F53" authorId="0">
      <text>
        <r>
          <rPr>
            <b/>
            <sz val="8"/>
            <color indexed="81"/>
            <rFont val="Tahoma"/>
            <family val="2"/>
          </rPr>
          <t xml:space="preserve">Informe a quantidade de produtos fabricados para os quais os insumos serão utilizados. 
</t>
        </r>
        <r>
          <rPr>
            <b/>
            <sz val="8"/>
            <color indexed="10"/>
            <rFont val="Tahoma"/>
            <family val="2"/>
          </rPr>
          <t>Em caso de comércio/serviços informe a quantidade de mercadorias/materiais comprada(o)s.</t>
        </r>
      </text>
    </comment>
  </commentList>
</comments>
</file>

<file path=xl/comments6.xml><?xml version="1.0" encoding="utf-8"?>
<comments xmlns="http://schemas.openxmlformats.org/spreadsheetml/2006/main">
  <authors>
    <author>matricula</author>
  </authors>
  <commentList>
    <comment ref="C15" authorId="0">
      <text>
        <r>
          <rPr>
            <b/>
            <sz val="8"/>
            <color indexed="81"/>
            <rFont val="Tahoma"/>
            <family val="2"/>
          </rPr>
          <t>Referidos percentuais incidem sobre o total da receita operacional bruta anual.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Srº Rogerio</author>
    <author>Nilo Meira</author>
    <author>matricula</author>
  </authors>
  <commentList>
    <comment ref="C13" authorId="0">
      <text>
        <r>
          <rPr>
            <b/>
            <sz val="8"/>
            <color indexed="81"/>
            <rFont val="Tahoma"/>
            <family val="2"/>
          </rPr>
          <t>Informe a quantidade de funcionários ocupantes de cada cargo.</t>
        </r>
      </text>
    </comment>
    <comment ref="D13" authorId="0">
      <text>
        <r>
          <rPr>
            <b/>
            <sz val="8"/>
            <color indexed="81"/>
            <rFont val="Tahoma"/>
            <family val="2"/>
          </rPr>
          <t>Informe o valor do salário mensal a ser pago aos ocupantes de cada cargo.</t>
        </r>
      </text>
    </comment>
    <comment ref="F13" authorId="1">
      <text>
        <r>
          <rPr>
            <b/>
            <sz val="8"/>
            <color indexed="81"/>
            <rFont val="Tahoma"/>
            <family val="2"/>
          </rPr>
          <t>Valor da Folha Anual com encargos.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" authorId="0">
      <text>
        <r>
          <rPr>
            <b/>
            <sz val="8"/>
            <color indexed="81"/>
            <rFont val="Tahoma"/>
            <family val="2"/>
          </rPr>
          <t>Informe a quantidade de funcionários ocupantes de cada cargo.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Informe o valor do salário mensal a ser pago aos ocupantes de cada cargo.</t>
        </r>
      </text>
    </comment>
    <comment ref="J13" authorId="1">
      <text>
        <r>
          <rPr>
            <b/>
            <sz val="8"/>
            <color indexed="81"/>
            <rFont val="Tahoma"/>
            <family val="2"/>
          </rPr>
          <t>Valor da Folha Anual com encargos.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13" authorId="0">
      <text>
        <r>
          <rPr>
            <b/>
            <sz val="8"/>
            <color indexed="81"/>
            <rFont val="Tahoma"/>
            <family val="2"/>
          </rPr>
          <t>Informe a quantidade de funcionários ocupantes de cada cargo.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3" authorId="0">
      <text>
        <r>
          <rPr>
            <b/>
            <sz val="8"/>
            <color indexed="81"/>
            <rFont val="Tahoma"/>
            <family val="2"/>
          </rPr>
          <t>Informe o valor do salário mensal a ser pago aos ocupantes de cada cargo.</t>
        </r>
      </text>
    </comment>
    <comment ref="N13" authorId="1">
      <text>
        <r>
          <rPr>
            <b/>
            <sz val="8"/>
            <color indexed="81"/>
            <rFont val="Tahoma"/>
            <family val="2"/>
          </rPr>
          <t>Valor da Folha Anual com encargos.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3" authorId="0">
      <text>
        <r>
          <rPr>
            <b/>
            <sz val="8"/>
            <color indexed="81"/>
            <rFont val="Tahoma"/>
            <family val="2"/>
          </rPr>
          <t>Informe a quantidade de funcionários ocupantes de cada cargo.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3" authorId="0">
      <text>
        <r>
          <rPr>
            <b/>
            <sz val="8"/>
            <color indexed="81"/>
            <rFont val="Tahoma"/>
            <family val="2"/>
          </rPr>
          <t>Informe o valor do salário mensal a ser pago aos ocupantes de cada cargo.</t>
        </r>
      </text>
    </comment>
    <comment ref="R13" authorId="1">
      <text>
        <r>
          <rPr>
            <b/>
            <sz val="8"/>
            <color indexed="81"/>
            <rFont val="Tahoma"/>
            <family val="2"/>
          </rPr>
          <t>Valor da Folha Anual com encargos.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4" authorId="1">
      <text>
        <r>
          <rPr>
            <b/>
            <sz val="8"/>
            <color indexed="81"/>
            <rFont val="Tahoma"/>
            <family val="2"/>
          </rPr>
          <t>Custo mensal por cargo, sem encargos.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4" authorId="1">
      <text>
        <r>
          <rPr>
            <b/>
            <sz val="8"/>
            <color indexed="81"/>
            <rFont val="Tahoma"/>
            <family val="2"/>
          </rPr>
          <t>Custo mensal por cargo, sem encargos.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14" authorId="1">
      <text>
        <r>
          <rPr>
            <b/>
            <sz val="8"/>
            <color indexed="81"/>
            <rFont val="Tahoma"/>
            <family val="2"/>
          </rPr>
          <t>Custo mensal por cargo, sem encargos.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4" authorId="1">
      <text>
        <r>
          <rPr>
            <b/>
            <sz val="8"/>
            <color indexed="81"/>
            <rFont val="Tahoma"/>
            <family val="2"/>
          </rPr>
          <t>Custo mensal por cargo, sem encargos.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5" authorId="0">
      <text>
        <r>
          <rPr>
            <b/>
            <sz val="8"/>
            <color indexed="81"/>
            <rFont val="Tahoma"/>
            <family val="2"/>
          </rPr>
          <t xml:space="preserve">Funcionários cujas atividades estejam ligadas diretamente à produção/venda de bens ou prestação de serviços.
</t>
        </r>
      </text>
    </comment>
    <comment ref="C37" authorId="0">
      <text>
        <r>
          <rPr>
            <b/>
            <sz val="8"/>
            <color indexed="81"/>
            <rFont val="Tahoma"/>
            <family val="2"/>
          </rPr>
          <t>Informe a quantidade de funcionários ocupantes de cada cargo.</t>
        </r>
      </text>
    </comment>
    <comment ref="D37" authorId="0">
      <text>
        <r>
          <rPr>
            <b/>
            <sz val="8"/>
            <color indexed="81"/>
            <rFont val="Tahoma"/>
            <family val="2"/>
          </rPr>
          <t>Informe o valor do salário mensal a ser pago aos ocupantes de cada cargo.</t>
        </r>
      </text>
    </comment>
    <comment ref="F37" authorId="1">
      <text>
        <r>
          <rPr>
            <b/>
            <sz val="8"/>
            <color indexed="81"/>
            <rFont val="Tahoma"/>
            <family val="2"/>
          </rPr>
          <t>Valor da Folha Anual com encargos.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7" authorId="0">
      <text>
        <r>
          <rPr>
            <b/>
            <sz val="8"/>
            <color indexed="81"/>
            <rFont val="Tahoma"/>
            <family val="2"/>
          </rPr>
          <t>Informe a quantidade de funcionários ocupantes de cada cargo.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37" authorId="0">
      <text>
        <r>
          <rPr>
            <b/>
            <sz val="8"/>
            <color indexed="81"/>
            <rFont val="Tahoma"/>
            <family val="2"/>
          </rPr>
          <t>Informe o valor do salário mensal a ser pago aos ocupantes de cada cargo.</t>
        </r>
      </text>
    </comment>
    <comment ref="J37" authorId="1">
      <text>
        <r>
          <rPr>
            <b/>
            <sz val="8"/>
            <color indexed="81"/>
            <rFont val="Tahoma"/>
            <family val="2"/>
          </rPr>
          <t>Valor da Folha Anual com encargos.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37" authorId="0">
      <text>
        <r>
          <rPr>
            <b/>
            <sz val="8"/>
            <color indexed="81"/>
            <rFont val="Tahoma"/>
            <family val="2"/>
          </rPr>
          <t>Informe a quantidade de funcionários ocupantes de cada cargo.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37" authorId="0">
      <text>
        <r>
          <rPr>
            <b/>
            <sz val="8"/>
            <color indexed="81"/>
            <rFont val="Tahoma"/>
            <family val="2"/>
          </rPr>
          <t>Informe o valor do salário mensal a ser pago aos ocupantes de cada cargo.</t>
        </r>
      </text>
    </comment>
    <comment ref="N37" authorId="1">
      <text>
        <r>
          <rPr>
            <b/>
            <sz val="8"/>
            <color indexed="81"/>
            <rFont val="Tahoma"/>
            <family val="2"/>
          </rPr>
          <t>Valor da Folha Anual com encargos.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7" authorId="0">
      <text>
        <r>
          <rPr>
            <b/>
            <sz val="8"/>
            <color indexed="81"/>
            <rFont val="Tahoma"/>
            <family val="2"/>
          </rPr>
          <t>Informe a quantidade de funcionários ocupantes de cada cargo.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37" authorId="0">
      <text>
        <r>
          <rPr>
            <b/>
            <sz val="8"/>
            <color indexed="81"/>
            <rFont val="Tahoma"/>
            <family val="2"/>
          </rPr>
          <t>Informe o valor do salário mensal a ser pago aos ocupantes de cada cargo.</t>
        </r>
      </text>
    </comment>
    <comment ref="R37" authorId="1">
      <text>
        <r>
          <rPr>
            <b/>
            <sz val="8"/>
            <color indexed="81"/>
            <rFont val="Tahoma"/>
            <family val="2"/>
          </rPr>
          <t>Valor da Folha Anual com encargos.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8" authorId="1">
      <text>
        <r>
          <rPr>
            <b/>
            <sz val="8"/>
            <color indexed="81"/>
            <rFont val="Tahoma"/>
            <family val="2"/>
          </rPr>
          <t>Custo mensal por cargo, sem encargos.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38" authorId="1">
      <text>
        <r>
          <rPr>
            <b/>
            <sz val="8"/>
            <color indexed="81"/>
            <rFont val="Tahoma"/>
            <family val="2"/>
          </rPr>
          <t>Custo mensal por cargo, sem encargos.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38" authorId="1">
      <text>
        <r>
          <rPr>
            <b/>
            <sz val="8"/>
            <color indexed="81"/>
            <rFont val="Tahoma"/>
            <family val="2"/>
          </rPr>
          <t>Custo mensal por cargo, sem encargos.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38" authorId="1">
      <text>
        <r>
          <rPr>
            <b/>
            <sz val="8"/>
            <color indexed="81"/>
            <rFont val="Tahoma"/>
            <family val="2"/>
          </rPr>
          <t>Custo mensal por cargo, sem encargos.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9" authorId="0">
      <text>
        <r>
          <rPr>
            <b/>
            <sz val="8"/>
            <color indexed="81"/>
            <rFont val="Tahoma"/>
            <family val="2"/>
          </rPr>
          <t>Funcionários  NÃO vinculadas diretamente à produção/venda de bens ou prestação de serviços.</t>
        </r>
      </text>
    </comment>
    <comment ref="B60" authorId="0">
      <text>
        <r>
          <rPr>
            <b/>
            <sz val="8"/>
            <color indexed="81"/>
            <rFont val="Tahoma"/>
            <family val="2"/>
          </rPr>
          <t>Valor referente ao "pro labore" dos sócios e/ou diretores.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71" authorId="2">
      <text>
        <r>
          <rPr>
            <b/>
            <sz val="8"/>
            <color indexed="81"/>
            <rFont val="Tahoma"/>
            <family val="2"/>
          </rPr>
          <t>Informe o percentual de encargos sociais (tributos, provisões, benefícios etc)  incidentes sobre salários.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72" authorId="2">
      <text>
        <r>
          <rPr>
            <b/>
            <sz val="8"/>
            <color indexed="81"/>
            <rFont val="Tahoma"/>
            <family val="2"/>
          </rPr>
          <t xml:space="preserve">Informe o percentual de encargos sociais (tributos, provisões, benefícios etc)  incidentes sobre os honorários da diretoria.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matricula</author>
    <author>Nilo Meira</author>
  </authors>
  <commentList>
    <comment ref="B10" authorId="0">
      <text>
        <r>
          <rPr>
            <b/>
            <sz val="8"/>
            <color indexed="81"/>
            <rFont val="Tahoma"/>
            <family val="2"/>
          </rPr>
          <t>Informe o valor dos investimentos a serem utilizados na área de produção, vendas ou prestação de serviços.</t>
        </r>
      </text>
    </comment>
    <comment ref="C10" authorId="0">
      <text>
        <r>
          <rPr>
            <b/>
            <sz val="8"/>
            <color indexed="81"/>
            <rFont val="Tahoma"/>
            <family val="2"/>
          </rPr>
          <t>O percentual de depreciação é obtido pela divisão de 100% pelo número de anos da vida útil do bem.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10" authorId="1">
      <text>
        <r>
          <rPr>
            <b/>
            <sz val="8"/>
            <color indexed="81"/>
            <rFont val="Tahoma"/>
            <family val="2"/>
          </rPr>
          <t xml:space="preserve">Valores extraídos do existente contábil.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0" authorId="1">
      <text>
        <r>
          <rPr>
            <b/>
            <sz val="8"/>
            <color indexed="81"/>
            <rFont val="Tahoma"/>
            <family val="2"/>
          </rPr>
          <t>Informe o valor dos investimentos projetados, conforme o programa de inversões.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0" authorId="1">
      <text>
        <r>
          <rPr>
            <b/>
            <sz val="8"/>
            <color indexed="81"/>
            <rFont val="Tahoma"/>
            <family val="2"/>
          </rPr>
          <t>Trata-se do valor do bem que ainda resta, após 10 anos de incidência da depreciação.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2" authorId="0">
      <text>
        <r>
          <rPr>
            <b/>
            <sz val="8"/>
            <color indexed="81"/>
            <rFont val="Tahoma"/>
            <family val="2"/>
          </rPr>
          <t>Informe o valor dos investimentos utilizados na área administrativa.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2" authorId="0">
      <text>
        <r>
          <rPr>
            <b/>
            <sz val="8"/>
            <color indexed="81"/>
            <rFont val="Tahoma"/>
            <family val="2"/>
          </rPr>
          <t>O percentual de depreciação é obtido pela divisão de 100% pelo número de anos da vida útil do bem.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1">
      <text>
        <r>
          <rPr>
            <b/>
            <sz val="8"/>
            <color indexed="81"/>
            <rFont val="Tahoma"/>
            <family val="2"/>
          </rPr>
          <t xml:space="preserve">Valores extraídos do existente contábil.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2" authorId="1">
      <text>
        <r>
          <rPr>
            <b/>
            <sz val="8"/>
            <color indexed="81"/>
            <rFont val="Tahoma"/>
            <family val="2"/>
          </rPr>
          <t>Informe o valor dos investimentos projetados, conforme o programa de inversões.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2" authorId="1">
      <text>
        <r>
          <rPr>
            <b/>
            <sz val="8"/>
            <color indexed="81"/>
            <rFont val="Tahoma"/>
            <family val="2"/>
          </rPr>
          <t xml:space="preserve">Trata-se do valor do bem que ainda resta, após 10 anos de incidência da depreciação.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4" authorId="0">
      <text>
        <r>
          <rPr>
            <b/>
            <sz val="8"/>
            <color indexed="81"/>
            <rFont val="Tahoma"/>
            <family val="2"/>
          </rPr>
          <t>Informe o valor dos gastos com investimentos intangíveis.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0">
      <text>
        <r>
          <rPr>
            <b/>
            <sz val="8"/>
            <color indexed="81"/>
            <rFont val="Tahoma"/>
            <family val="2"/>
          </rPr>
          <t>O percentual de amortização é obtido pela divisão de 100% pelo prazo estabelecido pela empresa para a amortização do diferido.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4" authorId="1">
      <text>
        <r>
          <rPr>
            <b/>
            <sz val="8"/>
            <color indexed="81"/>
            <rFont val="Tahoma"/>
            <family val="2"/>
          </rPr>
          <t xml:space="preserve">Valores extraídos do existente contábil.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4" authorId="1">
      <text>
        <r>
          <rPr>
            <b/>
            <sz val="8"/>
            <color indexed="81"/>
            <rFont val="Tahoma"/>
            <family val="2"/>
          </rPr>
          <t>Informe o valor dos investimentos projetados, conforme o programa de inversões.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34" authorId="1">
      <text>
        <r>
          <rPr>
            <b/>
            <sz val="8"/>
            <color indexed="81"/>
            <rFont val="Tahoma"/>
            <family val="2"/>
          </rPr>
          <t>Trata-se do valor do ativo intangível que ainda resta, após 10 anos de incidência da amortização do diferido.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Nilo Meira</author>
    <author>matricula</author>
  </authors>
  <commentList>
    <comment ref="A14" authorId="0">
      <text>
        <r>
          <rPr>
            <b/>
            <sz val="8"/>
            <color indexed="81"/>
            <rFont val="Tahoma"/>
            <family val="2"/>
          </rPr>
          <t xml:space="preserve">
NECESSIDADES
CAIXA MÍNIMO = [(Custo dos Produtos Vendidos - depreciação industrial + Despesa Operacional - depreciação administrativa) / duração do exercício] X  n.º dias necessários
CRÉDITOS A RECEBER = [(Custo do Produtos Vendidos - depreciação industrial + Despesa Operacional – depreciação administrativa) / duração do exercício] X prazo medio concedido aos clientes X  % de vendas a  prazo 
MATÉRIAS PRIMAS = [n.º dias mínimos de estoque matérias-primas X custo das matérias primas / número de dias de efetivo funcionamento]
MATERIAIS SECUNDÁRIOS = [n.º dias mínimo de estoque material secundário X custos com material secundário) / número de dias de efetivo funcionamento]
MATERIAIS DE EMBALAGEM = [n.º dias mínimo de estoque material de embalagem X custos com material de embalagens) / número de dias de efetivo funcionamento]
PRODUTOS EM PROCESSO = (Custo dos Produtos Vendidos – depreciação industrial) / n.º dias efetivo funcionamento ano] X n.º dias do processo de produção 
PRODUTOS ACABADOS = (Custo dos Produtos Vendidos - depreciação industrial + Despesa Operacional – depreciação administrativa) / Duração do exercício]  X  [n.º dias de permanência do estoque de produtos acabados
PEÇAS/MAT. REPOSIÇÃO = [% peças reposição s/ Máquinas Equipamentos + Veículos X  Valor das Máquinas Equipamentos + Veículos)]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4" authorId="0">
      <text>
        <r>
          <rPr>
            <b/>
            <sz val="8"/>
            <color indexed="81"/>
            <rFont val="Tahoma"/>
            <family val="2"/>
          </rPr>
          <t xml:space="preserve">
RECURSOS
CRÉDITOS DE FORNECEDORES = [(custos com matérias-primas X % compras a prazo X prazo médio obtido) + (custos com material secundário X % compras prazo X prazo médio obtido) + (custos c/embalagens X % compras prazo X prazo médio obtido)] 
DESCONTO DE DUPLICATAS = [Faturamento Bruto X % de vendas a prazo X % de duplicatas descontadas X prazo médio de desconto] / duração do exercício
IMPOSTOS = [(total do IPI X prazo de recolhimento IPI) + (total ICMS X prazo recolhimento do ICMS)] / 360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9" authorId="0">
      <text>
        <r>
          <rPr>
            <b/>
            <sz val="8"/>
            <color indexed="81"/>
            <rFont val="Tahoma"/>
            <family val="2"/>
          </rPr>
          <t xml:space="preserve">Valor do Ativo Circulante do último balanço patrimonial ou balancete.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9" authorId="0">
      <text>
        <r>
          <rPr>
            <b/>
            <sz val="8"/>
            <color indexed="81"/>
            <rFont val="Tahoma"/>
            <family val="2"/>
          </rPr>
          <t>Valor do Passivo Circulante do último Balanço ou Balancete.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1" authorId="1">
      <text>
        <r>
          <rPr>
            <b/>
            <sz val="8"/>
            <color indexed="81"/>
            <rFont val="Tahoma"/>
            <family val="2"/>
          </rPr>
          <t>Necessidade efetiva de capital de giro, obtida através da diferença entre as necessidades e os recursos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4" authorId="0">
      <text>
        <r>
          <rPr>
            <b/>
            <sz val="8"/>
            <color indexed="81"/>
            <rFont val="Tahoma"/>
            <family val="2"/>
          </rPr>
          <t>Valor do investimento em capital de giro.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>
  <authors>
    <author>Nilo Meira</author>
  </authors>
  <commentList>
    <comment ref="C14" authorId="0">
      <text>
        <r>
          <rPr>
            <b/>
            <sz val="8"/>
            <color indexed="81"/>
            <rFont val="Tahoma"/>
            <family val="2"/>
          </rPr>
          <t>Informe a unidade de medida (metro, kg, ton, unidade, verba etc).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4" authorId="0">
      <text>
        <r>
          <rPr>
            <b/>
            <sz val="8"/>
            <color indexed="81"/>
            <rFont val="Tahoma"/>
            <family val="2"/>
          </rPr>
          <t xml:space="preserve">Valor do Financiamento pretendido.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6" authorId="0">
      <text>
        <r>
          <rPr>
            <b/>
            <sz val="8"/>
            <color indexed="81"/>
            <rFont val="Tahoma"/>
            <family val="2"/>
          </rPr>
          <t>Informe a unidade de medida (metro, kg, ton, unidade, verba etc).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6" authorId="0">
      <text>
        <r>
          <rPr>
            <b/>
            <sz val="8"/>
            <color indexed="81"/>
            <rFont val="Tahoma"/>
            <family val="2"/>
          </rPr>
          <t xml:space="preserve">Valor do Financiamento pretendido.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9" authorId="0">
      <text>
        <r>
          <rPr>
            <b/>
            <sz val="8"/>
            <color indexed="81"/>
            <rFont val="Tahoma"/>
            <family val="2"/>
          </rPr>
          <t>Informe a unidade de medida (metro, kg, ton, unidade, verba etc).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9" authorId="0">
      <text>
        <r>
          <rPr>
            <b/>
            <sz val="8"/>
            <color indexed="81"/>
            <rFont val="Tahoma"/>
            <family val="2"/>
          </rPr>
          <t xml:space="preserve">Valor do Financiamento pretendido.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24" authorId="0">
      <text>
        <r>
          <rPr>
            <b/>
            <sz val="8"/>
            <color indexed="81"/>
            <rFont val="Tahoma"/>
            <family val="2"/>
          </rPr>
          <t>Informe a unidade de medida (metro, kg, ton, unidade, verba etc).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24" authorId="0">
      <text>
        <r>
          <rPr>
            <b/>
            <sz val="8"/>
            <color indexed="81"/>
            <rFont val="Tahoma"/>
            <family val="2"/>
          </rPr>
          <t xml:space="preserve">Valor do Financiamento pretendido.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>
  <authors>
    <author>c043758</author>
    <author>matricula</author>
  </authors>
  <commentList>
    <comment ref="C9" authorId="0">
      <text>
        <r>
          <rPr>
            <b/>
            <sz val="8"/>
            <color indexed="81"/>
            <rFont val="Tahoma"/>
            <family val="2"/>
          </rPr>
          <t>Insira no Ano zero dados de Receitas e Custos referente aos últimos 12 meses, contados da data-base do projeto.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0" authorId="1">
      <text>
        <r>
          <rPr>
            <b/>
            <sz val="8"/>
            <color indexed="81"/>
            <rFont val="Tahoma"/>
            <family val="2"/>
          </rPr>
          <t>Utilize esse fator para a realização da análise de sensibilidade do projeto.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53" authorId="1">
      <text>
        <r>
          <rPr>
            <b/>
            <sz val="8"/>
            <color indexed="81"/>
            <rFont val="Tahoma"/>
            <family val="2"/>
          </rPr>
          <t>Este percentual refere-se a quanto da capacidade de pagamento da empresa está sendo disponibilizada para a amortização das parcelas das dívidas de longo prazo existentes e do  financiamento proposto.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>
  <authors>
    <author>Nilo Meira</author>
  </authors>
  <commentList>
    <comment ref="C11" authorId="0">
      <text>
        <r>
          <rPr>
            <b/>
            <sz val="8"/>
            <color indexed="81"/>
            <rFont val="Tahoma"/>
            <family val="2"/>
          </rPr>
          <t>Os investimentos referem-se ao existente  contábil + o plano proposto.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>
      <text>
        <r>
          <rPr>
            <b/>
            <sz val="8"/>
            <color indexed="81"/>
            <rFont val="Tahoma"/>
            <family val="2"/>
          </rPr>
          <t>Informe a venda de ativos fixos que ocorrerão no decorrer do fluxo.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Você pode informar a realização de investimentos que ocorrerão no decorrer do fluxo.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8" authorId="0">
      <text>
        <r>
          <rPr>
            <b/>
            <sz val="8"/>
            <color indexed="81"/>
            <rFont val="Tahoma"/>
            <family val="2"/>
          </rPr>
          <t>Trata-se do valor dos investimentos em capital de giro.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>
  <authors>
    <author>matricula</author>
    <author>Nilo Meira</author>
  </authors>
  <commentList>
    <comment ref="F12" authorId="0">
      <text>
        <r>
          <rPr>
            <b/>
            <sz val="8"/>
            <color indexed="81"/>
            <rFont val="Tahoma"/>
            <family val="2"/>
          </rPr>
          <t>Taxa Interna de Retorno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" authorId="0">
      <text>
        <r>
          <rPr>
            <b/>
            <sz val="8"/>
            <color indexed="81"/>
            <rFont val="Tahoma"/>
            <family val="2"/>
          </rPr>
          <t>Valor Presente Líquido.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1">
      <text>
        <r>
          <rPr>
            <b/>
            <sz val="8"/>
            <color indexed="81"/>
            <rFont val="Tahoma"/>
            <family val="2"/>
          </rPr>
          <t>Com base no custo médio ponderado de capital (próprio e de terceiros).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3" authorId="1">
      <text>
        <r>
          <rPr>
            <b/>
            <sz val="8"/>
            <color indexed="81"/>
            <rFont val="Tahoma"/>
            <family val="2"/>
          </rPr>
          <t xml:space="preserve">Informe o custo de oportunidade do capital  próprio. Sugestão: remuneração do CDB, poupança, renda fixa etc.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>
  <authors>
    <author>Nilo Meira</author>
  </authors>
  <commentList>
    <comment ref="B16" authorId="0">
      <text>
        <r>
          <rPr>
            <b/>
            <sz val="8"/>
            <color indexed="81"/>
            <rFont val="Tahoma"/>
            <family val="2"/>
          </rPr>
          <t>Calculados, quando for o caso, com base no ano de estabilização do projeto.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0">
      <text>
        <r>
          <rPr>
            <b/>
            <sz val="8"/>
            <color indexed="81"/>
            <rFont val="Tahoma"/>
            <family val="2"/>
          </rPr>
          <t xml:space="preserve">Calculado através da divisão do lucro líquido pelo investimento total.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0">
      <text>
        <r>
          <rPr>
            <b/>
            <sz val="8"/>
            <color indexed="81"/>
            <rFont val="Tahoma"/>
            <family val="2"/>
          </rPr>
          <t>Rentabilidade do fluxo de caixa do projeto. Deve ser superior ao custo de oportunidade adotado.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1" authorId="0">
      <text>
        <r>
          <rPr>
            <b/>
            <sz val="8"/>
            <color indexed="81"/>
            <rFont val="Tahoma"/>
            <family val="2"/>
          </rPr>
          <t>Obtido pela diferença entre a Taxa Interna de Retorno do empreendimento e o custo médio ponderado de capital. Indica o quanto o projeto está agregando valor aos proprietários.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2" authorId="0">
      <text>
        <r>
          <rPr>
            <b/>
            <sz val="8"/>
            <color indexed="81"/>
            <rFont val="Tahoma"/>
            <family val="2"/>
          </rPr>
          <t>Obtido pela multiplicação do valor dos investimentos pela taxa do EVA%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3" authorId="0">
      <text>
        <r>
          <rPr>
            <b/>
            <sz val="8"/>
            <color indexed="81"/>
            <rFont val="Tahoma"/>
            <family val="2"/>
          </rPr>
          <t xml:space="preserve">Valor presente dos retornos líquidos anuais, descontados à taxa do custo de oportunidade do capital, subtraído do valor dos investimentos necessários à geração desses retornos. Deve ser maior que zero.
</t>
        </r>
      </text>
    </comment>
    <comment ref="B24" authorId="0">
      <text>
        <r>
          <rPr>
            <b/>
            <sz val="8"/>
            <color indexed="81"/>
            <rFont val="Tahoma"/>
            <family val="2"/>
          </rPr>
          <t>Taxa utilizada para o cálculo do valor presente líquido, calculada com base no custo médio ponderado de capital.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>
      <text>
        <r>
          <rPr>
            <b/>
            <sz val="8"/>
            <color indexed="81"/>
            <rFont val="Tahoma"/>
            <family val="2"/>
          </rPr>
          <t>Valor de venda da empresa no último ano do fluxo de caixa. É calculado pela somatória do valor residual dos ativos do empreendimento acrescido do valor do capital de giro. 
Nota: Valor residual é igual ao valor contábil dos ativos permanentes deduzidos da depreciação e/ou amortização acumulada.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6" authorId="0">
      <text>
        <r>
          <rPr>
            <b/>
            <sz val="8"/>
            <color indexed="81"/>
            <rFont val="Tahoma"/>
            <family val="2"/>
          </rPr>
          <t xml:space="preserve">Prazo necessário à recuperação do capital investido. No cálculo do payback simples não se leva em conta o custo do capital.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7" authorId="0">
      <text>
        <r>
          <rPr>
            <b/>
            <sz val="8"/>
            <color indexed="81"/>
            <rFont val="Tahoma"/>
            <family val="2"/>
          </rPr>
          <t>Prazo necessário para se recuperar o investimento realizado. No payback descontado leva-se em consideração o custo do capital. Ou seja, os retornos líquidos anuais são descontados até a data presente, pela taxa do custo de oportunidade do capital.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8" authorId="0">
      <text>
        <r>
          <rPr>
            <b/>
            <sz val="8"/>
            <color indexed="81"/>
            <rFont val="Tahoma"/>
            <family val="2"/>
          </rPr>
          <t>Ponto em que as receitas totais igualam-se aos gastos (custos e despesas) totais. Acima do ponto de equilíbrio a empresa obtém lucro e abaixo do ponto de equilíbrio a empresa encontra-se em prejuízo.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9" authorId="0">
      <text>
        <r>
          <rPr>
            <b/>
            <sz val="8"/>
            <color indexed="81"/>
            <rFont val="Tahoma"/>
            <family val="2"/>
          </rPr>
          <t>Indica quanto o lucro bruto representa da receita líquida.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>
      <text>
        <r>
          <rPr>
            <b/>
            <sz val="8"/>
            <color indexed="81"/>
            <rFont val="Tahoma"/>
            <family val="2"/>
          </rPr>
          <t>Indica quanto da receita líquida representa o lucro operacional.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1" authorId="0">
      <text>
        <r>
          <rPr>
            <b/>
            <sz val="8"/>
            <color indexed="81"/>
            <rFont val="Tahoma"/>
            <family val="2"/>
          </rPr>
          <t>Indica quanto o lucro líquido representa da receita líquida.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2" authorId="0">
      <text>
        <r>
          <rPr>
            <b/>
            <sz val="8"/>
            <color indexed="81"/>
            <rFont val="Tahoma"/>
            <family val="2"/>
          </rPr>
          <t>Medida de sensibilidade do lucro operacional em relação a aumentos ou reduções nas vendas.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3" authorId="0">
      <text>
        <r>
          <rPr>
            <b/>
            <sz val="8"/>
            <color indexed="81"/>
            <rFont val="Tahoma"/>
            <family val="2"/>
          </rPr>
          <t>Medida de sensibilidade do lucro líquido em relação a variações no lucro operacional.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4" authorId="0">
      <text>
        <r>
          <rPr>
            <b/>
            <sz val="8"/>
            <color indexed="81"/>
            <rFont val="Tahoma"/>
            <family val="2"/>
          </rPr>
          <t>Medida de sensibilidade da variação do lucro líquido em relação a variações nas vendas.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9" authorId="0">
      <text>
        <r>
          <rPr>
            <b/>
            <sz val="8"/>
            <color indexed="81"/>
            <rFont val="Tahoma"/>
            <family val="2"/>
          </rPr>
          <t>Obtido pela divisão do total dos salários pagos, sem encargos, pelo número total de empregados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40" authorId="0">
      <text>
        <r>
          <rPr>
            <b/>
            <sz val="8"/>
            <color indexed="81"/>
            <rFont val="Tahoma"/>
            <family val="2"/>
          </rPr>
          <t>Somatório do total dos salários pagos, sem encargos.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41" authorId="0">
      <text>
        <r>
          <rPr>
            <b/>
            <sz val="8"/>
            <color indexed="81"/>
            <rFont val="Tahoma"/>
            <family val="2"/>
          </rPr>
          <t>Inclui todos os tributos pagos pela empresa, durante o período de um ano.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42" authorId="0">
      <text>
        <r>
          <rPr>
            <b/>
            <sz val="8"/>
            <color indexed="81"/>
            <rFont val="Tahoma"/>
            <family val="2"/>
          </rPr>
          <t xml:space="preserve">Relação Investimento /
emprego gerado
</t>
        </r>
      </text>
    </comment>
  </commentList>
</comments>
</file>

<file path=xl/sharedStrings.xml><?xml version="1.0" encoding="utf-8"?>
<sst xmlns="http://schemas.openxmlformats.org/spreadsheetml/2006/main" count="1307" uniqueCount="726">
  <si>
    <t xml:space="preserve">PRECO </t>
  </si>
  <si>
    <t>CAPACIDADE</t>
  </si>
  <si>
    <t>INSTALADA</t>
  </si>
  <si>
    <t>ANO 1</t>
  </si>
  <si>
    <t>QDE.</t>
  </si>
  <si>
    <t>FATURAMENTO</t>
  </si>
  <si>
    <t>ANO 2</t>
  </si>
  <si>
    <t>ANO 3</t>
  </si>
  <si>
    <t>ANO 4</t>
  </si>
  <si>
    <t>TOTAL</t>
  </si>
  <si>
    <t>ITENS</t>
  </si>
  <si>
    <t>CUSTO</t>
  </si>
  <si>
    <t>UNIDADE</t>
  </si>
  <si>
    <t>INSUMO</t>
  </si>
  <si>
    <t>ANO 5</t>
  </si>
  <si>
    <t>% DE</t>
  </si>
  <si>
    <t>CUSTO ANUAL</t>
  </si>
  <si>
    <t>ANO 6</t>
  </si>
  <si>
    <t>ANO 7</t>
  </si>
  <si>
    <t>ANO 8</t>
  </si>
  <si>
    <t>ANO 9</t>
  </si>
  <si>
    <t>ANO 10</t>
  </si>
  <si>
    <t>% DO</t>
  </si>
  <si>
    <t>PROJETADO</t>
  </si>
  <si>
    <t>DESPESAS COMERCIAIS</t>
  </si>
  <si>
    <t>DESPESAS ADMINISTRATIVAS</t>
  </si>
  <si>
    <t>RECEITA OPERACIONAL BRUTA</t>
  </si>
  <si>
    <t>(-) IMPOSTOS SOBRE O FATURAMENTO</t>
  </si>
  <si>
    <t>(=) RECEITA OPERACIONAL LIQUIDA</t>
  </si>
  <si>
    <t xml:space="preserve">   ..Custo dos Insumos</t>
  </si>
  <si>
    <t>(=) LUCRO BRUTO</t>
  </si>
  <si>
    <t>(-) DESPESAS OPERACIONAIS</t>
  </si>
  <si>
    <t xml:space="preserve">    ..Despesas Comerciais</t>
  </si>
  <si>
    <t xml:space="preserve">      ..Propaganda e MKT</t>
  </si>
  <si>
    <t xml:space="preserve">      ..Frete</t>
  </si>
  <si>
    <t xml:space="preserve">      ..Outras Despesas Comerciais</t>
  </si>
  <si>
    <t xml:space="preserve">    ..Despesas Administrativas</t>
  </si>
  <si>
    <t xml:space="preserve">          ..Encargos</t>
  </si>
  <si>
    <t xml:space="preserve">       ..Aluguel Administrativo</t>
  </si>
  <si>
    <t xml:space="preserve">       ..Seguro Administrativo</t>
  </si>
  <si>
    <t xml:space="preserve">       ..Outras Despesas Administrativas</t>
  </si>
  <si>
    <t>(=) LUCRO OPERACIONAL</t>
  </si>
  <si>
    <t>(-) DESPESAS FINANCEIRAS</t>
  </si>
  <si>
    <t>(=) CAPACIDADE DE PAGAMENTO</t>
  </si>
  <si>
    <t xml:space="preserve">VALOR </t>
  </si>
  <si>
    <t>%</t>
  </si>
  <si>
    <t xml:space="preserve">       ..Impostos e Taxas</t>
  </si>
  <si>
    <t>NECESSIDADES</t>
  </si>
  <si>
    <t>RECURSOS</t>
  </si>
  <si>
    <t>CAIXA MINIMO</t>
  </si>
  <si>
    <t>CREDITOS DE FORNECEDORES</t>
  </si>
  <si>
    <t>CREDITOS A RECEBER</t>
  </si>
  <si>
    <t>ESTOQUES</t>
  </si>
  <si>
    <t>DUPLICATAS DESCONTADAS</t>
  </si>
  <si>
    <t>FINANCIAMENTOS PARA GIRO</t>
  </si>
  <si>
    <t>IMPOSTOS A RECOLHER</t>
  </si>
  <si>
    <t>NCG</t>
  </si>
  <si>
    <t>ANO</t>
  </si>
  <si>
    <t>JUROS</t>
  </si>
  <si>
    <t>AMORTIZ.</t>
  </si>
  <si>
    <t>SDO. DEVEDOR</t>
  </si>
  <si>
    <t>COMPROMETIMENTO DA CAP. PGTO.</t>
  </si>
  <si>
    <t>VALOR DO INVESTIMENTO</t>
  </si>
  <si>
    <t>FLUXO DE CAIXA LIQUIDO</t>
  </si>
  <si>
    <t>TIR</t>
  </si>
  <si>
    <t>VPL</t>
  </si>
  <si>
    <t>ANALISE DE INVESTIMENTOS</t>
  </si>
  <si>
    <t>RESIDUAL</t>
  </si>
  <si>
    <t>DADOS GERAIS DA EMPRESA</t>
  </si>
  <si>
    <t>ENDEREÇO</t>
  </si>
  <si>
    <t xml:space="preserve">TRIBUTOS SOBRE O </t>
  </si>
  <si>
    <t>% DA CONTRIBUIÇÃO SOCIAL</t>
  </si>
  <si>
    <t>% DE PERDAS E DEDUÇÕES</t>
  </si>
  <si>
    <t>% PROVISÃO PARA O IR</t>
  </si>
  <si>
    <t>ISS</t>
  </si>
  <si>
    <t>PIS</t>
  </si>
  <si>
    <t>COFINS</t>
  </si>
  <si>
    <t>ICMS</t>
  </si>
  <si>
    <t>IPI</t>
  </si>
  <si>
    <t>NOME DA EMPRESA</t>
  </si>
  <si>
    <t>TELEFONE</t>
  </si>
  <si>
    <t>E-MAIL</t>
  </si>
  <si>
    <t>PREENCHA SOMENTE OS ESPAÇOS</t>
  </si>
  <si>
    <t>EM CINZA. EM CASO DE DÚVIDA</t>
  </si>
  <si>
    <t>CONSULTE O HELP DO SISTEMA</t>
  </si>
  <si>
    <t>DATA-BASE DO PROJETO</t>
  </si>
  <si>
    <t>PASSANDO O MOUSE SOBRE O</t>
  </si>
  <si>
    <t>VÉRTICE EM VERMELHO</t>
  </si>
  <si>
    <t>Nº DE DIAS DE NECESSIDADE DE CAIXA MÍNIMO</t>
  </si>
  <si>
    <t>Nº DE DIAS DO PROCESSO DE PRODUÇÃO</t>
  </si>
  <si>
    <t>Nº DE DIAS DE EFETIVO FUNCIONAMENTO NO ANO</t>
  </si>
  <si>
    <t>PRAZO MÉDIO OBTIDO NO DESCONTO DE DUPLICATAS</t>
  </si>
  <si>
    <t xml:space="preserve">   </t>
  </si>
  <si>
    <t xml:space="preserve">    ICMS</t>
  </si>
  <si>
    <t>PERCENTUAL DE VENDAS A PRAZO</t>
  </si>
  <si>
    <t>PRAZO MÉDIO CONCEDIDOS AOS CLIENTES (EM DIAS)</t>
  </si>
  <si>
    <t>PERÍODO MÉDIO DE ESTOCAGEM (EM DIAS)</t>
  </si>
  <si>
    <t>PERCENTUAL DE COMPRAS A PRAZO</t>
  </si>
  <si>
    <t>PRAZO MÉDIO DE RECOLHIMENTO DE IMPOSTOS (EM DIAS)</t>
  </si>
  <si>
    <t>PERCENTUAL DE DESCONTOS DE DUPLICATAS</t>
  </si>
  <si>
    <t xml:space="preserve">    Material Secundário</t>
  </si>
  <si>
    <t xml:space="preserve">    Material de Embalagem</t>
  </si>
  <si>
    <t>DURAÇÃO DO EXERCÍCIO (EM DIAS)</t>
  </si>
  <si>
    <t>PRAZO MÉDIO DE PAGAMENTO DAS COMPRAS (EM DIAS)</t>
  </si>
  <si>
    <t xml:space="preserve"> </t>
  </si>
  <si>
    <t>ALÍQUOTAS</t>
  </si>
  <si>
    <t>DISCRIMINAÇÃO</t>
  </si>
  <si>
    <t>MÃO-DE-OBRA ADMINISTRATIVA</t>
  </si>
  <si>
    <t>HONORÁRIOS DA DIRETORIA</t>
  </si>
  <si>
    <t>% DE ENCARGOS SOBRE SALÁRIOS</t>
  </si>
  <si>
    <t>% DE ENCARGOS SOBRE HONORÁRIOS</t>
  </si>
  <si>
    <t>SALÁRIO</t>
  </si>
  <si>
    <t>UNITÁRIO</t>
  </si>
  <si>
    <t>ANUAL</t>
  </si>
  <si>
    <t xml:space="preserve">    IPI</t>
  </si>
  <si>
    <t>Material de Embalagem</t>
  </si>
  <si>
    <t>Seguro</t>
  </si>
  <si>
    <t>Material Secundário</t>
  </si>
  <si>
    <t>Água</t>
  </si>
  <si>
    <t>Energia Elétrica</t>
  </si>
  <si>
    <t>Combustíveis e Lubrificantes</t>
  </si>
  <si>
    <t>PARÂMETROS PARA CÁLCULO DO CAPITAL DE GIRO</t>
  </si>
  <si>
    <t>AMORTIZAÇÃO</t>
  </si>
  <si>
    <t>VALOR DO FINANCIAMENTO</t>
  </si>
  <si>
    <t>BASES E CONDIÇÕES</t>
  </si>
  <si>
    <t>PRESTAÇÃO</t>
  </si>
  <si>
    <t>R$ 1,00</t>
  </si>
  <si>
    <t>FATOR DE</t>
  </si>
  <si>
    <t>SIMULAÇÃO</t>
  </si>
  <si>
    <t>ProjFacil - Sistema Integrado de Elaboração e Análise de Projetos</t>
  </si>
  <si>
    <t xml:space="preserve">      ..Comissões sobre vendas</t>
  </si>
  <si>
    <t xml:space="preserve">      ..Provisão para Devedores Duvidosos</t>
  </si>
  <si>
    <t>DEPRECIAÇÃO</t>
  </si>
  <si>
    <t>ATIVOS ÁREA ADM</t>
  </si>
  <si>
    <t>CUSTO DE OPORTUNIDADE DO CAPITAL</t>
  </si>
  <si>
    <t xml:space="preserve">       ..Manutenção Administrativa</t>
  </si>
  <si>
    <t>INDICADORES ECONÔMICO-FINANCEIROS</t>
  </si>
  <si>
    <t>INDICADORES SOCIAIS</t>
  </si>
  <si>
    <t>INVESTIMENTOS FIXOS</t>
  </si>
  <si>
    <t>CAPITAL DE GIRO</t>
  </si>
  <si>
    <t>RECURSOS PRÓPRIOS</t>
  </si>
  <si>
    <t>RECURSOS DE TERCEIROS</t>
  </si>
  <si>
    <t>LUCRO LÍQUIDO</t>
  </si>
  <si>
    <t>RETORNO SOBRE O INVESTIMENTO (ROI)</t>
  </si>
  <si>
    <t>TAXA INTERNA DE RETORNO</t>
  </si>
  <si>
    <t>VALOR PRESENTE LÍQUIDO</t>
  </si>
  <si>
    <t>PAYBACK SIMPLES</t>
  </si>
  <si>
    <t>PONTO DE EQUILÍBRIO %</t>
  </si>
  <si>
    <t>MARGEM BRUTA</t>
  </si>
  <si>
    <t>MARGEM OPERACIONAL</t>
  </si>
  <si>
    <t>MARGEM LÍQUIDA</t>
  </si>
  <si>
    <t>GRAU DE ALAVANCAGEM OPERACIONAL</t>
  </si>
  <si>
    <t>GRAU DE ALAVANCAGEM COMBINADA</t>
  </si>
  <si>
    <t>NÚMERO DE EMPREGOS GERADOS</t>
  </si>
  <si>
    <t>MASSA SALARIAL ANUAL</t>
  </si>
  <si>
    <t>ARRECADAÇÃO TRIBUTÁRIA ANUAL</t>
  </si>
  <si>
    <t>SUMÁRIO EXECUTIVO</t>
  </si>
  <si>
    <t>GASTOS DE IMPLANTAÇÃO</t>
  </si>
  <si>
    <t xml:space="preserve">          ..Salários</t>
  </si>
  <si>
    <t>(+) Depreciação e Amortização</t>
  </si>
  <si>
    <t>a) Matéria-Prima</t>
  </si>
  <si>
    <t>b) Material Secundário</t>
  </si>
  <si>
    <t>c) Material de Embalagem</t>
  </si>
  <si>
    <t>d) Produtos em Processo</t>
  </si>
  <si>
    <t>e) Produtos Acabados</t>
  </si>
  <si>
    <t>a) ICMS</t>
  </si>
  <si>
    <t>PROJEÇÃO DAS NECESSIDADES DE CAPITAL DE GIRO</t>
  </si>
  <si>
    <t xml:space="preserve">OUTROS </t>
  </si>
  <si>
    <t>FIXO</t>
  </si>
  <si>
    <t>TAXA DE JUROS</t>
  </si>
  <si>
    <t>PRAZO TOTAL (EM ANOS)</t>
  </si>
  <si>
    <t>PRAZO DE AMORTIZAÇÃO</t>
  </si>
  <si>
    <t>PRAZO DE CARÊNCIA</t>
  </si>
  <si>
    <t>OBJETIVO DO PROJETO</t>
  </si>
  <si>
    <t>Comissões sobre Vendas</t>
  </si>
  <si>
    <t>Propaganda e MKT</t>
  </si>
  <si>
    <t>Frete</t>
  </si>
  <si>
    <t>Provisão para Devedores Duvidosos</t>
  </si>
  <si>
    <t>Outras Despesas Comerciais</t>
  </si>
  <si>
    <t>Aluguel Administrativo</t>
  </si>
  <si>
    <t>Manutenção Administrativa</t>
  </si>
  <si>
    <t>Seguro Administrativo</t>
  </si>
  <si>
    <t>Impostos e Taxas</t>
  </si>
  <si>
    <t>Outras Despesas Administrativas</t>
  </si>
  <si>
    <t>ENCARGOS</t>
  </si>
  <si>
    <t>Construções Civis</t>
  </si>
  <si>
    <t>Instalações</t>
  </si>
  <si>
    <t>Máquinas e Equipamentos</t>
  </si>
  <si>
    <t>Equipamentos de Informática</t>
  </si>
  <si>
    <t>Softwares</t>
  </si>
  <si>
    <t>Móveis e Utensilios</t>
  </si>
  <si>
    <t>Veículos</t>
  </si>
  <si>
    <t>Gastos de Implantação</t>
  </si>
  <si>
    <t>Estudos e Projetos</t>
  </si>
  <si>
    <t>Outros</t>
  </si>
  <si>
    <t>ACUMULADO</t>
  </si>
  <si>
    <t xml:space="preserve">PAYBACK DESCONTADO </t>
  </si>
  <si>
    <t>ANOS</t>
  </si>
  <si>
    <t>CÁLCULO DO PAYBACK DESCONTADO</t>
  </si>
  <si>
    <t>CÁLCULO DO PAYBACK SIMPLES</t>
  </si>
  <si>
    <t>PAYBACK SIMPLES (EM ANOS)</t>
  </si>
  <si>
    <t>PAYBACK DESCONTADO (EM ANOS)</t>
  </si>
  <si>
    <t>GRAU DE ALAVANCAGEM FINANCEIRA</t>
  </si>
  <si>
    <t>RECEITA TOTAL</t>
  </si>
  <si>
    <t>PONTO DE EQUILÍBRIO</t>
  </si>
  <si>
    <t>Nome do Cargo</t>
  </si>
  <si>
    <t>Nome do Cargo/Função</t>
  </si>
  <si>
    <t>MENSAL</t>
  </si>
  <si>
    <t>SETOR DE ATIVIDADE</t>
  </si>
  <si>
    <t>LUCRO OPERACIONAL</t>
  </si>
  <si>
    <t>GAO</t>
  </si>
  <si>
    <t>GAF</t>
  </si>
  <si>
    <t>GAC</t>
  </si>
  <si>
    <t>GASTOS FIXOS OPERACIONAIS</t>
  </si>
  <si>
    <t>GASTOS VARIÁVEIS OPERACIONAIS</t>
  </si>
  <si>
    <t>DESPESAS FINANCEIRAS</t>
  </si>
  <si>
    <t>VARIAÇÃO DA RECEITA</t>
  </si>
  <si>
    <t>VARIAÇÃO DO LUCRO OPERACIONAL</t>
  </si>
  <si>
    <t>VARIAÇÃO DO LUCRO LÍQUIDO</t>
  </si>
  <si>
    <t xml:space="preserve">         ..Material Secundário</t>
  </si>
  <si>
    <t xml:space="preserve">         ..Material de Embalagem</t>
  </si>
  <si>
    <t>VALOR DO FINANCIAMENTO DE CURTO PRAZO PARA CAPITAL DE GIRO</t>
  </si>
  <si>
    <t>VALOR DOS JUROS ANUAIS SOBRE FINANCIAMENTOS DE CURTO PRAZO</t>
  </si>
  <si>
    <t>ESTOQUE DE PEÇAS E MATERIAIS DE REPOSIÇÃO (% de máquinas e equipamentos)</t>
  </si>
  <si>
    <t>f) Peças de Reposição</t>
  </si>
  <si>
    <t>Telefone</t>
  </si>
  <si>
    <t xml:space="preserve">       ..Energia Elétrica</t>
  </si>
  <si>
    <t xml:space="preserve">       ..Telefone</t>
  </si>
  <si>
    <t xml:space="preserve">       ..Combustíveis e Lubrificantes</t>
  </si>
  <si>
    <t xml:space="preserve">       ..Água </t>
  </si>
  <si>
    <t>VALOR DO DESINVESTIMENTO NO 10º ANO</t>
  </si>
  <si>
    <t>Copyright:  José Nilo Meira</t>
  </si>
  <si>
    <t>TERRENOS</t>
  </si>
  <si>
    <t>CONSTRUÇÕES CIVIS</t>
  </si>
  <si>
    <t>INSTALAÇÕES</t>
  </si>
  <si>
    <t>MÁQUINAS E EQUIPAMENTOS</t>
  </si>
  <si>
    <t>VEÍCULOS</t>
  </si>
  <si>
    <t>MÓVEIS E UTENSÍLIOS</t>
  </si>
  <si>
    <t>SOFTWARES E EQUIPAMENTOS DE INFORMÁTICA</t>
  </si>
  <si>
    <t>VALOR</t>
  </si>
  <si>
    <t xml:space="preserve">% DE </t>
  </si>
  <si>
    <t>FINANC.</t>
  </si>
  <si>
    <t>SUB-TOTAL</t>
  </si>
  <si>
    <t>TOTAL GERAL</t>
  </si>
  <si>
    <t>SUB-TOTAL TERRENOS</t>
  </si>
  <si>
    <t>SUB-TOTAL CONSTRUÇÕES CIVIS</t>
  </si>
  <si>
    <t>SUB-TOTAL INSTALAÇÕES</t>
  </si>
  <si>
    <t>SUB-TOTAL MÁQUINAS E EQUIPAMENTOS</t>
  </si>
  <si>
    <t>SUB-TOTAL SOFTWARES E EQUIPAMENTOS DE INFORMÁTICA</t>
  </si>
  <si>
    <t>SUB-TOTAL VEÍCULOS</t>
  </si>
  <si>
    <t>SUB-TOTAL GERAL</t>
  </si>
  <si>
    <t>VALOR TRANSPORTADO</t>
  </si>
  <si>
    <t>UND.</t>
  </si>
  <si>
    <t>INVESTIMENTOS</t>
  </si>
  <si>
    <t>PROGRAMA DE INVERSÕES - EM R$ 1,00</t>
  </si>
  <si>
    <t>EXISTENTE</t>
  </si>
  <si>
    <t>CAP.GIRO INCREMENTAL</t>
  </si>
  <si>
    <t>DADOS DO EXISTENTE CONTÁBIL</t>
  </si>
  <si>
    <t>ATIVO</t>
  </si>
  <si>
    <t>CIRCULANTE</t>
  </si>
  <si>
    <t>PASSIVO</t>
  </si>
  <si>
    <t>EXIGÍVEL A LONGO PRAZO</t>
  </si>
  <si>
    <t>PATRIMÔNIO  LÍQUIDO</t>
  </si>
  <si>
    <t>TOTAL ATIVO</t>
  </si>
  <si>
    <t>TOTAL PASSIVO</t>
  </si>
  <si>
    <t>Terrenos</t>
  </si>
  <si>
    <t>(-) Depreciação Acumulada</t>
  </si>
  <si>
    <t>Móveis e Utensílios</t>
  </si>
  <si>
    <t>(-) Amortização Acumulada</t>
  </si>
  <si>
    <t>DATA DO BALANÇO</t>
  </si>
  <si>
    <t>CAPITAL DE GIRO DO ANO 1</t>
  </si>
  <si>
    <t>DADOS DO FINANCIAMENTO PROPOSTO</t>
  </si>
  <si>
    <t>DÍVIDAS DE LONGO  PRAZO EXISTENTES - DÍVIDA 1</t>
  </si>
  <si>
    <t>DÍVIDAS DE LONGO  PRAZO EXISTENTES - DÍVIDA 2</t>
  </si>
  <si>
    <t>DÍVIDAS DE LONGO  PRAZO EXISTENTES - DÍVIDA 3</t>
  </si>
  <si>
    <t>DÍVIDAS DE LONGO  PRAZO EXISTENTES - DÍVIDA 4</t>
  </si>
  <si>
    <t>DÍVIDAS DE LONGO  PRAZO EXISTENTES - DÍVIDA 5</t>
  </si>
  <si>
    <t>EXISTENTES</t>
  </si>
  <si>
    <t>PROJETADOS</t>
  </si>
  <si>
    <t>FLUXO DE CAIXA PRIVADO</t>
  </si>
  <si>
    <t xml:space="preserve">          (R$ 1,00)</t>
  </si>
  <si>
    <t>Empresa:</t>
  </si>
  <si>
    <t>Data-Base:</t>
  </si>
  <si>
    <t>FATORES</t>
  </si>
  <si>
    <t>PARA</t>
  </si>
  <si>
    <t>Ano</t>
  </si>
  <si>
    <t>POR ITEM</t>
  </si>
  <si>
    <t>ENTRADAS</t>
  </si>
  <si>
    <t>Desinvestimentos de Ativos Fixos</t>
  </si>
  <si>
    <t>Desinvestimentos de Ativos Circulantes</t>
  </si>
  <si>
    <t>SAÍDAS POR INVESTIMENTOS</t>
  </si>
  <si>
    <t>Despesas de Implantação</t>
  </si>
  <si>
    <t>Investimentos Circulantes</t>
  </si>
  <si>
    <t>.Materiais Secundários</t>
  </si>
  <si>
    <t>Despesas Operacionais</t>
  </si>
  <si>
    <t>.Comerciais</t>
  </si>
  <si>
    <t xml:space="preserve">  .Frete</t>
  </si>
  <si>
    <t xml:space="preserve">  .Outras Despesas Comerciais</t>
  </si>
  <si>
    <t>.Administrativas</t>
  </si>
  <si>
    <t xml:space="preserve">  .Outras Despesas Administrativas</t>
  </si>
  <si>
    <t>Impostos Faturados</t>
  </si>
  <si>
    <t>Imposto de Renda</t>
  </si>
  <si>
    <t>Contribuição Social</t>
  </si>
  <si>
    <t>TOTAL DOS INVESTIMENTOS</t>
  </si>
  <si>
    <t>TOTAL DAS ENTRADAS DE RECURSOS</t>
  </si>
  <si>
    <t>TOTAL DAS SAÍDAS DE RECURSOS</t>
  </si>
  <si>
    <t>Receita Operacional Bruta</t>
  </si>
  <si>
    <t>.Material de Embalagem</t>
  </si>
  <si>
    <t xml:space="preserve">Fluxo </t>
  </si>
  <si>
    <t>Equipamentos de Informática e Softwares</t>
  </si>
  <si>
    <t xml:space="preserve">  .Propaganda e Marketing</t>
  </si>
  <si>
    <t xml:space="preserve">  .Comissões sobre Vendas</t>
  </si>
  <si>
    <t xml:space="preserve">  .Salários da Mão-de-obra Adm. / Honorários Diretoria</t>
  </si>
  <si>
    <t xml:space="preserve">  .Encargos</t>
  </si>
  <si>
    <t>SAÍDAS POR GASTOS OPERACIONAIS</t>
  </si>
  <si>
    <t>TOTAL DOS GASTOS OPERACIONAIS</t>
  </si>
  <si>
    <t>FLUXO DE CAIXA LÍQUIDO</t>
  </si>
  <si>
    <t>Dívida de Longo Prazo 1</t>
  </si>
  <si>
    <t>Dívida de Longo Prazo 2</t>
  </si>
  <si>
    <t>Dívida de Longo Prazo 3</t>
  </si>
  <si>
    <t>Dívida de Longo Prazo 4</t>
  </si>
  <si>
    <t>Dívida de Longo Prazo 5</t>
  </si>
  <si>
    <t>TAXA</t>
  </si>
  <si>
    <t>Financiamento Proposto</t>
  </si>
  <si>
    <t>CAPITAL PRÓPRIO</t>
  </si>
  <si>
    <t>QUADRO  DE  FONTES  E  USOS</t>
  </si>
  <si>
    <t>DISCRIMINAÇÄO</t>
  </si>
  <si>
    <t>DAS INVERSÖES</t>
  </si>
  <si>
    <t>TOTAL  DOS  USOS</t>
  </si>
  <si>
    <t>Inversöes Fixas</t>
  </si>
  <si>
    <t>.Terrenos</t>
  </si>
  <si>
    <t>.Instalaçöes</t>
  </si>
  <si>
    <t>.Veículos</t>
  </si>
  <si>
    <t>.Móveis e utensílios</t>
  </si>
  <si>
    <t>Inversöes Financeiras</t>
  </si>
  <si>
    <t>.Capital de giro</t>
  </si>
  <si>
    <t>TOTAL  DAS  FONTES</t>
  </si>
  <si>
    <t>Recursos Próprios</t>
  </si>
  <si>
    <t xml:space="preserve"> .Grupo Empreendedor</t>
  </si>
  <si>
    <t>Recursos de Terceiros</t>
  </si>
  <si>
    <t xml:space="preserve">.Máquinas e Equipamentos </t>
  </si>
  <si>
    <t>.Equip. Informática e Softwares</t>
  </si>
  <si>
    <t xml:space="preserve"> .Exigível a LP</t>
  </si>
  <si>
    <t xml:space="preserve"> .Financiamento Proposto</t>
  </si>
  <si>
    <t>Outros Ativos (AP. Investimentos e RLP - Existente)</t>
  </si>
  <si>
    <t>Copyright: José Nilo Meira</t>
  </si>
  <si>
    <t>EVA (VALOR ECONÔMICO AGREGADO) %</t>
  </si>
  <si>
    <t>EVA (VALOR ECONÔMICO AGREGADO) $</t>
  </si>
  <si>
    <t>USOS - PROJETADO</t>
  </si>
  <si>
    <t>FONTES - PROJETADO</t>
  </si>
  <si>
    <t>Do ponto de vista do ProjFacil, um projeto de investimentos é um conjunto de informações sistematizadas que permitem</t>
  </si>
  <si>
    <t>avaliar a conveniência ou não de se destinar recursos produtivos visando: implantar, modernizar, ampliar, relocalizar,</t>
  </si>
  <si>
    <t xml:space="preserve">se enquadre numa ótica de entradas x saídas de recursos x capacidade de cumprimento de compromissos financeiros, </t>
  </si>
  <si>
    <t>O ProjFacil é um aplicativo desenvolvido em MS-Excel com o objetivo de servir como ferramenta auxiliar na elaboração de</t>
  </si>
  <si>
    <t xml:space="preserve">O ProjFacil permite ainda a realização do cálculo das necessidades de investimentos em capital de giro para os </t>
  </si>
  <si>
    <t>projeto.</t>
  </si>
  <si>
    <t xml:space="preserve">primeiros quatro anos do empreendimento, bem como a montagem automática do quadro de USOS E FONTES do </t>
  </si>
  <si>
    <t>O usuário do ProjFacil tem também a possibilidade de simular variações em todos os itens componentes da projeção</t>
  </si>
  <si>
    <t>de resultados, ferramenta de grande utilidade quando se deseja realizar uma análise de sensibilidade do projeto.</t>
  </si>
  <si>
    <t>dos gráficos gerados pelo ProjFacil, dentre os quais destacam-se: composição dos custos dos produtos vendidos,</t>
  </si>
  <si>
    <t>Finalmente, o ProjFacil disponibiliza a planillha SUMÁRIO EXECUTIVO onde estão resumidos todos os principais</t>
  </si>
  <si>
    <t>Assim, em todos os casos em que houver a necessidade de se realizar o planejamento de alocação de recursos que</t>
  </si>
  <si>
    <t>composição das despesas comerciais e administrativas, ponto de equilíbrio, carga tributária, dentre outros.</t>
  </si>
  <si>
    <t xml:space="preserve">aspectos de uma análise econômico-financeira que devem ser evidenciados num relatório de projeto de investimentos, </t>
  </si>
  <si>
    <t>de Capital, de forma totalmente amigável e automática, bastando tão somente o usuário informar os parâmetros</t>
  </si>
  <si>
    <t>Se desejar, o usuário poderá interpretar os principais resultados do seu empreendimento a partir da análise</t>
  </si>
  <si>
    <t>O ProjFacil encontra-se apto a registrar a descrição detalhada de todos os itens de investimentos, receitas, custos e</t>
  </si>
  <si>
    <t>Para o cálculo do Valor Presente Líquido do projeto este aplicativo utiliza a metodologia do Custo Médio Ponderado</t>
  </si>
  <si>
    <t>necessários. No cálculo do VPL e da Taxa Interna de Retorno não há a necessidade de se preocupar com a informação</t>
  </si>
  <si>
    <t xml:space="preserve">do valor do DESINVESTIMENTO, ficando a cargo do sistema a sua busca automática e respectiva utilização no </t>
  </si>
  <si>
    <t>cálculo desses indicadores.</t>
  </si>
  <si>
    <t xml:space="preserve">vértices da cor vermelha, localizados no canto superior direito da célula, relativa ao tema em que esteja com dúvidas. </t>
  </si>
  <si>
    <t>cálculo do ponto de equilíbrio, valor presente líquido, payback simples, payback descontado, graus alavancagem</t>
  </si>
  <si>
    <t>operacional, financeira e combinada, EVA - Valor Econômico Agregado, retorno sobre o investimento e margens de</t>
  </si>
  <si>
    <t>lucro.</t>
  </si>
  <si>
    <t xml:space="preserve">projetos de investimentos e sua conseqüente análise de viabilidade econômico-financeira, tendo como público-alvo </t>
  </si>
  <si>
    <t>projetistas, analistas de crédito, professores, estudantes e investidores em geral.</t>
  </si>
  <si>
    <t>inclusive com a interpretação automática dos principais indicadores de desempenho. Apresenta, também, informações</t>
  </si>
  <si>
    <t>CUSTO DO EMPREGO GERADO</t>
  </si>
  <si>
    <t>sobre méritos sociais, destacando o número de empregos gerados, arrecadação tributária, custo por emprego</t>
  </si>
  <si>
    <t>e massa salarial anual.</t>
  </si>
  <si>
    <t xml:space="preserve">Em casos de projetos de empresas já em funcionamento, o ProjFacil permite a inserção dos dados do último </t>
  </si>
  <si>
    <t>balanço patrimonial para fins de composição do "existente contábil", bem como oferece a possibilidade de se entrar</t>
  </si>
  <si>
    <t>e prazos de financiamento.</t>
  </si>
  <si>
    <t>Informações Importantes sobre o ProjFacil</t>
  </si>
  <si>
    <t xml:space="preserve">despesas, permitindo a emissão de relatório de projeção de resultados para um fluxo de caixa de 10 anos e o  </t>
  </si>
  <si>
    <t xml:space="preserve">com informações de até cinco diferentes obrigações financeiras de longo prazo, com suas respectivas taxas de juros </t>
  </si>
  <si>
    <t xml:space="preserve">fundir ou incorporar empreendimentos. </t>
  </si>
  <si>
    <t xml:space="preserve">o ProjFacil poderá se constituir num instrumento extremamente útil, podendo ser utilizado para a realização de </t>
  </si>
  <si>
    <t>estudos de viabilidade de projetos industriais, comerciais, de prestação de serviços e até rurais, com algumas adaptações.</t>
  </si>
  <si>
    <r>
      <t xml:space="preserve">Sempre que necessário, o usuário poderá recorrer ao </t>
    </r>
    <r>
      <rPr>
        <i/>
        <sz val="10"/>
        <color indexed="18"/>
        <rFont val="Arial"/>
        <family val="2"/>
      </rPr>
      <t>help</t>
    </r>
    <r>
      <rPr>
        <sz val="10"/>
        <color indexed="18"/>
        <rFont val="Arial"/>
        <family val="2"/>
      </rPr>
      <t xml:space="preserve"> do sistema, simplesmente passando o mouse sobre os</t>
    </r>
  </si>
  <si>
    <t>b) IPI</t>
  </si>
  <si>
    <t>ANO 0</t>
  </si>
  <si>
    <t>R 1,00</t>
  </si>
  <si>
    <t>..Juros s/ empréstimos LP (Op. em estudo)</t>
  </si>
  <si>
    <t>..OPERAÇÃO EM ESTUDO</t>
  </si>
  <si>
    <t>..OPERAÇÕES EXISTENTES</t>
  </si>
  <si>
    <t>AMORTIZAÇÕES DE FINANCIAMENTOS:</t>
  </si>
  <si>
    <t>SALÁRIO MÉDIO ANUAL</t>
  </si>
  <si>
    <t>RESUMO DAS OPERAÇÕES EXISTENTES</t>
  </si>
  <si>
    <t>PLANILHA DO FINANCIAMENTO PROPOSTO</t>
  </si>
  <si>
    <t>PLANILHA DA DÍVIDA 1</t>
  </si>
  <si>
    <t>PLANILHA DA DÍVIDA 2</t>
  </si>
  <si>
    <t>PLANILHA DA DÍVIDA 3</t>
  </si>
  <si>
    <t>PLANILHA DA DÍVIDA 4</t>
  </si>
  <si>
    <t>PLANILHA DA DÍVIDA 5</t>
  </si>
  <si>
    <t>Utilize uma linha para cada item</t>
  </si>
  <si>
    <t>Nº DE DIAS DE PERMANÊNCIA DE PRODUTOS ACABADOS EM ESTOQUE</t>
  </si>
  <si>
    <t>Investimentos</t>
  </si>
  <si>
    <t>Imobilizado</t>
  </si>
  <si>
    <t>.Outros Ativos (AP Inv + AP Diferido)</t>
  </si>
  <si>
    <t>.Construçöes Civis</t>
  </si>
  <si>
    <t>.Outras inversöes financeiras (RLP)</t>
  </si>
  <si>
    <t>NÃO CIRCULANTE</t>
  </si>
  <si>
    <t>Intangível</t>
  </si>
  <si>
    <t>Gastos Diversos</t>
  </si>
  <si>
    <t>Realizável a Longo Prazo</t>
  </si>
  <si>
    <t>R$</t>
  </si>
  <si>
    <t>Compra de Máquinas e Equipamentos</t>
  </si>
  <si>
    <t>Compra de Softwares, Computadores e Periféricos</t>
  </si>
  <si>
    <t>Aquisição de Veículos</t>
  </si>
  <si>
    <t>Aquisição de Móveis e Utensílios</t>
  </si>
  <si>
    <t>Total</t>
  </si>
  <si>
    <t>Quantidade Diária</t>
  </si>
  <si>
    <t>Combustíveis</t>
  </si>
  <si>
    <t>Aluguel</t>
  </si>
  <si>
    <t>Manutenção</t>
  </si>
  <si>
    <t>Telefone / Internet</t>
  </si>
  <si>
    <t>Diversos</t>
  </si>
  <si>
    <t>Comissões sobre vendas</t>
  </si>
  <si>
    <t>Propaganda e Marketing</t>
  </si>
  <si>
    <t>Outras</t>
  </si>
  <si>
    <t>Ano 1</t>
  </si>
  <si>
    <t>DATA DO PROJETO</t>
  </si>
  <si>
    <t>SIM</t>
  </si>
  <si>
    <t>Informe o % de Financiamento Pretendido</t>
  </si>
  <si>
    <t>Menu Principal</t>
  </si>
  <si>
    <t>QUADRO 1 - Investimentos: Informe os gastos necessários à realização do empreendimento</t>
  </si>
  <si>
    <t>QUADRO 2 - Capacidade Produtiva: Com base nos investimentos programados (QUADRO 1), informe quanto a empresa tem condições de produzir, por dia, de cada produto ou serviço (quantidade máxima possível)</t>
  </si>
  <si>
    <t>PRAZO MÉDIO CONCEDIDO A CLIENTES (EM DIAS)</t>
  </si>
  <si>
    <t>PRAZO MÉDIO OBTIDO DE FORNECEDORES (EM DIAS)</t>
  </si>
  <si>
    <t>PRAZO MÉDIO DE ESTOCAGEM DE MERCADORIAS / INSUMOS           (EM DIAS)</t>
  </si>
  <si>
    <t>QUADRO 12 - DADOS PARA CÁLCULO DO CAPITAL DE GIRO</t>
  </si>
  <si>
    <t>PERCENTUAL DE VENDAS                       A PRAZO</t>
  </si>
  <si>
    <t>QUADRO 13 - Informe a taxa de juros anual, o prazo total do financiamento e o prazo de carência</t>
  </si>
  <si>
    <t>Fábrica de Pipocas da Bahia</t>
  </si>
  <si>
    <t>QUADRO 4 - Informe qual o percentual da capacidade produtiva mencionada no QUADRO 2 a empresa espera EFETIVAMENTE produzir e vender, de cada produto / serviço, nos próximos quatro anos</t>
  </si>
  <si>
    <t>Ano 2</t>
  </si>
  <si>
    <t>Ano 3</t>
  </si>
  <si>
    <t>Ano 4</t>
  </si>
  <si>
    <t>Percentual de Utilização da Capacidade Instalada</t>
  </si>
  <si>
    <t>QUADRO 5 - Informe o preço de venda de cada produto / serviço</t>
  </si>
  <si>
    <t>Preço de Venda</t>
  </si>
  <si>
    <t>Retorna</t>
  </si>
  <si>
    <t>Continua</t>
  </si>
  <si>
    <t>Manu Principal</t>
  </si>
  <si>
    <t>Faturamento Anual</t>
  </si>
  <si>
    <t>Média Mensal</t>
  </si>
  <si>
    <t>Total Anual</t>
  </si>
  <si>
    <t>QUADRO 11 - Informe os cargos existentes na empresa</t>
  </si>
  <si>
    <t>Informe os Salários Mensais sem encargos</t>
  </si>
  <si>
    <t>Informe a quantidade de funcionários por ano</t>
  </si>
  <si>
    <t>DESEJA SIMULAR FINANCIAMENTO?</t>
  </si>
  <si>
    <t>NÃO</t>
  </si>
  <si>
    <t xml:space="preserve"> Custo Unitário de Embalgem</t>
  </si>
  <si>
    <t>QUADRO 9 - Informe o valor mensal das Despesas Fixas</t>
  </si>
  <si>
    <t>QUADRO 10 - Despesas Variáveis (informe o percentual incidente sobre as vendas)</t>
  </si>
  <si>
    <t xml:space="preserve">       ..Depreciação</t>
  </si>
  <si>
    <t xml:space="preserve">       ..Amortização do Intangível</t>
  </si>
  <si>
    <t xml:space="preserve">         ..Mercadorias ou Matéria Prima</t>
  </si>
  <si>
    <t xml:space="preserve">       ..Mão de Obra Administrativa</t>
  </si>
  <si>
    <t>(=) LUCRO LÍQUIDO</t>
  </si>
  <si>
    <t>ANO4</t>
  </si>
  <si>
    <t>VARIAÇÃO DE 10%</t>
  </si>
  <si>
    <t>CENÁRIO ATUAL</t>
  </si>
  <si>
    <t>VEJA OS IMPACTOS DAS MUDANÇAS NO CENÁRIO SIMULADO</t>
  </si>
  <si>
    <t>VEJA OS IMPACTOS DAS MUDANÇAS NOS INDICADORES</t>
  </si>
  <si>
    <t>PERCENTUAL DE SIMULAÇÃO</t>
  </si>
  <si>
    <t>Unidade de Medida              (kg, ton, litro, metro, unid. etc)</t>
  </si>
  <si>
    <t>Unidade de Medida (kg, metro, ton, unid. etc)</t>
  </si>
  <si>
    <t xml:space="preserve">Custo Unitário da Matéria Prima ou Mercadoria Vendida </t>
  </si>
  <si>
    <t>QUADRO 7 - Informe o custo unitário com matéria prima ou mercadoria para cada unidade de produto vendido pela empresa</t>
  </si>
  <si>
    <t>QUADRO 8 - Informe o custo unitário de embalagem para cada unidade de produto</t>
  </si>
  <si>
    <t>IPTU, Taxas Diversas, Outros Fixos</t>
  </si>
  <si>
    <t xml:space="preserve">QUADRO 3 - Informe a quantidade de dias que a empresa funcionará por mês </t>
  </si>
  <si>
    <t>O que é um Plano de Negócios?</t>
  </si>
  <si>
    <t>Plano de Negócios pode ser definido como um conjunto sistematizado de informações com vistas a avaliar a conveniência (ou não) de destinar recursos para abrir um novo negócio, expandir suas operações, modernizar ou relocalizar empreendimentos.</t>
  </si>
  <si>
    <t>Para elaborar um plano de negócios o empreendedor deve ter clareza sobre os seguintes pontos:</t>
  </si>
  <si>
    <r>
      <t>·</t>
    </r>
    <r>
      <rPr>
        <sz val="7"/>
        <rFont val="Times New Roman"/>
        <family val="1"/>
      </rPr>
      <t xml:space="preserve">         </t>
    </r>
    <r>
      <rPr>
        <sz val="11"/>
        <rFont val="Calibri"/>
        <family val="2"/>
      </rPr>
      <t>O que é o negócio? (vende o quê? faz o quê? presta que tipo de serviço? ou seja, qual a sua proposta de valor).</t>
    </r>
  </si>
  <si>
    <r>
      <t>·</t>
    </r>
    <r>
      <rPr>
        <sz val="7"/>
        <rFont val="Times New Roman"/>
        <family val="1"/>
      </rPr>
      <t xml:space="preserve">         </t>
    </r>
    <r>
      <rPr>
        <sz val="11"/>
        <rFont val="Calibri"/>
        <family val="2"/>
      </rPr>
      <t>Qual a estratégia competitiva? Exemplo: a empresa pretende vender produtos populares de baixo preço ou produtos diferenciados de alto valor?</t>
    </r>
  </si>
  <si>
    <r>
      <t>·</t>
    </r>
    <r>
      <rPr>
        <sz val="7"/>
        <rFont val="Times New Roman"/>
        <family val="1"/>
      </rPr>
      <t xml:space="preserve">         </t>
    </r>
    <r>
      <rPr>
        <sz val="11"/>
        <rFont val="Calibri"/>
        <family val="2"/>
      </rPr>
      <t>Qual a experiência dos empreendedores na atividade? Está prevista a contratação de pessoas com o nível de qualificação e experiência necessária?</t>
    </r>
  </si>
  <si>
    <r>
      <t>·</t>
    </r>
    <r>
      <rPr>
        <sz val="7"/>
        <rFont val="Times New Roman"/>
        <family val="1"/>
      </rPr>
      <t xml:space="preserve">         </t>
    </r>
    <r>
      <rPr>
        <sz val="11"/>
        <rFont val="Calibri"/>
        <family val="2"/>
      </rPr>
      <t>Qual a forma jurídica que a empresa será constituída? (microempreendedor individual, empresa de pequeno porte, empresa individual etc.)</t>
    </r>
  </si>
  <si>
    <r>
      <t>·</t>
    </r>
    <r>
      <rPr>
        <sz val="7"/>
        <rFont val="Times New Roman"/>
        <family val="1"/>
      </rPr>
      <t xml:space="preserve">         </t>
    </r>
    <r>
      <rPr>
        <sz val="11"/>
        <rFont val="Calibri"/>
        <family val="2"/>
      </rPr>
      <t>Qual o regime tributário escolhido? (SUPER SIMPLES, Lucro Real, Lucro Presumido).</t>
    </r>
  </si>
  <si>
    <r>
      <t>·</t>
    </r>
    <r>
      <rPr>
        <sz val="7"/>
        <rFont val="Times New Roman"/>
        <family val="1"/>
      </rPr>
      <t xml:space="preserve">         </t>
    </r>
    <r>
      <rPr>
        <sz val="11"/>
        <rFont val="Calibri"/>
        <family val="2"/>
      </rPr>
      <t>Quais os principais produtos e/ou serviços que serão ofertados e a que preços?</t>
    </r>
  </si>
  <si>
    <r>
      <t>·</t>
    </r>
    <r>
      <rPr>
        <sz val="7"/>
        <rFont val="Times New Roman"/>
        <family val="1"/>
      </rPr>
      <t xml:space="preserve">         </t>
    </r>
    <r>
      <rPr>
        <sz val="11"/>
        <rFont val="Calibri"/>
        <family val="2"/>
      </rPr>
      <t>Qual a estratégia de marketing e comercialização? (loja física, loja virtual, venda através de representantes, através de atacadistas, diretamente ao consumidor final etc).</t>
    </r>
  </si>
  <si>
    <r>
      <t>·</t>
    </r>
    <r>
      <rPr>
        <sz val="7"/>
        <rFont val="Times New Roman"/>
        <family val="1"/>
      </rPr>
      <t xml:space="preserve">         </t>
    </r>
    <r>
      <rPr>
        <sz val="11"/>
        <rFont val="Calibri"/>
        <family val="2"/>
      </rPr>
      <t>Qual o arranjo físico (disposição das máquinas, equipamentos instalações etc.)?</t>
    </r>
  </si>
  <si>
    <r>
      <t>·</t>
    </r>
    <r>
      <rPr>
        <sz val="7"/>
        <rFont val="Times New Roman"/>
        <family val="1"/>
      </rPr>
      <t xml:space="preserve">         </t>
    </r>
    <r>
      <rPr>
        <sz val="11"/>
        <rFont val="Calibri"/>
        <family val="2"/>
      </rPr>
      <t>Qual a capacidade produtiva, comercial e de prestação de serviços?</t>
    </r>
  </si>
  <si>
    <r>
      <t>·</t>
    </r>
    <r>
      <rPr>
        <sz val="7"/>
        <rFont val="Times New Roman"/>
        <family val="1"/>
      </rPr>
      <t xml:space="preserve">         </t>
    </r>
    <r>
      <rPr>
        <sz val="11"/>
        <rFont val="Calibri"/>
        <family val="2"/>
      </rPr>
      <t>Quais os processos operacionais, a tecnologia empregada e a necessidade de pessoal?</t>
    </r>
  </si>
  <si>
    <t>Além desses aspectos, o empreendedor precisará levantar:</t>
  </si>
  <si>
    <t>Para maiores informações sobre a elaboração de um plano de negócios consulte: http://www.sebrae.com.br/sites/PortalSebrae/bis/Como-elaborar-um-plano-de-neg%C3%B3cio</t>
  </si>
  <si>
    <t>Objetivo do Simulador</t>
  </si>
  <si>
    <t>Ao final do preenchimento de todos os quadros, o usuário poderá imprimir os seguintes relatórios:</t>
  </si>
  <si>
    <r>
      <t>·</t>
    </r>
    <r>
      <rPr>
        <sz val="7"/>
        <rFont val="Times New Roman"/>
        <family val="1"/>
      </rPr>
      <t xml:space="preserve">         </t>
    </r>
    <r>
      <rPr>
        <sz val="11"/>
        <rFont val="Calibri"/>
        <family val="2"/>
      </rPr>
      <t>Projeção de resultados (DRE) para um período de 10 anos;</t>
    </r>
  </si>
  <si>
    <r>
      <t>·</t>
    </r>
    <r>
      <rPr>
        <sz val="7"/>
        <rFont val="Times New Roman"/>
        <family val="1"/>
      </rPr>
      <t xml:space="preserve">         </t>
    </r>
    <r>
      <rPr>
        <sz val="11"/>
        <rFont val="Calibri"/>
        <family val="2"/>
      </rPr>
      <t>Quadro de Fontes e Usos;</t>
    </r>
  </si>
  <si>
    <t>Para iniciar o preenchimento o empreendedor deverá ter em mãos as seguintes informações:</t>
  </si>
  <si>
    <r>
      <t>·</t>
    </r>
    <r>
      <rPr>
        <sz val="7"/>
        <rFont val="Times New Roman"/>
        <family val="1"/>
      </rPr>
      <t xml:space="preserve">         </t>
    </r>
    <r>
      <rPr>
        <sz val="11"/>
        <rFont val="Calibri"/>
        <family val="2"/>
      </rPr>
      <t xml:space="preserve">Quem serão seus principais clientes, fornecedores, concorrentes e produtos substitutos? </t>
    </r>
  </si>
  <si>
    <r>
      <t>·</t>
    </r>
    <r>
      <rPr>
        <sz val="7"/>
        <rFont val="Times New Roman"/>
        <family val="1"/>
      </rPr>
      <t xml:space="preserve">         </t>
    </r>
    <r>
      <rPr>
        <sz val="11"/>
        <rFont val="Calibri"/>
        <family val="2"/>
      </rPr>
      <t xml:space="preserve">Onde será localizada a empresa? </t>
    </r>
  </si>
  <si>
    <r>
      <t>·</t>
    </r>
    <r>
      <rPr>
        <sz val="7"/>
        <rFont val="Times New Roman"/>
        <family val="1"/>
      </rPr>
      <t xml:space="preserve">         </t>
    </r>
    <r>
      <rPr>
        <sz val="11"/>
        <rFont val="Calibri"/>
        <family val="2"/>
      </rPr>
      <t xml:space="preserve">Qual o montante de capital a ser investido e qual sua fonte de recursos? Os empreendedores têm os recursos necessários ou vão financiar parte desses investimentos? </t>
    </r>
  </si>
  <si>
    <r>
      <t>·</t>
    </r>
    <r>
      <rPr>
        <sz val="7"/>
        <rFont val="Times New Roman"/>
        <family val="1"/>
      </rPr>
      <t xml:space="preserve">         </t>
    </r>
    <r>
      <rPr>
        <b/>
        <sz val="11"/>
        <rFont val="Calibri"/>
        <family val="2"/>
      </rPr>
      <t>Número de dias que a empresa funcionará por mês</t>
    </r>
    <r>
      <rPr>
        <sz val="11"/>
        <rFont val="Calibri"/>
        <family val="2"/>
      </rPr>
      <t>;</t>
    </r>
  </si>
  <si>
    <r>
      <t>·</t>
    </r>
    <r>
      <rPr>
        <sz val="7"/>
        <rFont val="Times New Roman"/>
        <family val="1"/>
      </rPr>
      <t xml:space="preserve">         </t>
    </r>
    <r>
      <rPr>
        <b/>
        <sz val="11"/>
        <rFont val="Calibri"/>
        <family val="2"/>
      </rPr>
      <t>Preço de venda dos produtos ou serviços;</t>
    </r>
  </si>
  <si>
    <r>
      <t>·</t>
    </r>
    <r>
      <rPr>
        <sz val="7"/>
        <rFont val="Times New Roman"/>
        <family val="1"/>
      </rPr>
      <t xml:space="preserve">         </t>
    </r>
    <r>
      <rPr>
        <b/>
        <sz val="11"/>
        <rFont val="Calibri"/>
        <family val="2"/>
      </rPr>
      <t>Custo unitário de aquisição do produto que será vendido ou da matéria prima que será utilizada na produção;</t>
    </r>
  </si>
  <si>
    <r>
      <t>·</t>
    </r>
    <r>
      <rPr>
        <sz val="7"/>
        <rFont val="Times New Roman"/>
        <family val="1"/>
      </rPr>
      <t xml:space="preserve">         </t>
    </r>
    <r>
      <rPr>
        <b/>
        <sz val="11"/>
        <rFont val="Calibri"/>
        <family val="2"/>
      </rPr>
      <t>Custo unitário da embalagem que será utilizada;</t>
    </r>
  </si>
  <si>
    <r>
      <t>·</t>
    </r>
    <r>
      <rPr>
        <sz val="7"/>
        <rFont val="Times New Roman"/>
        <family val="1"/>
      </rPr>
      <t xml:space="preserve">         </t>
    </r>
    <r>
      <rPr>
        <b/>
        <sz val="11"/>
        <rFont val="Calibri"/>
        <family val="2"/>
      </rPr>
      <t xml:space="preserve">Despesas fixas mensais: </t>
    </r>
    <r>
      <rPr>
        <sz val="11"/>
        <rFont val="Calibri"/>
        <family val="2"/>
      </rPr>
      <t>com</t>
    </r>
    <r>
      <rPr>
        <b/>
        <sz val="11"/>
        <rFont val="Calibri"/>
        <family val="2"/>
      </rPr>
      <t xml:space="preserve"> </t>
    </r>
    <r>
      <rPr>
        <sz val="11"/>
        <rFont val="Calibri"/>
        <family val="2"/>
      </rPr>
      <t>água, energia elétrica, combustíveis, seguro, aluguel, manutenção, IPTU, taxas, telefone, internet e outros;</t>
    </r>
  </si>
  <si>
    <r>
      <t>·</t>
    </r>
    <r>
      <rPr>
        <sz val="7"/>
        <rFont val="Times New Roman"/>
        <family val="1"/>
      </rPr>
      <t xml:space="preserve">         </t>
    </r>
    <r>
      <rPr>
        <b/>
        <sz val="11"/>
        <rFont val="Calibri"/>
        <family val="2"/>
      </rPr>
      <t>Despesas variáveis:</t>
    </r>
    <r>
      <rPr>
        <sz val="11"/>
        <rFont val="Calibri"/>
        <family val="2"/>
      </rPr>
      <t xml:space="preserve"> Estabelecer percentuais incidentes sobre as vendas, para fazer frente às seguintes despesas: comissões sobre vendas, propaganda e marketing, inadimplência e outras;</t>
    </r>
  </si>
  <si>
    <r>
      <t>·</t>
    </r>
    <r>
      <rPr>
        <sz val="7"/>
        <rFont val="Times New Roman"/>
        <family val="1"/>
      </rPr>
      <t xml:space="preserve">         </t>
    </r>
    <r>
      <rPr>
        <b/>
        <sz val="11"/>
        <rFont val="Calibri"/>
        <family val="2"/>
      </rPr>
      <t>Informações para cálculo do Capital de Giro:</t>
    </r>
  </si>
  <si>
    <t>Um plano de negócio é um documento que descreve por escrito os objetivos de um negócio e quais passos devem ser dados para que esses objetivos sejam alcançados, diminuindo seus riscos e incertezas. Um plano de negócio permite identificar e restringir erros ao papel, evitando-se que estes erros sejam cometidos no mundo real.</t>
  </si>
  <si>
    <r>
      <t>·</t>
    </r>
    <r>
      <rPr>
        <sz val="7"/>
        <rFont val="Times New Roman"/>
        <family val="1"/>
      </rPr>
      <t xml:space="preserve">         </t>
    </r>
    <r>
      <rPr>
        <sz val="11"/>
        <rFont val="Calibri"/>
        <family val="2"/>
      </rPr>
      <t>Sumário Executivo, com resumo de todos os indicadores de viabilidade, bem como dos méritos econômicos e sociais do empreendimento.</t>
    </r>
  </si>
  <si>
    <r>
      <t>·</t>
    </r>
    <r>
      <rPr>
        <sz val="7"/>
        <rFont val="Times New Roman"/>
        <family val="1"/>
      </rPr>
      <t xml:space="preserve">         </t>
    </r>
    <r>
      <rPr>
        <sz val="11"/>
        <rFont val="Calibri"/>
        <family val="2"/>
      </rPr>
      <t xml:space="preserve">Qual será o faturamento mensal da empresa? </t>
    </r>
  </si>
  <si>
    <r>
      <t>·</t>
    </r>
    <r>
      <rPr>
        <sz val="7"/>
        <rFont val="Times New Roman"/>
        <family val="1"/>
      </rPr>
      <t xml:space="preserve">         </t>
    </r>
    <r>
      <rPr>
        <sz val="11"/>
        <rFont val="Calibri"/>
        <family val="2"/>
      </rPr>
      <t>Quais os custos e despesas do negócio?</t>
    </r>
  </si>
  <si>
    <r>
      <t>·</t>
    </r>
    <r>
      <rPr>
        <sz val="7"/>
        <rFont val="Times New Roman"/>
        <family val="1"/>
      </rPr>
      <t xml:space="preserve">         </t>
    </r>
    <r>
      <rPr>
        <sz val="11"/>
        <rFont val="Calibri"/>
        <family val="2"/>
      </rPr>
      <t xml:space="preserve">Que lucro espera-se obter do negócio, nos diversos níveis de produção? </t>
    </r>
  </si>
  <si>
    <r>
      <t>·</t>
    </r>
    <r>
      <rPr>
        <sz val="7"/>
        <rFont val="Times New Roman"/>
        <family val="1"/>
      </rPr>
      <t xml:space="preserve">         </t>
    </r>
    <r>
      <rPr>
        <sz val="11"/>
        <rFont val="Calibri"/>
        <family val="2"/>
      </rPr>
      <t>Em quanto tempo se espera que o capital investido retorne?</t>
    </r>
  </si>
  <si>
    <r>
      <t>·</t>
    </r>
    <r>
      <rPr>
        <sz val="7"/>
        <rFont val="Times New Roman"/>
        <family val="1"/>
      </rPr>
      <t xml:space="preserve">         </t>
    </r>
    <r>
      <rPr>
        <sz val="11"/>
        <rFont val="Calibri"/>
        <family val="2"/>
      </rPr>
      <t>Quais são os indicadores de viabilidade do negócio?</t>
    </r>
  </si>
  <si>
    <r>
      <t>·</t>
    </r>
    <r>
      <rPr>
        <sz val="7"/>
        <rFont val="Times New Roman"/>
        <family val="1"/>
      </rPr>
      <t xml:space="preserve">         </t>
    </r>
    <r>
      <rPr>
        <sz val="11"/>
        <rFont val="Calibri"/>
        <family val="2"/>
      </rPr>
      <t xml:space="preserve">A empresa terá condições de pagar pelos financiamentos que contrair? </t>
    </r>
  </si>
  <si>
    <r>
      <t>·</t>
    </r>
    <r>
      <rPr>
        <sz val="7"/>
        <rFont val="Times New Roman"/>
        <family val="1"/>
      </rPr>
      <t xml:space="preserve">         </t>
    </r>
    <r>
      <rPr>
        <sz val="11"/>
        <rFont val="Calibri"/>
        <family val="2"/>
      </rPr>
      <t>Quais os riscos financeiros associados?</t>
    </r>
  </si>
  <si>
    <t>SIMULADOR FINANCEIRO PARA PEQUENOS NEGÓCIOS - MANUAL DE INSTRUÇÕES</t>
  </si>
  <si>
    <r>
      <t xml:space="preserve">O simulador foi elaborado com foco em pequenos negócios de qualquer setor / segmento.  Seu preenchimento é intuitivo e autoexplicativo. Mesmo assim, para ajudar ainda mais na sua compreensão, existem campos </t>
    </r>
    <r>
      <rPr>
        <b/>
        <sz val="11"/>
        <rFont val="Calibri"/>
        <family val="2"/>
      </rPr>
      <t>de ajuda</t>
    </r>
    <r>
      <rPr>
        <sz val="11"/>
        <rFont val="Calibri"/>
        <family val="2"/>
      </rPr>
      <t xml:space="preserve"> para eliminar quaisquer dúvidas. Para facilitar a navegação é só clicar nos campos “</t>
    </r>
    <r>
      <rPr>
        <b/>
        <sz val="11"/>
        <rFont val="Calibri"/>
        <family val="2"/>
      </rPr>
      <t>continua</t>
    </r>
    <r>
      <rPr>
        <sz val="11"/>
        <rFont val="Calibri"/>
        <family val="2"/>
      </rPr>
      <t>”; “</t>
    </r>
    <r>
      <rPr>
        <b/>
        <sz val="11"/>
        <rFont val="Calibri"/>
        <family val="2"/>
      </rPr>
      <t>retorna</t>
    </r>
    <r>
      <rPr>
        <sz val="11"/>
        <rFont val="Calibri"/>
        <family val="2"/>
      </rPr>
      <t>” ou “</t>
    </r>
    <r>
      <rPr>
        <b/>
        <sz val="11"/>
        <rFont val="Calibri"/>
        <family val="2"/>
      </rPr>
      <t>menu principal</t>
    </r>
    <r>
      <rPr>
        <sz val="11"/>
        <rFont val="Calibri"/>
        <family val="2"/>
      </rPr>
      <t xml:space="preserve">”. O usuário deverá preencher somente os campos na </t>
    </r>
    <r>
      <rPr>
        <b/>
        <sz val="11"/>
        <rFont val="Calibri"/>
        <family val="2"/>
      </rPr>
      <t>cor</t>
    </r>
    <r>
      <rPr>
        <sz val="11"/>
        <rFont val="Calibri"/>
        <family val="2"/>
      </rPr>
      <t xml:space="preserve"> </t>
    </r>
    <r>
      <rPr>
        <b/>
        <sz val="11"/>
        <rFont val="Calibri"/>
        <family val="2"/>
      </rPr>
      <t>cinza</t>
    </r>
    <r>
      <rPr>
        <sz val="11"/>
        <rFont val="Calibri"/>
        <family val="2"/>
      </rPr>
      <t>. Os demais campos estão protegidos e não aceitam edição.</t>
    </r>
  </si>
  <si>
    <r>
      <t xml:space="preserve">        e.</t>
    </r>
    <r>
      <rPr>
        <sz val="7"/>
        <rFont val="Times New Roman"/>
        <family val="1"/>
      </rPr>
      <t xml:space="preserve">      </t>
    </r>
    <r>
      <rPr>
        <sz val="11"/>
        <rFont val="Calibri"/>
        <family val="2"/>
      </rPr>
      <t>Qual o prazo médio de estocagem de mercadorias ou matérias primas?</t>
    </r>
  </si>
  <si>
    <t xml:space="preserve">Para que serve </t>
  </si>
  <si>
    <t>Como utilizar o Simulador</t>
  </si>
  <si>
    <t>Existe a possibilidade ainda de o empreendedor realizar análise de cenários, simulando o impacto de eventuais variações, para mais ou para menos, de receitas, despesas e custos, e verificar a repercussão dessas variações nos resultados da empresa, fazendo com que a decisão de investir seja tomada com muito mais segurança.</t>
  </si>
  <si>
    <r>
      <t xml:space="preserve">        a.</t>
    </r>
    <r>
      <rPr>
        <sz val="7"/>
        <rFont val="Times New Roman"/>
        <family val="1"/>
      </rPr>
      <t xml:space="preserve">       </t>
    </r>
    <r>
      <rPr>
        <sz val="11"/>
        <rFont val="Calibri"/>
        <family val="2"/>
      </rPr>
      <t>Qual o percentual médio de vendas a prazo?</t>
    </r>
  </si>
  <si>
    <r>
      <t xml:space="preserve">        b.</t>
    </r>
    <r>
      <rPr>
        <sz val="7"/>
        <rFont val="Times New Roman"/>
        <family val="1"/>
      </rPr>
      <t xml:space="preserve">      </t>
    </r>
    <r>
      <rPr>
        <sz val="11"/>
        <rFont val="Calibri"/>
        <family val="2"/>
      </rPr>
      <t>Quantos dias (em média) de prazo a empresa concederá aos seus clientes?</t>
    </r>
  </si>
  <si>
    <r>
      <t xml:space="preserve">        c.</t>
    </r>
    <r>
      <rPr>
        <sz val="7"/>
        <rFont val="Times New Roman"/>
        <family val="1"/>
      </rPr>
      <t xml:space="preserve">       </t>
    </r>
    <r>
      <rPr>
        <sz val="11"/>
        <rFont val="Calibri"/>
        <family val="2"/>
      </rPr>
      <t>Qual o percentual médio de compras a prazo?</t>
    </r>
  </si>
  <si>
    <r>
      <t xml:space="preserve">        d.</t>
    </r>
    <r>
      <rPr>
        <sz val="7"/>
        <rFont val="Times New Roman"/>
        <family val="1"/>
      </rPr>
      <t xml:space="preserve">      </t>
    </r>
    <r>
      <rPr>
        <sz val="11"/>
        <rFont val="Calibri"/>
        <family val="2"/>
      </rPr>
      <t>Quantos dias de prazo (em média) a empresa deverá obter junto aos seus fornecedores?</t>
    </r>
  </si>
  <si>
    <t>Gastos com Construções Civis e Reformas</t>
  </si>
  <si>
    <t>Gastos com Instalações</t>
  </si>
  <si>
    <t>Realização Gastos Diversos com Implantação</t>
  </si>
  <si>
    <t>Capital de Giro (será calculado automaticamente pelo sistema)</t>
  </si>
  <si>
    <t>Ajuda</t>
  </si>
  <si>
    <t>O levantamento dos investimentos é um passo de fundamental importância para o estudo de viabilidade de um negócio.</t>
  </si>
  <si>
    <t>O empreendedor deve fazer um levantamento completo e detalhado de todas as necessidades de investimentos.</t>
  </si>
  <si>
    <t>DICA 1: ESTIMANDO OS INVESTIMENTOS</t>
  </si>
  <si>
    <t xml:space="preserve">para que o negócio funcione bem. Mesmo itens aparentemente de menor importância devem ser relacionados. Se você </t>
  </si>
  <si>
    <t>deseja montar uma pizzaria, por exemplo, uma boa ideia seria se empregar em uma boa empresa do ramo e se tornar um</t>
  </si>
  <si>
    <t>especialista no assunto. Ou então, contar com a ajuda de quem conhece a fundo o negócio que se deseja criar.</t>
  </si>
  <si>
    <t xml:space="preserve">Lembre-se que uma das grandes causas de insucesso de empresas é o dimensionamento inadequado das necessidades </t>
  </si>
  <si>
    <t>de recursos. Ou seja, na estimativa dos gastos é sempre melhor pecar por excesso do que por omissão, evitando-se</t>
  </si>
  <si>
    <t>surpresas desagradáveis.</t>
  </si>
  <si>
    <t>DICA 2: DEFININDO A CAPACIDADE PRODUTIVA DA EMPRESA</t>
  </si>
  <si>
    <t>O ponto de partida para a definição da capacidade produtiva ou "tamanho" da empresa são os investimentos</t>
  </si>
  <si>
    <t>consegue-se estabelecer a quantidade de produto ou serviço que poderá ser produzido.</t>
  </si>
  <si>
    <t>Uma boa dica é estudar os manuais das máquinas e verificar quantas unidades se consegue produzir por hora.</t>
  </si>
  <si>
    <t xml:space="preserve">Outro exemplo: um restaurante possui 20 mesas com 04 cadeiras cada. Supondo-se que cada mesa fique </t>
  </si>
  <si>
    <t>máxima diária de 480 pessoas.</t>
  </si>
  <si>
    <t>programados. A partir da capacidade de cada máquina, equipamento ou instalação prevista para a empresa</t>
  </si>
  <si>
    <t>Sabendo-se quantas horas essa máquina poderá funcionar por dia, tem-se a sua capacidade produtiva diária.</t>
  </si>
  <si>
    <t xml:space="preserve">de 30 minutos. Considerando-se que esse salão funciona 08 horas por dia, tem-se: </t>
  </si>
  <si>
    <t>ocupada por 01 hora e o restaurante funcione 06 horas por dia, nesse caso tem-se uma capacidade produtiva</t>
  </si>
  <si>
    <t>Suponha agora um salão de beleza com 01 cadeira de cabeleireiro e um tempo médio de corte de cabelo em torno</t>
  </si>
  <si>
    <t xml:space="preserve">01 cadeira x 02 cortes por hora x 8 horas por dia = 16 cortes por dia. Assim, a capacidade produtiva desse salão </t>
  </si>
  <si>
    <t>é de16 cortes por dia.</t>
  </si>
  <si>
    <t>Essa é uma das partes mais importantes da sua simulação financeira. Lembre-se que no</t>
  </si>
  <si>
    <t>quadro 2, você estimou a capacidade máxima de produção do seu empreendimento.</t>
  </si>
  <si>
    <t>No entanto, sabe-se que, na prática, quase nenhuma empresa consegue trabalhar o tempo</t>
  </si>
  <si>
    <t>todo utilizando 100% do seu potencial produtivo. Além das máquinas não aguentarem o</t>
  </si>
  <si>
    <t xml:space="preserve">o mesmo tem uma capacidade de atender 480 clientes por dia, é razoável imaginar que, no </t>
  </si>
  <si>
    <t>primeiro ano, o mesmo vá trabalhar somente com 40% dessa capacidade, subindo para 50%</t>
  </si>
  <si>
    <t>DICA 3 - PROJETANDO OS RESULTADOS</t>
  </si>
  <si>
    <t>tranco, também não é prudente contar que se conseguirá vender tudo o que será produzido.</t>
  </si>
  <si>
    <t xml:space="preserve">Assim, por uma questão de cautela, e baseado em estudos de mercado e no seu próprio </t>
  </si>
  <si>
    <t>for viável com esses percentuais imagine como será se conseguir, na prática, superá-los!</t>
  </si>
  <si>
    <t>baixo de utilização da capacidade instalada. Supondo aquele exemplo do restaurante. Se</t>
  </si>
  <si>
    <t>no segundo ano, passando para 55% no terceiro e estabilizando-se com 60%, somente a partir</t>
  </si>
  <si>
    <t>Receita Bruta em 12 meses (em R$)</t>
  </si>
  <si>
    <t>ALÍQUOTA</t>
  </si>
  <si>
    <t>IRPJ</t>
  </si>
  <si>
    <t>CSLL</t>
  </si>
  <si>
    <t>PIS/PASEP</t>
  </si>
  <si>
    <t>CPP</t>
  </si>
  <si>
    <t>Até 180.000,00</t>
  </si>
  <si>
    <t>De 180.000,01 a 360.000,00</t>
  </si>
  <si>
    <t>De 360.000,01 a 540.000,00</t>
  </si>
  <si>
    <t>De 540.000,01 a 720.000,00</t>
  </si>
  <si>
    <t>De 720.000,01 a 900.000,00</t>
  </si>
  <si>
    <t>De 900.000,01 a 1.080.000,00</t>
  </si>
  <si>
    <t>De 1.080.000,01 a 1.260.000,00</t>
  </si>
  <si>
    <t>De 1.260.000,01 a 1.440.000,00</t>
  </si>
  <si>
    <t>De 1.440.000,01 a 1.620.000,00</t>
  </si>
  <si>
    <t>De 1.620.000,01 a 1.800.000,00</t>
  </si>
  <si>
    <t>De 1.800.000,01 a 1.980.000,00</t>
  </si>
  <si>
    <t>De 1.980.000,01 a 2.160.000,00</t>
  </si>
  <si>
    <t>De 2.160.000,01 a 2.340.000,00</t>
  </si>
  <si>
    <t>De 2.340.000,01 a 2.520.000,00</t>
  </si>
  <si>
    <t>De 2.520.000,01 a 2.700.000,00</t>
  </si>
  <si>
    <t>De 2.700.000,01 a 2.880.000,00</t>
  </si>
  <si>
    <t>De 2.880.000,01 a 3.060.000,00</t>
  </si>
  <si>
    <t>De 3.060.000,01 a 3.240.000,00</t>
  </si>
  <si>
    <t>De 3.240.000,01 a 3.420.000,00</t>
  </si>
  <si>
    <t>De 3.420.000,01 a 3.600.000,00</t>
  </si>
  <si>
    <t>ALÍQUOTAS DO SIMPLES NACIONAL - COMÉRCIO</t>
  </si>
  <si>
    <t>Alíquota</t>
  </si>
  <si>
    <t>Cofins</t>
  </si>
  <si>
    <t>PIS/Pasep</t>
  </si>
  <si>
    <t>ALÍQUOTAS DO SIMPLES NACIONAL - INDÚSTRIA</t>
  </si>
  <si>
    <t>Para empresas prestadoras de serviços consultar: http://www8.receita.fazenda.gov.br/SimplesNacional/</t>
  </si>
  <si>
    <t>Para o preenchimento desse quadro há duas situações. Caso sua empresa seja</t>
  </si>
  <si>
    <t>uma empresa comercial, você deverá lançar o valor de custo de cada mercadoria</t>
  </si>
  <si>
    <t>vendida. Caso seja uma empresa industrial, é preciso que sejam levantados todos</t>
  </si>
  <si>
    <t>os custos com matéria prima, diretamente relacionados ao produto, conforme</t>
  </si>
  <si>
    <t>Material</t>
  </si>
  <si>
    <t>Quantidade</t>
  </si>
  <si>
    <t>exemplo abaixo: Produto Calça</t>
  </si>
  <si>
    <t>Tecido</t>
  </si>
  <si>
    <t>Elástico</t>
  </si>
  <si>
    <t>Linha</t>
  </si>
  <si>
    <t>Zíper</t>
  </si>
  <si>
    <t>Botão</t>
  </si>
  <si>
    <t>Etiqueta</t>
  </si>
  <si>
    <t>4 metros</t>
  </si>
  <si>
    <t>2 metros</t>
  </si>
  <si>
    <t>15 metros</t>
  </si>
  <si>
    <t>01 unidade</t>
  </si>
  <si>
    <t>04 unidades</t>
  </si>
  <si>
    <t>Valor Unitário         R$</t>
  </si>
  <si>
    <t xml:space="preserve">Valor Total           R$ </t>
  </si>
  <si>
    <t>Assim, no Quadro 7, para o produto Calça, deverá ser lançado o</t>
  </si>
  <si>
    <t>custo unitário de R$ 13,80.</t>
  </si>
  <si>
    <t>Saco Plástico</t>
  </si>
  <si>
    <t>Caixa</t>
  </si>
  <si>
    <t>1 unidade</t>
  </si>
  <si>
    <t>Produto: Calça</t>
  </si>
  <si>
    <t>com materiais de embalagem, conforme exemplo abaixo:</t>
  </si>
  <si>
    <t>Assim, no Quadro 8, para o produto Calça, deverá ser lançado o</t>
  </si>
  <si>
    <t>No preenchimento do Quadro 8, para cada produto você deverá lançar o custo unitário</t>
  </si>
  <si>
    <t>Previsão de Inadimplência (Provisão para Devedores Duvidosos)</t>
  </si>
  <si>
    <t>Uma boa dica é fazer visitas a empreendimentos similares ao que se deseja montar e anotar tudo o que se faz necessário</t>
  </si>
  <si>
    <r>
      <t xml:space="preserve">Este simulador objetiva auxiliar na elaboração do plano de negócios, </t>
    </r>
    <r>
      <rPr>
        <b/>
        <sz val="11"/>
        <rFont val="Calibri"/>
        <family val="2"/>
      </rPr>
      <t>simplificando e automatizando</t>
    </r>
    <r>
      <rPr>
        <sz val="11"/>
        <rFont val="Calibri"/>
        <family val="2"/>
      </rPr>
      <t xml:space="preserve"> a realização dos </t>
    </r>
    <r>
      <rPr>
        <b/>
        <sz val="11"/>
        <rFont val="Calibri"/>
        <family val="2"/>
      </rPr>
      <t>cálculos financeiros</t>
    </r>
    <r>
      <rPr>
        <sz val="11"/>
        <rFont val="Calibri"/>
        <family val="2"/>
      </rPr>
      <t>, gerando projeções de resultados e indicadores de viabilidade fundamentais para a tomada de decisão do empreendedor.  Ou seja, as questões relacionadas a faturamento, custos, despesas, lucro, tempo de retorno de capital, capacidade de honrar compromissos bancários e se o negócio é economicamente viável ou não, são facilmente respondidas com o uso desta ferramenta.</t>
    </r>
  </si>
  <si>
    <r>
      <t>·</t>
    </r>
    <r>
      <rPr>
        <sz val="7"/>
        <rFont val="Times New Roman"/>
        <family val="1"/>
      </rPr>
      <t xml:space="preserve">         </t>
    </r>
    <r>
      <rPr>
        <b/>
        <sz val="11"/>
        <rFont val="Calibri"/>
        <family val="2"/>
      </rPr>
      <t>Valores dos investimentos</t>
    </r>
    <r>
      <rPr>
        <sz val="11"/>
        <rFont val="Calibri"/>
        <family val="2"/>
      </rPr>
      <t xml:space="preserve"> necessários à realização do empreendimento, tais como gastos com construções civis / reformas; aquisição de máquinas e equipamentos; móveis e utensílios; veículos e gastos de implantação. Não é necessário se preocupar com os investimentos com Capital de Giro, haja vista que o sistema fará o cálculo desse montante automaticamente, com base em premissas a serem informadas pelo usuário;</t>
    </r>
  </si>
  <si>
    <r>
      <t>·</t>
    </r>
    <r>
      <rPr>
        <sz val="7"/>
        <rFont val="Times New Roman"/>
        <family val="1"/>
      </rPr>
      <t xml:space="preserve">         </t>
    </r>
    <r>
      <rPr>
        <b/>
        <sz val="11"/>
        <rFont val="Calibri"/>
        <family val="2"/>
      </rPr>
      <t>Capacidade produtiva</t>
    </r>
    <r>
      <rPr>
        <sz val="11"/>
        <rFont val="Calibri"/>
        <family val="2"/>
      </rPr>
      <t xml:space="preserve">, </t>
    </r>
    <r>
      <rPr>
        <b/>
        <sz val="11"/>
        <rFont val="Calibri"/>
        <family val="2"/>
      </rPr>
      <t>comercial e de prestação de serviços do empreendimento (por dia de trabalho)</t>
    </r>
    <r>
      <rPr>
        <sz val="11"/>
        <rFont val="Calibri"/>
        <family val="2"/>
      </rPr>
      <t>. Por exemplo: se uma empresa tem uma máquina que consegue produzir 1.000 unidades de um determinado produto por dia, essa será a capacidade produtiva da empresa. Por outro lado, se um salão de beleza tem capacidade de atender 30 clientes por dia, essa será a sua capacidade de prestação de serviços;</t>
    </r>
  </si>
  <si>
    <r>
      <t>·</t>
    </r>
    <r>
      <rPr>
        <sz val="7"/>
        <rFont val="Times New Roman"/>
        <family val="1"/>
      </rPr>
      <t xml:space="preserve">         </t>
    </r>
    <r>
      <rPr>
        <b/>
        <sz val="11"/>
        <rFont val="Calibri"/>
        <family val="2"/>
      </rPr>
      <t>Nível de utilização da capacidade produtiva</t>
    </r>
    <r>
      <rPr>
        <sz val="11"/>
        <rFont val="Calibri"/>
        <family val="2"/>
      </rPr>
      <t>: Exemplo: embora se saiba que uma determinada máquina tenha capacidade de produzir 1.000 unidades de um dado produto por dia, não necessariamente a empresa conseguirá vender toda essa produção. Assim, é prudente que se estabeleçam percentuais de utilização da capacidade produtiva, na hora de se estimar o faturamento da empresa. Desta forma é conveniente, por exemplo, começar trabalhando com apenas 50% de utilização da capacidade produtiva no primeiro ano e ir aumentando esse percentual nos anos seguintes. O empreendedor deve estar seguro da escolha desses percentuais, com base no estudo de mercado que realizou. Na dúvida, escolha sempre um percentual mais baixo, de modo a tornar as projeções mais prudentes e confiáveis;</t>
    </r>
  </si>
  <si>
    <r>
      <t>·</t>
    </r>
    <r>
      <rPr>
        <sz val="7"/>
        <rFont val="Times New Roman"/>
        <family val="1"/>
      </rPr>
      <t xml:space="preserve">         </t>
    </r>
    <r>
      <rPr>
        <b/>
        <sz val="11"/>
        <rFont val="Calibri"/>
        <family val="2"/>
      </rPr>
      <t>Valor dos cargos e salários:</t>
    </r>
    <r>
      <rPr>
        <sz val="11"/>
        <rFont val="Calibri"/>
        <family val="2"/>
      </rPr>
      <t xml:space="preserve">  levantar os cargos, o quantitativo de pessoal e os respectivos salários mensais. Não é necessário se preocupar com os encargos sociais, pois a planilha calculará esse montante automaticamente.</t>
    </r>
  </si>
  <si>
    <t>sentimento, é importante definir níveis realistas de utilização da capacidade produtiva</t>
  </si>
  <si>
    <t>da empresa. Sobretudo nos primeiros anos, momento em que a empresa ainda está</t>
  </si>
  <si>
    <t>formando a sua carteira de clientes, é bom começar com, por exemplo, um percentual</t>
  </si>
  <si>
    <t>do quarto ano. Essa prudência gera maior confiabilidade às projeções. Isto é, se a empresa</t>
  </si>
  <si>
    <t>ESCOLHA A ALÍQUOTA DO SIMPLES NACIONAL, DE ACORDO COM</t>
  </si>
  <si>
    <t>O SETOR DE ATIVIDADE E NÍVEL DE FATURAMENTO DO SEU NEGÓCIO</t>
  </si>
  <si>
    <t>Quadro 6 - Informe as alíquotas do SIMPLES NACIONAL, de acordo com a atividade da empresa e os níveis de faturamento abaixo (CLIQUE EM AJUDA PARA CONSULTAR AS TABELAS)</t>
  </si>
  <si>
    <t>de concessão de prazos aos seus clientes. Ou seja, quanto mais necessidade de estoques de</t>
  </si>
  <si>
    <t>matéria prima ou mercadorias, mais capital de giro a empresa precisará ter em caixa. Da mesma</t>
  </si>
  <si>
    <t>forma, quanto mais prazo a empresa concede aos seus clientes, maior será a sua necessidade</t>
  </si>
  <si>
    <t xml:space="preserve">de capital de giro. Por outro lado, quanto mais prazo a empresa conseguir obter dos seus </t>
  </si>
  <si>
    <t>fornecedores, menor será a sua necessidade de capital de giro.</t>
  </si>
  <si>
    <t>Para o preenchimento do Quadro 12, você precisará informar como vai ser esse relacionamento</t>
  </si>
  <si>
    <t>com clientes e fornecedores, bem como qual será o tempo necessário de estocagem de mercadorias</t>
  </si>
  <si>
    <t>ou matérias primas.</t>
  </si>
  <si>
    <t>Por exemplo: se a empresa for vender somente à vista coloque "zero" no campo "Percentual de Vendas</t>
  </si>
  <si>
    <t>a Prazo". Todavia, se a empresa for vender 50% a prazo e 50% para recebimento em 30 dias, coloque</t>
  </si>
  <si>
    <t>50% no campo "Percentual de Vendas a Prazo" e 30 no campo "Prazo Médio Concedido a Clientes".</t>
  </si>
  <si>
    <t>Prazo Médio de Vendas</t>
  </si>
  <si>
    <t>Nº de Dias</t>
  </si>
  <si>
    <t>Média Ponderada em Dias</t>
  </si>
  <si>
    <t>À vista</t>
  </si>
  <si>
    <t>30 dias</t>
  </si>
  <si>
    <t>60 dias</t>
  </si>
  <si>
    <t>90 dias</t>
  </si>
  <si>
    <t>PRAZO MÉDIO TOTAL</t>
  </si>
  <si>
    <t>"Percentual de Vendas a Prazo".</t>
  </si>
  <si>
    <t>Como o próprio nome diz, Capital de Giro nada mais é que um montante de recurso financeiro</t>
  </si>
  <si>
    <t>E se a empresa for trabalhar com prazos diferenciados? Por exemplo, 10% à vista, 50% para recebimento</t>
  </si>
  <si>
    <t>a média ponderada desses prazos, conforme exemplo a seguir:</t>
  </si>
  <si>
    <t>Calcula-se 30% de 30 = 9; 40% de 60 = 24 e 20% de 90 = 18</t>
  </si>
  <si>
    <t>O prazo médio será a soma de 9 + 24 + 18 = 51</t>
  </si>
  <si>
    <t>Memória de Cálculo:</t>
  </si>
  <si>
    <t>"Percentual de Compras a Prazo".</t>
  </si>
  <si>
    <t>Calcula-se 50% de 30 = 15; 50% de 60 = 30</t>
  </si>
  <si>
    <t>O prazo médio será a soma de 15 + 30 = 45</t>
  </si>
  <si>
    <t>Caso a empresa tenha várias mercadorias ou insumos, será necessário o cálculo</t>
  </si>
  <si>
    <t>de um prazo médio de estocagem, conforme exemplo a seguir:</t>
  </si>
  <si>
    <t>Prazo Médio de Estocagem</t>
  </si>
  <si>
    <t>Mercadoria A</t>
  </si>
  <si>
    <t>Mercadoria B</t>
  </si>
  <si>
    <t>Mercadoria C</t>
  </si>
  <si>
    <t>Mercadoria D</t>
  </si>
  <si>
    <t>% em relação ao volume total das compras</t>
  </si>
  <si>
    <t>Desta forma, o prazo médio de estocagem de mercadorias é de 15 dias.</t>
  </si>
  <si>
    <t>O último passo é o cálculo do prazo médio de estocagem de mercadorias / insumos.</t>
  </si>
  <si>
    <t xml:space="preserve">Seguindo a mesma lógica, você deverá preencher os campos "Percentual de Compras a Prazo" e "Prazo </t>
  </si>
  <si>
    <t xml:space="preserve">Médio Obtido de Fornecedores": Suponha que 50% das compras da empresa sejam para pagamento em </t>
  </si>
  <si>
    <t>30 dias e 50% para pagamento em 60 dias:</t>
  </si>
  <si>
    <t>produtos são vendidos. Lembre-se que um prazo maior de permanência das mercadorias em estoque</t>
  </si>
  <si>
    <t>irá gerar uma maior necessidade de capital de giro.</t>
  </si>
  <si>
    <t xml:space="preserve">que a empresa precisa ter em caixa para fazer "rodar" as suas atividades. Para que a empresa </t>
  </si>
  <si>
    <t xml:space="preserve">tenha saúde financeira, ela precisa de um determinado montante em dinheiro para fazer face às </t>
  </si>
  <si>
    <t>suas necessidades de compra de matéria prima ou mercadorias, bem como para bancar sua política</t>
  </si>
  <si>
    <t xml:space="preserve">em 30 dias e 40% para recebimento em 60 dias e 20% para 90 dias? Nesse caso você precisará calcular </t>
  </si>
  <si>
    <t>Nesse exemplo você deverá lançar 51 no campo "Prazo Médio Concedido a Clientes" e 100%, no campo</t>
  </si>
  <si>
    <t>Nesse caso você deverá lançar 45 no campo "Prazo Médio Obtido de Fornecedores" e 100%, no campo</t>
  </si>
  <si>
    <t xml:space="preserve">Esse prazo abrange desde a data em que é feito o pedido ao fornecedor, até o momento em que os </t>
  </si>
  <si>
    <r>
      <t xml:space="preserve">O Simulador Financeiro para Pequenos Negócios é uma ferramenta desenvolvida pela Unidade de Acesso a Mercados do SEBRAE / BA, com o objetivo de servir como parte integrante e essencial na elaboração de um </t>
    </r>
    <r>
      <rPr>
        <b/>
        <sz val="11"/>
        <rFont val="Calibri"/>
        <family val="2"/>
      </rPr>
      <t>Plano de Negócios</t>
    </r>
    <r>
      <rPr>
        <sz val="11"/>
        <rFont val="Calibri"/>
        <family val="2"/>
      </rPr>
      <t>, tendo como públicos-alvo empreendedores, consultores, analistas de crédito, professores, estudantes e investidores em geral.</t>
    </r>
  </si>
  <si>
    <t>Simulador de Financiamento</t>
  </si>
  <si>
    <t>Para a estimativa dos preços de venda um bom parâmetro é verificar os</t>
  </si>
  <si>
    <t>preços praticados pela concorrência. Para gerar maior confiabilidade</t>
  </si>
  <si>
    <t>de acordo com a estrutura de custos da empresa, até o limite dos preços</t>
  </si>
  <si>
    <t>de mercado.</t>
  </si>
  <si>
    <t>às suas projeções é sempre bom utilizar uma boa dose de conservadorismo.</t>
  </si>
  <si>
    <t>DICA 5 - FORMANDO O CUSTO UNITÁRIO DE MERCADORIA OU MATÉRIA PRIMA</t>
  </si>
  <si>
    <t>DICA 4 - ESTIMANDO OS PREÇOS DE VENDA</t>
  </si>
  <si>
    <t>DICA 6 - FORMANDO O CUSTO UNITÁRIO DE MATERIAIS DE EMBALAGEM</t>
  </si>
  <si>
    <t>DICA 7 - ENTENDENDO AS PREMISSAS PARA CÁLCULO DO INVESTIMENTO EM CAPITAL DE GIRO</t>
  </si>
  <si>
    <t>Lucratividade Líquida</t>
  </si>
  <si>
    <t>Ponto de Equilíbrio</t>
  </si>
  <si>
    <t>Investimento Total</t>
  </si>
  <si>
    <t>Rentabilidade do Negócio</t>
  </si>
  <si>
    <t xml:space="preserve">Tempo de Retorno </t>
  </si>
  <si>
    <t>do faturamento</t>
  </si>
  <si>
    <t>anos</t>
  </si>
  <si>
    <t>da capacidade instalada</t>
  </si>
  <si>
    <t>RESULTADOS</t>
  </si>
  <si>
    <t>Para saber o que é um Plano de Negócios clique aqui</t>
  </si>
  <si>
    <t>No sumário executivo há a definição conceitual de cada indicador de viabilidade. Para acessar esses conceitos, passe o mouse sobre o pontinho vermelho no campo superior esquerdo de cada indicador.</t>
  </si>
  <si>
    <t>Comentários:</t>
  </si>
  <si>
    <t xml:space="preserve">Ponto de Equilíbrio </t>
  </si>
  <si>
    <t>Imprima os Relatórios</t>
  </si>
  <si>
    <t>Começe prevendo preços os mais baixos possíveis e vá aumentando,</t>
  </si>
  <si>
    <t>custo unitário de R$ 0,10.</t>
  </si>
</sst>
</file>

<file path=xl/styles.xml><?xml version="1.0" encoding="utf-8"?>
<styleSheet xmlns="http://schemas.openxmlformats.org/spreadsheetml/2006/main">
  <numFmts count="10"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dd\-mmm\-yy"/>
    <numFmt numFmtId="167" formatCode="#,##0.0000"/>
    <numFmt numFmtId="168" formatCode="[&lt;=9999999]###\-####;\(###\)\ ###\-####"/>
    <numFmt numFmtId="169" formatCode="dd/mm/yy"/>
    <numFmt numFmtId="170" formatCode="dd/mm/yy_)"/>
    <numFmt numFmtId="171" formatCode="0.0000"/>
    <numFmt numFmtId="172" formatCode="0.0%"/>
  </numFmts>
  <fonts count="137">
    <font>
      <sz val="10"/>
      <name val="Arial"/>
    </font>
    <font>
      <sz val="10"/>
      <name val="Arial"/>
    </font>
    <font>
      <b/>
      <sz val="10"/>
      <name val="Arial"/>
      <family val="2"/>
    </font>
    <font>
      <sz val="10"/>
      <color indexed="10"/>
      <name val="Arial"/>
      <family val="2"/>
    </font>
    <font>
      <b/>
      <i/>
      <sz val="10"/>
      <name val="Arial"/>
      <family val="2"/>
    </font>
    <font>
      <sz val="10"/>
      <color indexed="12"/>
      <name val="Arial"/>
      <family val="2"/>
    </font>
    <font>
      <b/>
      <sz val="10"/>
      <color indexed="9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b/>
      <sz val="11"/>
      <name val="Arial"/>
      <family val="2"/>
    </font>
    <font>
      <b/>
      <sz val="11"/>
      <color indexed="9"/>
      <name val="Arial"/>
      <family val="2"/>
    </font>
    <font>
      <b/>
      <sz val="10"/>
      <color indexed="8"/>
      <name val="Arial"/>
      <family val="2"/>
    </font>
    <font>
      <sz val="10"/>
      <color indexed="18"/>
      <name val="Arial"/>
      <family val="2"/>
    </font>
    <font>
      <b/>
      <i/>
      <sz val="10"/>
      <color indexed="18"/>
      <name val="Arial"/>
      <family val="2"/>
    </font>
    <font>
      <b/>
      <i/>
      <sz val="9"/>
      <color indexed="9"/>
      <name val="Arial"/>
      <family val="2"/>
    </font>
    <font>
      <b/>
      <i/>
      <sz val="8"/>
      <name val="Arial"/>
      <family val="2"/>
    </font>
    <font>
      <b/>
      <sz val="10"/>
      <color indexed="18"/>
      <name val="Arial"/>
      <family val="2"/>
    </font>
    <font>
      <b/>
      <sz val="9"/>
      <color indexed="9"/>
      <name val="Arial"/>
      <family val="2"/>
    </font>
    <font>
      <b/>
      <i/>
      <sz val="10"/>
      <color indexed="18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color indexed="18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i/>
      <sz val="14"/>
      <color indexed="9"/>
      <name val="Arial"/>
      <family val="2"/>
    </font>
    <font>
      <sz val="14"/>
      <color indexed="18"/>
      <name val="Arial"/>
      <family val="2"/>
    </font>
    <font>
      <b/>
      <sz val="12"/>
      <color indexed="9"/>
      <name val="Arial"/>
      <family val="2"/>
    </font>
    <font>
      <b/>
      <sz val="12"/>
      <color indexed="12"/>
      <name val="Arial"/>
      <family val="2"/>
    </font>
    <font>
      <b/>
      <sz val="20"/>
      <color indexed="9"/>
      <name val="Arial"/>
      <family val="2"/>
    </font>
    <font>
      <b/>
      <sz val="10"/>
      <color indexed="10"/>
      <name val="Arial"/>
      <family val="2"/>
    </font>
    <font>
      <b/>
      <sz val="11"/>
      <color indexed="9"/>
      <name val="Arial"/>
      <family val="2"/>
    </font>
    <font>
      <b/>
      <sz val="16"/>
      <color indexed="9"/>
      <name val="Arial"/>
      <family val="2"/>
    </font>
    <font>
      <b/>
      <i/>
      <sz val="18"/>
      <color indexed="9"/>
      <name val="Arial"/>
      <family val="2"/>
    </font>
    <font>
      <sz val="14"/>
      <color indexed="9"/>
      <name val="Arial"/>
      <family val="2"/>
    </font>
    <font>
      <sz val="12"/>
      <color indexed="9"/>
      <name val="Arial"/>
      <family val="2"/>
    </font>
    <font>
      <b/>
      <i/>
      <sz val="20"/>
      <color indexed="9"/>
      <name val="Arial"/>
      <family val="2"/>
    </font>
    <font>
      <b/>
      <sz val="10"/>
      <color indexed="62"/>
      <name val="Arial"/>
      <family val="2"/>
    </font>
    <font>
      <sz val="10"/>
      <color indexed="62"/>
      <name val="Arial"/>
      <family val="2"/>
    </font>
    <font>
      <b/>
      <sz val="14"/>
      <color indexed="9"/>
      <name val="Arial"/>
      <family val="2"/>
    </font>
    <font>
      <b/>
      <u/>
      <sz val="14"/>
      <color indexed="9"/>
      <name val="Arial"/>
      <family val="2"/>
    </font>
    <font>
      <b/>
      <i/>
      <sz val="10"/>
      <color indexed="62"/>
      <name val="Arial"/>
      <family val="2"/>
    </font>
    <font>
      <b/>
      <sz val="16"/>
      <color indexed="18"/>
      <name val="Arial"/>
      <family val="2"/>
    </font>
    <font>
      <b/>
      <sz val="18"/>
      <color indexed="18"/>
      <name val="Arial"/>
      <family val="2"/>
    </font>
    <font>
      <b/>
      <i/>
      <sz val="18"/>
      <color indexed="18"/>
      <name val="Arial"/>
      <family val="2"/>
    </font>
    <font>
      <b/>
      <i/>
      <sz val="14"/>
      <color indexed="18"/>
      <name val="Arial"/>
      <family val="2"/>
    </font>
    <font>
      <b/>
      <sz val="12"/>
      <color indexed="18"/>
      <name val="Arial"/>
      <family val="2"/>
    </font>
    <font>
      <b/>
      <i/>
      <sz val="22"/>
      <color indexed="18"/>
      <name val="Arial"/>
      <family val="2"/>
    </font>
    <font>
      <i/>
      <sz val="10"/>
      <color indexed="62"/>
      <name val="Arial"/>
      <family val="2"/>
    </font>
    <font>
      <i/>
      <sz val="10"/>
      <color indexed="18"/>
      <name val="Arial"/>
      <family val="2"/>
    </font>
    <font>
      <b/>
      <sz val="14"/>
      <color indexed="18"/>
      <name val="Arial"/>
      <family val="2"/>
    </font>
    <font>
      <b/>
      <u/>
      <sz val="14"/>
      <color indexed="18"/>
      <name val="Arial"/>
      <family val="2"/>
    </font>
    <font>
      <b/>
      <sz val="22"/>
      <color indexed="18"/>
      <name val="Arial"/>
      <family val="2"/>
    </font>
    <font>
      <b/>
      <i/>
      <sz val="20"/>
      <color indexed="18"/>
      <name val="Arial"/>
      <family val="2"/>
    </font>
    <font>
      <sz val="12"/>
      <color indexed="18"/>
      <name val="Arial"/>
      <family val="2"/>
    </font>
    <font>
      <b/>
      <u/>
      <sz val="12"/>
      <color indexed="18"/>
      <name val="Arial"/>
      <family val="2"/>
    </font>
    <font>
      <b/>
      <i/>
      <sz val="10"/>
      <color indexed="9"/>
      <name val="Arial"/>
      <family val="2"/>
    </font>
    <font>
      <sz val="8"/>
      <color indexed="10"/>
      <name val="Tahoma"/>
      <family val="2"/>
    </font>
    <font>
      <b/>
      <sz val="8"/>
      <color indexed="10"/>
      <name val="Tahoma"/>
      <family val="2"/>
    </font>
    <font>
      <b/>
      <sz val="12"/>
      <color indexed="10"/>
      <name val="Arial"/>
      <family val="2"/>
    </font>
    <font>
      <b/>
      <sz val="11"/>
      <color indexed="18"/>
      <name val="Arial"/>
      <family val="2"/>
    </font>
    <font>
      <i/>
      <sz val="10"/>
      <color indexed="9"/>
      <name val="Arial"/>
      <family val="2"/>
    </font>
    <font>
      <sz val="18"/>
      <color indexed="8"/>
      <name val="Courier"/>
      <family val="3"/>
    </font>
    <font>
      <sz val="18"/>
      <name val="Arial"/>
      <family val="2"/>
    </font>
    <font>
      <b/>
      <sz val="24"/>
      <color indexed="18"/>
      <name val="@Arial Unicode MS"/>
      <family val="2"/>
    </font>
    <font>
      <b/>
      <sz val="20"/>
      <color indexed="18"/>
      <name val="Arial"/>
      <family val="2"/>
    </font>
    <font>
      <sz val="18"/>
      <color indexed="18"/>
      <name val="@Arial Unicode MS"/>
      <family val="2"/>
    </font>
    <font>
      <b/>
      <sz val="12"/>
      <color indexed="18"/>
      <name val="@Arial Unicode MS"/>
      <family val="2"/>
    </font>
    <font>
      <b/>
      <sz val="10"/>
      <color indexed="17"/>
      <name val="Courier"/>
      <family val="3"/>
    </font>
    <font>
      <b/>
      <sz val="22"/>
      <color indexed="14"/>
      <name val="@Arial Unicode MS"/>
      <family val="2"/>
    </font>
    <font>
      <sz val="10"/>
      <name val="@Arial Unicode MS"/>
      <family val="2"/>
    </font>
    <font>
      <sz val="12"/>
      <color indexed="8"/>
      <name val="@Arial Unicode MS"/>
      <family val="2"/>
    </font>
    <font>
      <b/>
      <sz val="10"/>
      <color indexed="18"/>
      <name val="@Arial Unicode MS"/>
      <family val="2"/>
    </font>
    <font>
      <sz val="10"/>
      <name val="Arial"/>
      <family val="2"/>
    </font>
    <font>
      <b/>
      <sz val="14"/>
      <color indexed="10"/>
      <name val="Arial"/>
      <family val="2"/>
    </font>
    <font>
      <b/>
      <i/>
      <u/>
      <sz val="14"/>
      <color indexed="18"/>
      <name val="Arial"/>
      <family val="2"/>
    </font>
    <font>
      <b/>
      <i/>
      <sz val="16"/>
      <color indexed="18"/>
      <name val="Arial"/>
      <family val="2"/>
    </font>
    <font>
      <b/>
      <sz val="12"/>
      <color indexed="8"/>
      <name val="Arial"/>
      <family val="2"/>
    </font>
    <font>
      <b/>
      <sz val="15"/>
      <color indexed="9"/>
      <name val="Arial"/>
      <family val="2"/>
    </font>
    <font>
      <sz val="10"/>
      <color indexed="8"/>
      <name val="Arial"/>
      <family val="2"/>
    </font>
    <font>
      <sz val="12"/>
      <color indexed="8"/>
      <name val="Arial"/>
      <family val="2"/>
    </font>
    <font>
      <b/>
      <sz val="24"/>
      <color indexed="18"/>
      <name val="Arial"/>
      <family val="2"/>
    </font>
    <font>
      <b/>
      <sz val="8"/>
      <color indexed="18"/>
      <name val="Arial"/>
      <family val="2"/>
    </font>
    <font>
      <sz val="8"/>
      <color indexed="18"/>
      <name val="Arial"/>
      <family val="2"/>
    </font>
    <font>
      <b/>
      <sz val="22"/>
      <color indexed="62"/>
      <name val="Arial"/>
      <family val="2"/>
    </font>
    <font>
      <sz val="11"/>
      <name val="Calibri"/>
      <family val="2"/>
    </font>
    <font>
      <sz val="16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1"/>
      <color rgb="FF000000"/>
      <name val="Calibri"/>
      <family val="2"/>
    </font>
    <font>
      <b/>
      <sz val="12"/>
      <color theme="0"/>
      <name val="Arial"/>
      <family val="2"/>
    </font>
    <font>
      <b/>
      <i/>
      <sz val="20"/>
      <color theme="0"/>
      <name val="Arial"/>
      <family val="2"/>
    </font>
    <font>
      <b/>
      <sz val="10"/>
      <color theme="0"/>
      <name val="Arial"/>
      <family val="2"/>
    </font>
    <font>
      <b/>
      <sz val="11"/>
      <color rgb="FFFFFFFF"/>
      <name val="Calibri"/>
      <family val="2"/>
    </font>
    <font>
      <b/>
      <sz val="11"/>
      <color theme="0"/>
      <name val="Calibri"/>
      <family val="2"/>
    </font>
    <font>
      <b/>
      <sz val="10.5"/>
      <color rgb="FFFFFFFF"/>
      <name val="Calibri"/>
      <family val="2"/>
    </font>
    <font>
      <sz val="1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rgb="FFFFFF00"/>
      <name val="Arial"/>
      <family val="2"/>
    </font>
    <font>
      <b/>
      <sz val="10"/>
      <color rgb="FFFF0000"/>
      <name val="Arial"/>
      <family val="2"/>
    </font>
    <font>
      <sz val="10"/>
      <color theme="3" tint="0.39997558519241921"/>
      <name val="Arial"/>
      <family val="2"/>
    </font>
    <font>
      <b/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0"/>
      <name val="Arial"/>
      <family val="2"/>
    </font>
    <font>
      <b/>
      <sz val="12"/>
      <color rgb="FFFFFFFF"/>
      <name val="Calibri"/>
      <family val="2"/>
    </font>
    <font>
      <b/>
      <sz val="14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6"/>
      <color rgb="FFFFFFFF"/>
      <name val="Calibri"/>
      <family val="2"/>
    </font>
    <font>
      <b/>
      <sz val="11"/>
      <name val="Calibri"/>
      <family val="2"/>
    </font>
    <font>
      <b/>
      <sz val="16"/>
      <name val="Calibri"/>
      <family val="2"/>
    </font>
    <font>
      <sz val="11"/>
      <name val="Symbol"/>
      <family val="1"/>
      <charset val="2"/>
    </font>
    <font>
      <sz val="7"/>
      <name val="Times New Roman"/>
      <family val="1"/>
    </font>
    <font>
      <b/>
      <sz val="11"/>
      <color rgb="FFFF0000"/>
      <name val="Calibri"/>
      <family val="2"/>
    </font>
    <font>
      <sz val="11"/>
      <color rgb="FFFF0000"/>
      <name val="Symbol"/>
      <family val="1"/>
      <charset val="2"/>
    </font>
    <font>
      <b/>
      <sz val="20"/>
      <name val="Calibri"/>
      <family val="2"/>
    </font>
    <font>
      <sz val="14"/>
      <color indexed="12"/>
      <name val="Arial"/>
      <family val="2"/>
    </font>
    <font>
      <b/>
      <sz val="18"/>
      <color rgb="FFFF0000"/>
      <name val="Arial"/>
      <family val="2"/>
    </font>
    <font>
      <b/>
      <sz val="10"/>
      <color theme="1"/>
      <name val="Arial"/>
      <family val="2"/>
    </font>
    <font>
      <b/>
      <sz val="16"/>
      <color rgb="FFFF0000"/>
      <name val="Arial"/>
      <family val="2"/>
    </font>
    <font>
      <sz val="9"/>
      <name val="Times New Roman"/>
      <family val="1"/>
    </font>
    <font>
      <b/>
      <sz val="16"/>
      <name val="Arial"/>
      <family val="2"/>
    </font>
    <font>
      <sz val="9"/>
      <color rgb="FF000000"/>
      <name val="Arial"/>
      <family val="2"/>
    </font>
    <font>
      <b/>
      <sz val="12"/>
      <color rgb="FFFF0000"/>
      <name val="Arial"/>
      <family val="2"/>
    </font>
    <font>
      <b/>
      <sz val="12"/>
      <name val="Calibri"/>
      <family val="2"/>
      <scheme val="minor"/>
    </font>
    <font>
      <b/>
      <sz val="24"/>
      <name val="Calibri"/>
      <family val="2"/>
      <scheme val="minor"/>
    </font>
    <font>
      <sz val="16"/>
      <color rgb="FFFF0000"/>
      <name val="Arial"/>
      <family val="2"/>
    </font>
    <font>
      <u/>
      <sz val="16"/>
      <name val="Arial"/>
      <family val="2"/>
    </font>
    <font>
      <sz val="26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9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24"/>
      </patternFill>
    </fill>
    <fill>
      <patternFill patternType="solid">
        <fgColor indexed="41"/>
        <bgColor indexed="64"/>
      </patternFill>
    </fill>
    <fill>
      <patternFill patternType="gray125">
        <bgColor indexed="22"/>
      </patternFill>
    </fill>
    <fill>
      <patternFill patternType="gray125">
        <bgColor indexed="53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4" tint="-0.249977111117893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24"/>
      </patternFill>
    </fill>
    <fill>
      <patternFill patternType="solid">
        <fgColor theme="0" tint="-0.249977111117893"/>
        <bgColor indexed="2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theme="4" tint="-0.249977111117893"/>
        <bgColor indexed="2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65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double">
        <color theme="0"/>
      </bottom>
      <diagonal/>
    </border>
    <border>
      <left/>
      <right style="double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6">
    <xf numFmtId="0" fontId="0" fillId="0" borderId="0"/>
    <xf numFmtId="172" fontId="73" fillId="0" borderId="1" applyBorder="0"/>
    <xf numFmtId="3" fontId="35" fillId="2" borderId="2" applyBorder="0">
      <protection hidden="1"/>
    </xf>
    <xf numFmtId="0" fontId="26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887">
    <xf numFmtId="0" fontId="0" fillId="0" borderId="0" xfId="0"/>
    <xf numFmtId="0" fontId="0" fillId="2" borderId="0" xfId="0" applyFill="1"/>
    <xf numFmtId="0" fontId="12" fillId="2" borderId="0" xfId="0" applyFont="1" applyFill="1"/>
    <xf numFmtId="0" fontId="0" fillId="2" borderId="0" xfId="0" applyFill="1" applyProtection="1">
      <protection hidden="1"/>
    </xf>
    <xf numFmtId="0" fontId="0" fillId="0" borderId="0" xfId="0" applyProtection="1">
      <protection hidden="1"/>
    </xf>
    <xf numFmtId="0" fontId="47" fillId="2" borderId="0" xfId="0" applyFont="1" applyFill="1" applyProtection="1">
      <protection hidden="1"/>
    </xf>
    <xf numFmtId="0" fontId="6" fillId="3" borderId="0" xfId="0" applyFont="1" applyFill="1" applyBorder="1" applyAlignment="1" applyProtection="1">
      <protection hidden="1"/>
    </xf>
    <xf numFmtId="0" fontId="12" fillId="3" borderId="0" xfId="0" applyFont="1" applyFill="1" applyBorder="1" applyAlignment="1" applyProtection="1">
      <protection hidden="1"/>
    </xf>
    <xf numFmtId="0" fontId="9" fillId="2" borderId="0" xfId="0" applyFont="1" applyFill="1" applyAlignment="1" applyProtection="1">
      <alignment horizontal="center"/>
      <protection hidden="1"/>
    </xf>
    <xf numFmtId="10" fontId="10" fillId="4" borderId="0" xfId="0" applyNumberFormat="1" applyFont="1" applyFill="1" applyBorder="1" applyAlignment="1" applyProtection="1">
      <protection locked="0" hidden="1"/>
    </xf>
    <xf numFmtId="0" fontId="2" fillId="2" borderId="0" xfId="0" applyFont="1" applyFill="1" applyAlignment="1" applyProtection="1">
      <alignment horizontal="center"/>
      <protection hidden="1"/>
    </xf>
    <xf numFmtId="0" fontId="15" fillId="3" borderId="0" xfId="0" applyFont="1" applyFill="1" applyBorder="1" applyAlignment="1" applyProtection="1">
      <alignment horizontal="left"/>
      <protection hidden="1"/>
    </xf>
    <xf numFmtId="10" fontId="11" fillId="3" borderId="0" xfId="0" applyNumberFormat="1" applyFont="1" applyFill="1" applyBorder="1" applyAlignment="1" applyProtection="1">
      <protection hidden="1"/>
    </xf>
    <xf numFmtId="0" fontId="11" fillId="2" borderId="0" xfId="0" applyFont="1" applyFill="1" applyBorder="1" applyAlignment="1" applyProtection="1">
      <alignment horizontal="center"/>
      <protection hidden="1"/>
    </xf>
    <xf numFmtId="0" fontId="11" fillId="3" borderId="0" xfId="0" applyFont="1" applyFill="1" applyBorder="1" applyAlignment="1" applyProtection="1">
      <protection hidden="1"/>
    </xf>
    <xf numFmtId="0" fontId="32" fillId="5" borderId="0" xfId="0" applyFont="1" applyFill="1" applyBorder="1" applyAlignment="1" applyProtection="1">
      <alignment horizontal="center"/>
      <protection hidden="1"/>
    </xf>
    <xf numFmtId="0" fontId="20" fillId="2" borderId="0" xfId="0" applyFont="1" applyFill="1" applyBorder="1" applyProtection="1">
      <protection hidden="1"/>
    </xf>
    <xf numFmtId="0" fontId="0" fillId="2" borderId="0" xfId="0" applyFill="1" applyBorder="1" applyProtection="1">
      <protection hidden="1"/>
    </xf>
    <xf numFmtId="4" fontId="25" fillId="2" borderId="0" xfId="0" applyNumberFormat="1" applyFont="1" applyFill="1" applyBorder="1" applyProtection="1">
      <protection hidden="1"/>
    </xf>
    <xf numFmtId="4" fontId="0" fillId="2" borderId="0" xfId="0" applyNumberFormat="1" applyFill="1" applyBorder="1" applyProtection="1">
      <protection hidden="1"/>
    </xf>
    <xf numFmtId="0" fontId="44" fillId="5" borderId="0" xfId="0" applyFont="1" applyFill="1" applyBorder="1" applyProtection="1">
      <protection hidden="1"/>
    </xf>
    <xf numFmtId="166" fontId="4" fillId="2" borderId="0" xfId="0" applyNumberFormat="1" applyFont="1" applyFill="1" applyProtection="1">
      <protection hidden="1"/>
    </xf>
    <xf numFmtId="166" fontId="0" fillId="2" borderId="0" xfId="0" applyNumberFormat="1" applyFill="1" applyProtection="1">
      <protection hidden="1"/>
    </xf>
    <xf numFmtId="0" fontId="2" fillId="2" borderId="0" xfId="0" applyFont="1" applyFill="1" applyProtection="1">
      <protection hidden="1"/>
    </xf>
    <xf numFmtId="0" fontId="2" fillId="2" borderId="0" xfId="0" applyFont="1" applyFill="1" applyBorder="1" applyProtection="1">
      <protection hidden="1"/>
    </xf>
    <xf numFmtId="4" fontId="25" fillId="0" borderId="0" xfId="0" applyNumberFormat="1" applyFont="1" applyFill="1" applyBorder="1" applyAlignment="1" applyProtection="1">
      <protection hidden="1"/>
    </xf>
    <xf numFmtId="0" fontId="0" fillId="2" borderId="0" xfId="0" applyFill="1" applyAlignment="1" applyProtection="1">
      <alignment horizontal="right"/>
      <protection hidden="1"/>
    </xf>
    <xf numFmtId="0" fontId="0" fillId="2" borderId="0" xfId="0" applyFill="1" applyAlignment="1" applyProtection="1">
      <alignment horizontal="center"/>
      <protection hidden="1"/>
    </xf>
    <xf numFmtId="166" fontId="19" fillId="2" borderId="0" xfId="0" applyNumberFormat="1" applyFont="1" applyFill="1" applyProtection="1">
      <protection hidden="1"/>
    </xf>
    <xf numFmtId="0" fontId="2" fillId="0" borderId="0" xfId="0" applyFont="1" applyProtection="1">
      <protection hidden="1"/>
    </xf>
    <xf numFmtId="0" fontId="47" fillId="2" borderId="0" xfId="0" applyFont="1" applyFill="1" applyBorder="1" applyProtection="1">
      <protection hidden="1"/>
    </xf>
    <xf numFmtId="0" fontId="51" fillId="2" borderId="0" xfId="0" applyFont="1" applyFill="1" applyBorder="1" applyProtection="1">
      <protection hidden="1"/>
    </xf>
    <xf numFmtId="166" fontId="20" fillId="2" borderId="0" xfId="0" applyNumberFormat="1" applyFont="1" applyFill="1" applyBorder="1" applyProtection="1">
      <protection hidden="1"/>
    </xf>
    <xf numFmtId="0" fontId="3" fillId="2" borderId="0" xfId="0" applyFont="1" applyFill="1" applyProtection="1">
      <protection hidden="1"/>
    </xf>
    <xf numFmtId="0" fontId="53" fillId="2" borderId="0" xfId="0" applyFont="1" applyFill="1" applyBorder="1" applyProtection="1">
      <protection hidden="1"/>
    </xf>
    <xf numFmtId="4" fontId="5" fillId="2" borderId="0" xfId="0" applyNumberFormat="1" applyFont="1" applyFill="1" applyBorder="1" applyProtection="1">
      <protection hidden="1"/>
    </xf>
    <xf numFmtId="4" fontId="5" fillId="2" borderId="0" xfId="0" applyNumberFormat="1" applyFont="1" applyFill="1" applyBorder="1" applyAlignment="1" applyProtection="1">
      <alignment horizontal="center"/>
      <protection hidden="1"/>
    </xf>
    <xf numFmtId="4" fontId="43" fillId="2" borderId="0" xfId="0" applyNumberFormat="1" applyFont="1" applyFill="1" applyBorder="1" applyProtection="1">
      <protection hidden="1"/>
    </xf>
    <xf numFmtId="0" fontId="5" fillId="2" borderId="0" xfId="0" applyFont="1" applyFill="1" applyBorder="1" applyAlignment="1" applyProtection="1">
      <alignment horizontal="center"/>
      <protection hidden="1"/>
    </xf>
    <xf numFmtId="0" fontId="43" fillId="2" borderId="0" xfId="0" applyFont="1" applyFill="1" applyProtection="1">
      <protection hidden="1"/>
    </xf>
    <xf numFmtId="0" fontId="5" fillId="2" borderId="0" xfId="0" applyFont="1" applyFill="1" applyProtection="1">
      <protection hidden="1"/>
    </xf>
    <xf numFmtId="0" fontId="13" fillId="2" borderId="0" xfId="0" applyFont="1" applyFill="1" applyProtection="1">
      <protection hidden="1"/>
    </xf>
    <xf numFmtId="0" fontId="51" fillId="2" borderId="0" xfId="0" applyFont="1" applyFill="1" applyProtection="1">
      <protection hidden="1"/>
    </xf>
    <xf numFmtId="166" fontId="22" fillId="2" borderId="0" xfId="0" applyNumberFormat="1" applyFont="1" applyFill="1" applyProtection="1">
      <protection hidden="1"/>
    </xf>
    <xf numFmtId="4" fontId="0" fillId="2" borderId="0" xfId="0" applyNumberFormat="1" applyFill="1" applyProtection="1">
      <protection hidden="1"/>
    </xf>
    <xf numFmtId="0" fontId="0" fillId="2" borderId="0" xfId="0" applyFill="1" applyBorder="1" applyAlignment="1" applyProtection="1">
      <alignment horizontal="right"/>
      <protection hidden="1"/>
    </xf>
    <xf numFmtId="0" fontId="25" fillId="2" borderId="0" xfId="0" applyFont="1" applyFill="1" applyProtection="1">
      <protection hidden="1"/>
    </xf>
    <xf numFmtId="4" fontId="20" fillId="2" borderId="0" xfId="0" applyNumberFormat="1" applyFont="1" applyFill="1" applyBorder="1" applyAlignment="1" applyProtection="1">
      <protection hidden="1"/>
    </xf>
    <xf numFmtId="0" fontId="57" fillId="2" borderId="0" xfId="0" applyFont="1" applyFill="1" applyProtection="1">
      <protection hidden="1"/>
    </xf>
    <xf numFmtId="0" fontId="58" fillId="2" borderId="0" xfId="0" applyFont="1" applyFill="1" applyAlignment="1" applyProtection="1">
      <alignment horizontal="center"/>
      <protection hidden="1"/>
    </xf>
    <xf numFmtId="166" fontId="50" fillId="2" borderId="0" xfId="0" applyNumberFormat="1" applyFont="1" applyFill="1" applyProtection="1">
      <protection hidden="1"/>
    </xf>
    <xf numFmtId="0" fontId="28" fillId="2" borderId="0" xfId="0" applyFont="1" applyFill="1" applyProtection="1">
      <protection hidden="1"/>
    </xf>
    <xf numFmtId="0" fontId="31" fillId="2" borderId="0" xfId="0" applyFont="1" applyFill="1" applyProtection="1">
      <protection hidden="1"/>
    </xf>
    <xf numFmtId="0" fontId="55" fillId="2" borderId="0" xfId="0" applyFont="1" applyFill="1" applyAlignment="1" applyProtection="1">
      <alignment horizontal="center"/>
      <protection hidden="1"/>
    </xf>
    <xf numFmtId="4" fontId="55" fillId="2" borderId="0" xfId="0" applyNumberFormat="1" applyFont="1" applyFill="1" applyAlignment="1" applyProtection="1">
      <alignment horizontal="center"/>
      <protection hidden="1"/>
    </xf>
    <xf numFmtId="0" fontId="55" fillId="6" borderId="0" xfId="0" applyFont="1" applyFill="1" applyBorder="1" applyAlignment="1" applyProtection="1">
      <alignment horizontal="left"/>
      <protection hidden="1"/>
    </xf>
    <xf numFmtId="4" fontId="55" fillId="6" borderId="0" xfId="0" applyNumberFormat="1" applyFont="1" applyFill="1" applyBorder="1" applyAlignment="1" applyProtection="1">
      <protection hidden="1"/>
    </xf>
    <xf numFmtId="164" fontId="55" fillId="6" borderId="0" xfId="0" applyNumberFormat="1" applyFont="1" applyFill="1" applyBorder="1" applyAlignment="1" applyProtection="1">
      <protection hidden="1"/>
    </xf>
    <xf numFmtId="0" fontId="55" fillId="2" borderId="0" xfId="0" applyFont="1" applyFill="1" applyBorder="1" applyAlignment="1" applyProtection="1">
      <alignment horizontal="left"/>
      <protection hidden="1"/>
    </xf>
    <xf numFmtId="4" fontId="56" fillId="2" borderId="0" xfId="0" applyNumberFormat="1" applyFont="1" applyFill="1" applyBorder="1" applyAlignment="1" applyProtection="1">
      <protection hidden="1"/>
    </xf>
    <xf numFmtId="0" fontId="55" fillId="2" borderId="0" xfId="0" applyNumberFormat="1" applyFont="1" applyFill="1" applyBorder="1" applyAlignment="1" applyProtection="1">
      <protection hidden="1"/>
    </xf>
    <xf numFmtId="4" fontId="56" fillId="6" borderId="0" xfId="0" applyNumberFormat="1" applyFont="1" applyFill="1" applyBorder="1" applyAlignment="1" applyProtection="1">
      <protection hidden="1"/>
    </xf>
    <xf numFmtId="0" fontId="31" fillId="6" borderId="0" xfId="0" applyNumberFormat="1" applyFont="1" applyFill="1" applyBorder="1" applyAlignment="1" applyProtection="1">
      <protection hidden="1"/>
    </xf>
    <xf numFmtId="4" fontId="31" fillId="6" borderId="0" xfId="0" applyNumberFormat="1" applyFont="1" applyFill="1" applyBorder="1" applyAlignment="1" applyProtection="1">
      <protection hidden="1"/>
    </xf>
    <xf numFmtId="0" fontId="31" fillId="2" borderId="0" xfId="0" applyFont="1" applyFill="1" applyBorder="1" applyAlignment="1" applyProtection="1">
      <alignment horizontal="left"/>
      <protection hidden="1"/>
    </xf>
    <xf numFmtId="4" fontId="31" fillId="2" borderId="0" xfId="0" applyNumberFormat="1" applyFont="1" applyFill="1" applyBorder="1" applyAlignment="1" applyProtection="1">
      <protection hidden="1"/>
    </xf>
    <xf numFmtId="0" fontId="31" fillId="6" borderId="0" xfId="0" applyFont="1" applyFill="1" applyBorder="1" applyAlignment="1" applyProtection="1">
      <alignment horizontal="left"/>
      <protection hidden="1"/>
    </xf>
    <xf numFmtId="164" fontId="55" fillId="2" borderId="0" xfId="0" applyNumberFormat="1" applyFont="1" applyFill="1" applyBorder="1" applyAlignment="1" applyProtection="1">
      <protection hidden="1"/>
    </xf>
    <xf numFmtId="165" fontId="31" fillId="6" borderId="0" xfId="0" applyNumberFormat="1" applyFont="1" applyFill="1" applyBorder="1" applyAlignment="1" applyProtection="1">
      <protection hidden="1"/>
    </xf>
    <xf numFmtId="164" fontId="31" fillId="2" borderId="0" xfId="0" applyNumberFormat="1" applyFont="1" applyFill="1" applyBorder="1" applyAlignment="1" applyProtection="1">
      <protection hidden="1"/>
    </xf>
    <xf numFmtId="164" fontId="31" fillId="6" borderId="0" xfId="0" applyNumberFormat="1" applyFont="1" applyFill="1" applyBorder="1" applyAlignment="1" applyProtection="1">
      <protection hidden="1"/>
    </xf>
    <xf numFmtId="4" fontId="55" fillId="2" borderId="3" xfId="0" applyNumberFormat="1" applyFont="1" applyFill="1" applyBorder="1" applyAlignment="1" applyProtection="1">
      <protection hidden="1"/>
    </xf>
    <xf numFmtId="39" fontId="55" fillId="2" borderId="0" xfId="0" applyNumberFormat="1" applyFont="1" applyFill="1" applyBorder="1" applyAlignment="1" applyProtection="1">
      <protection hidden="1"/>
    </xf>
    <xf numFmtId="0" fontId="55" fillId="6" borderId="0" xfId="0" applyFont="1" applyFill="1" applyBorder="1" applyProtection="1">
      <protection hidden="1"/>
    </xf>
    <xf numFmtId="4" fontId="55" fillId="6" borderId="0" xfId="0" applyNumberFormat="1" applyFont="1" applyFill="1" applyBorder="1" applyProtection="1">
      <protection hidden="1"/>
    </xf>
    <xf numFmtId="4" fontId="44" fillId="5" borderId="0" xfId="0" applyNumberFormat="1" applyFont="1" applyFill="1" applyBorder="1" applyProtection="1">
      <protection hidden="1"/>
    </xf>
    <xf numFmtId="0" fontId="29" fillId="2" borderId="0" xfId="0" applyFont="1" applyFill="1" applyBorder="1" applyProtection="1">
      <protection hidden="1"/>
    </xf>
    <xf numFmtId="0" fontId="44" fillId="2" borderId="0" xfId="0" applyFont="1" applyFill="1" applyBorder="1" applyProtection="1">
      <protection hidden="1"/>
    </xf>
    <xf numFmtId="4" fontId="44" fillId="2" borderId="0" xfId="0" applyNumberFormat="1" applyFont="1" applyFill="1" applyBorder="1" applyProtection="1">
      <protection hidden="1"/>
    </xf>
    <xf numFmtId="0" fontId="32" fillId="5" borderId="0" xfId="0" applyFont="1" applyFill="1" applyAlignment="1" applyProtection="1">
      <alignment horizontal="center"/>
      <protection hidden="1"/>
    </xf>
    <xf numFmtId="4" fontId="32" fillId="5" borderId="0" xfId="0" applyNumberFormat="1" applyFont="1" applyFill="1" applyAlignment="1" applyProtection="1">
      <alignment horizontal="center"/>
      <protection hidden="1"/>
    </xf>
    <xf numFmtId="0" fontId="44" fillId="5" borderId="0" xfId="0" applyFont="1" applyFill="1" applyProtection="1">
      <protection hidden="1"/>
    </xf>
    <xf numFmtId="4" fontId="44" fillId="5" borderId="0" xfId="0" applyNumberFormat="1" applyFont="1" applyFill="1" applyProtection="1">
      <protection hidden="1"/>
    </xf>
    <xf numFmtId="4" fontId="45" fillId="5" borderId="0" xfId="0" applyNumberFormat="1" applyFont="1" applyFill="1" applyAlignment="1" applyProtection="1">
      <alignment horizontal="center"/>
      <protection hidden="1"/>
    </xf>
    <xf numFmtId="4" fontId="44" fillId="5" borderId="0" xfId="0" applyNumberFormat="1" applyFont="1" applyFill="1" applyAlignment="1" applyProtection="1">
      <alignment horizontal="center"/>
      <protection hidden="1"/>
    </xf>
    <xf numFmtId="49" fontId="0" fillId="2" borderId="0" xfId="0" applyNumberFormat="1" applyFill="1" applyProtection="1">
      <protection hidden="1"/>
    </xf>
    <xf numFmtId="3" fontId="0" fillId="2" borderId="0" xfId="0" applyNumberFormat="1" applyFill="1" applyProtection="1">
      <protection hidden="1"/>
    </xf>
    <xf numFmtId="10" fontId="0" fillId="2" borderId="0" xfId="0" applyNumberFormat="1" applyFill="1" applyProtection="1">
      <protection hidden="1"/>
    </xf>
    <xf numFmtId="49" fontId="47" fillId="2" borderId="0" xfId="0" applyNumberFormat="1" applyFont="1" applyFill="1" applyProtection="1">
      <protection hidden="1"/>
    </xf>
    <xf numFmtId="3" fontId="0" fillId="2" borderId="0" xfId="0" applyNumberFormat="1" applyFill="1" applyBorder="1" applyProtection="1">
      <protection hidden="1"/>
    </xf>
    <xf numFmtId="0" fontId="12" fillId="2" borderId="0" xfId="0" applyFont="1" applyFill="1" applyProtection="1">
      <protection hidden="1"/>
    </xf>
    <xf numFmtId="0" fontId="74" fillId="2" borderId="0" xfId="0" quotePrefix="1" applyFont="1" applyFill="1" applyAlignment="1" applyProtection="1">
      <alignment horizontal="centerContinuous"/>
      <protection hidden="1"/>
    </xf>
    <xf numFmtId="0" fontId="75" fillId="2" borderId="0" xfId="0" applyFont="1" applyFill="1" applyAlignment="1" applyProtection="1">
      <alignment horizontal="centerContinuous"/>
      <protection hidden="1"/>
    </xf>
    <xf numFmtId="0" fontId="76" fillId="2" borderId="0" xfId="0" applyFont="1" applyFill="1" applyProtection="1">
      <protection hidden="1"/>
    </xf>
    <xf numFmtId="0" fontId="75" fillId="2" borderId="0" xfId="0" applyFont="1" applyFill="1" applyProtection="1">
      <protection hidden="1"/>
    </xf>
    <xf numFmtId="4" fontId="51" fillId="2" borderId="0" xfId="0" applyNumberFormat="1" applyFont="1" applyFill="1" applyBorder="1" applyProtection="1">
      <protection hidden="1"/>
    </xf>
    <xf numFmtId="0" fontId="59" fillId="6" borderId="0" xfId="0" applyFont="1" applyFill="1" applyBorder="1" applyProtection="1">
      <protection hidden="1"/>
    </xf>
    <xf numFmtId="0" fontId="59" fillId="2" borderId="0" xfId="0" applyFont="1" applyFill="1" applyBorder="1" applyProtection="1">
      <protection hidden="1"/>
    </xf>
    <xf numFmtId="0" fontId="70" fillId="2" borderId="0" xfId="0" applyFont="1" applyFill="1" applyBorder="1" applyProtection="1">
      <protection hidden="1"/>
    </xf>
    <xf numFmtId="0" fontId="71" fillId="2" borderId="0" xfId="0" applyFont="1" applyFill="1" applyBorder="1" applyProtection="1">
      <protection hidden="1"/>
    </xf>
    <xf numFmtId="0" fontId="68" fillId="2" borderId="0" xfId="0" applyFont="1" applyFill="1" applyBorder="1" applyProtection="1">
      <protection hidden="1"/>
    </xf>
    <xf numFmtId="37" fontId="67" fillId="2" borderId="0" xfId="0" applyNumberFormat="1" applyFont="1" applyFill="1" applyBorder="1" applyProtection="1">
      <protection hidden="1"/>
    </xf>
    <xf numFmtId="0" fontId="69" fillId="2" borderId="0" xfId="0" applyFont="1" applyFill="1" applyBorder="1" applyAlignment="1" applyProtection="1">
      <protection hidden="1"/>
    </xf>
    <xf numFmtId="0" fontId="67" fillId="2" borderId="0" xfId="0" applyFont="1" applyFill="1" applyBorder="1" applyProtection="1">
      <protection hidden="1"/>
    </xf>
    <xf numFmtId="0" fontId="20" fillId="2" borderId="0" xfId="0" quotePrefix="1" applyFont="1" applyFill="1" applyBorder="1" applyAlignment="1" applyProtection="1">
      <alignment horizontal="left"/>
      <protection hidden="1"/>
    </xf>
    <xf numFmtId="170" fontId="20" fillId="6" borderId="0" xfId="0" applyNumberFormat="1" applyFont="1" applyFill="1" applyBorder="1" applyProtection="1">
      <protection hidden="1"/>
    </xf>
    <xf numFmtId="0" fontId="59" fillId="6" borderId="0" xfId="0" applyFont="1" applyFill="1" applyBorder="1" applyAlignment="1" applyProtection="1">
      <protection hidden="1"/>
    </xf>
    <xf numFmtId="0" fontId="59" fillId="2" borderId="0" xfId="0" applyFont="1" applyFill="1" applyBorder="1" applyAlignment="1" applyProtection="1">
      <protection hidden="1"/>
    </xf>
    <xf numFmtId="0" fontId="59" fillId="2" borderId="0" xfId="0" quotePrefix="1" applyFont="1" applyFill="1" applyBorder="1" applyAlignment="1" applyProtection="1">
      <alignment horizontal="left"/>
      <protection hidden="1"/>
    </xf>
    <xf numFmtId="0" fontId="55" fillId="6" borderId="0" xfId="0" quotePrefix="1" applyFont="1" applyFill="1" applyBorder="1" applyAlignment="1" applyProtection="1">
      <alignment horizontal="left"/>
      <protection hidden="1"/>
    </xf>
    <xf numFmtId="0" fontId="59" fillId="6" borderId="0" xfId="0" quotePrefix="1" applyFont="1" applyFill="1" applyBorder="1" applyAlignment="1" applyProtection="1">
      <alignment horizontal="left"/>
      <protection hidden="1"/>
    </xf>
    <xf numFmtId="0" fontId="59" fillId="6" borderId="0" xfId="0" applyFont="1" applyFill="1" applyBorder="1" applyAlignment="1" applyProtection="1">
      <alignment horizontal="left"/>
      <protection hidden="1"/>
    </xf>
    <xf numFmtId="0" fontId="55" fillId="2" borderId="0" xfId="0" quotePrefix="1" applyFont="1" applyFill="1" applyBorder="1" applyAlignment="1" applyProtection="1">
      <alignment horizontal="left"/>
      <protection hidden="1"/>
    </xf>
    <xf numFmtId="0" fontId="59" fillId="2" borderId="0" xfId="0" applyFont="1" applyFill="1" applyBorder="1" applyAlignment="1" applyProtection="1">
      <alignment horizontal="left"/>
      <protection hidden="1"/>
    </xf>
    <xf numFmtId="0" fontId="55" fillId="6" borderId="0" xfId="0" applyFont="1" applyFill="1" applyBorder="1" applyAlignment="1" applyProtection="1">
      <protection hidden="1"/>
    </xf>
    <xf numFmtId="0" fontId="55" fillId="2" borderId="0" xfId="0" applyFont="1" applyFill="1" applyBorder="1" applyAlignment="1" applyProtection="1">
      <protection hidden="1"/>
    </xf>
    <xf numFmtId="0" fontId="44" fillId="5" borderId="0" xfId="0" applyFont="1" applyFill="1" applyBorder="1" applyAlignment="1" applyProtection="1">
      <protection hidden="1"/>
    </xf>
    <xf numFmtId="0" fontId="44" fillId="5" borderId="0" xfId="0" quotePrefix="1" applyFont="1" applyFill="1" applyBorder="1" applyAlignment="1" applyProtection="1">
      <alignment horizontal="left"/>
      <protection hidden="1"/>
    </xf>
    <xf numFmtId="0" fontId="32" fillId="2" borderId="0" xfId="0" applyFont="1" applyFill="1" applyBorder="1" applyProtection="1">
      <protection hidden="1"/>
    </xf>
    <xf numFmtId="4" fontId="32" fillId="2" borderId="0" xfId="0" applyNumberFormat="1" applyFont="1" applyFill="1" applyBorder="1" applyProtection="1">
      <protection hidden="1"/>
    </xf>
    <xf numFmtId="10" fontId="32" fillId="2" borderId="0" xfId="0" applyNumberFormat="1" applyFont="1" applyFill="1" applyBorder="1" applyProtection="1">
      <protection hidden="1"/>
    </xf>
    <xf numFmtId="0" fontId="31" fillId="3" borderId="0" xfId="0" applyFont="1" applyFill="1" applyBorder="1" applyAlignment="1" applyProtection="1">
      <protection hidden="1"/>
    </xf>
    <xf numFmtId="0" fontId="31" fillId="4" borderId="0" xfId="0" applyFont="1" applyFill="1" applyBorder="1" applyAlignment="1" applyProtection="1">
      <alignment horizontal="center"/>
      <protection hidden="1"/>
    </xf>
    <xf numFmtId="0" fontId="31" fillId="4" borderId="0" xfId="0" applyFont="1" applyFill="1" applyBorder="1" applyAlignment="1" applyProtection="1">
      <protection hidden="1"/>
    </xf>
    <xf numFmtId="4" fontId="31" fillId="4" borderId="0" xfId="0" applyNumberFormat="1" applyFont="1" applyFill="1" applyBorder="1" applyAlignment="1" applyProtection="1">
      <protection hidden="1"/>
    </xf>
    <xf numFmtId="10" fontId="31" fillId="4" borderId="0" xfId="0" applyNumberFormat="1" applyFont="1" applyFill="1" applyBorder="1" applyAlignment="1" applyProtection="1">
      <protection hidden="1"/>
    </xf>
    <xf numFmtId="0" fontId="31" fillId="3" borderId="0" xfId="0" applyFont="1" applyFill="1" applyBorder="1" applyAlignment="1" applyProtection="1">
      <alignment horizontal="center"/>
      <protection hidden="1"/>
    </xf>
    <xf numFmtId="4" fontId="31" fillId="3" borderId="0" xfId="0" applyNumberFormat="1" applyFont="1" applyFill="1" applyBorder="1" applyAlignment="1" applyProtection="1">
      <protection hidden="1"/>
    </xf>
    <xf numFmtId="40" fontId="31" fillId="3" borderId="0" xfId="0" applyNumberFormat="1" applyFont="1" applyFill="1" applyBorder="1" applyAlignment="1" applyProtection="1">
      <protection hidden="1"/>
    </xf>
    <xf numFmtId="0" fontId="39" fillId="7" borderId="0" xfId="0" applyFont="1" applyFill="1" applyBorder="1" applyAlignment="1" applyProtection="1">
      <alignment horizontal="center"/>
      <protection hidden="1"/>
    </xf>
    <xf numFmtId="10" fontId="32" fillId="7" borderId="0" xfId="0" applyNumberFormat="1" applyFont="1" applyFill="1" applyBorder="1" applyAlignment="1" applyProtection="1">
      <alignment horizontal="center"/>
      <protection locked="0" hidden="1"/>
    </xf>
    <xf numFmtId="4" fontId="10" fillId="3" borderId="0" xfId="0" applyNumberFormat="1" applyFont="1" applyFill="1" applyBorder="1" applyAlignment="1" applyProtection="1">
      <protection locked="0" hidden="1"/>
    </xf>
    <xf numFmtId="10" fontId="10" fillId="3" borderId="0" xfId="0" applyNumberFormat="1" applyFont="1" applyFill="1" applyBorder="1" applyAlignment="1" applyProtection="1">
      <protection locked="0" hidden="1"/>
    </xf>
    <xf numFmtId="0" fontId="0" fillId="5" borderId="0" xfId="0" applyFill="1" applyProtection="1">
      <protection hidden="1"/>
    </xf>
    <xf numFmtId="0" fontId="61" fillId="5" borderId="0" xfId="0" applyFont="1" applyFill="1" applyAlignment="1" applyProtection="1">
      <alignment vertical="center"/>
      <protection hidden="1"/>
    </xf>
    <xf numFmtId="0" fontId="30" fillId="7" borderId="0" xfId="0" applyFont="1" applyFill="1" applyBorder="1" applyAlignment="1" applyProtection="1">
      <alignment vertical="center"/>
      <protection hidden="1"/>
    </xf>
    <xf numFmtId="4" fontId="30" fillId="7" borderId="0" xfId="0" applyNumberFormat="1" applyFont="1" applyFill="1" applyBorder="1" applyAlignment="1" applyProtection="1">
      <alignment vertical="center"/>
      <protection hidden="1"/>
    </xf>
    <xf numFmtId="0" fontId="27" fillId="2" borderId="0" xfId="0" applyFont="1" applyFill="1" applyProtection="1">
      <protection hidden="1"/>
    </xf>
    <xf numFmtId="0" fontId="55" fillId="2" borderId="0" xfId="0" applyFont="1" applyFill="1" applyProtection="1">
      <protection hidden="1"/>
    </xf>
    <xf numFmtId="4" fontId="60" fillId="2" borderId="0" xfId="0" applyNumberFormat="1" applyFont="1" applyFill="1" applyProtection="1">
      <protection hidden="1"/>
    </xf>
    <xf numFmtId="10" fontId="60" fillId="2" borderId="0" xfId="0" applyNumberFormat="1" applyFont="1" applyFill="1" applyProtection="1">
      <protection hidden="1"/>
    </xf>
    <xf numFmtId="0" fontId="51" fillId="6" borderId="0" xfId="0" applyFont="1" applyFill="1" applyProtection="1">
      <protection hidden="1"/>
    </xf>
    <xf numFmtId="4" fontId="51" fillId="6" borderId="0" xfId="0" applyNumberFormat="1" applyFont="1" applyFill="1" applyProtection="1">
      <protection hidden="1"/>
    </xf>
    <xf numFmtId="10" fontId="51" fillId="6" borderId="0" xfId="0" applyNumberFormat="1" applyFont="1" applyFill="1" applyProtection="1">
      <protection hidden="1"/>
    </xf>
    <xf numFmtId="4" fontId="51" fillId="2" borderId="0" xfId="0" applyNumberFormat="1" applyFont="1" applyFill="1" applyProtection="1">
      <protection hidden="1"/>
    </xf>
    <xf numFmtId="10" fontId="51" fillId="2" borderId="0" xfId="0" applyNumberFormat="1" applyFont="1" applyFill="1" applyProtection="1">
      <protection hidden="1"/>
    </xf>
    <xf numFmtId="0" fontId="25" fillId="6" borderId="0" xfId="0" applyFont="1" applyFill="1" applyProtection="1">
      <protection hidden="1"/>
    </xf>
    <xf numFmtId="0" fontId="59" fillId="6" borderId="0" xfId="0" applyFont="1" applyFill="1" applyProtection="1">
      <protection hidden="1"/>
    </xf>
    <xf numFmtId="0" fontId="59" fillId="2" borderId="0" xfId="0" applyFont="1" applyFill="1" applyProtection="1">
      <protection hidden="1"/>
    </xf>
    <xf numFmtId="0" fontId="64" fillId="6" borderId="0" xfId="0" applyFont="1" applyFill="1" applyAlignment="1" applyProtection="1">
      <alignment horizontal="center"/>
      <protection hidden="1"/>
    </xf>
    <xf numFmtId="0" fontId="64" fillId="2" borderId="0" xfId="0" applyFont="1" applyFill="1" applyAlignment="1" applyProtection="1">
      <alignment horizontal="center"/>
      <protection hidden="1"/>
    </xf>
    <xf numFmtId="40" fontId="51" fillId="2" borderId="0" xfId="0" applyNumberFormat="1" applyFont="1" applyFill="1" applyAlignment="1" applyProtection="1">
      <alignment horizontal="right"/>
      <protection hidden="1"/>
    </xf>
    <xf numFmtId="10" fontId="51" fillId="6" borderId="0" xfId="0" applyNumberFormat="1" applyFont="1" applyFill="1" applyAlignment="1" applyProtection="1">
      <alignment horizontal="right"/>
      <protection hidden="1"/>
    </xf>
    <xf numFmtId="0" fontId="65" fillId="2" borderId="0" xfId="0" applyFont="1" applyFill="1" applyProtection="1">
      <protection hidden="1"/>
    </xf>
    <xf numFmtId="3" fontId="51" fillId="6" borderId="0" xfId="0" applyNumberFormat="1" applyFont="1" applyFill="1" applyProtection="1">
      <protection hidden="1"/>
    </xf>
    <xf numFmtId="49" fontId="66" fillId="2" borderId="0" xfId="0" applyNumberFormat="1" applyFont="1" applyFill="1" applyProtection="1">
      <protection hidden="1"/>
    </xf>
    <xf numFmtId="49" fontId="0" fillId="0" borderId="0" xfId="0" applyNumberFormat="1" applyProtection="1">
      <protection hidden="1"/>
    </xf>
    <xf numFmtId="3" fontId="0" fillId="0" borderId="0" xfId="0" applyNumberFormat="1" applyProtection="1">
      <protection hidden="1"/>
    </xf>
    <xf numFmtId="4" fontId="0" fillId="0" borderId="0" xfId="0" applyNumberFormat="1" applyProtection="1">
      <protection hidden="1"/>
    </xf>
    <xf numFmtId="10" fontId="0" fillId="0" borderId="0" xfId="0" applyNumberFormat="1" applyProtection="1">
      <protection hidden="1"/>
    </xf>
    <xf numFmtId="0" fontId="0" fillId="0" borderId="0" xfId="0" applyBorder="1"/>
    <xf numFmtId="0" fontId="0" fillId="8" borderId="0" xfId="0" applyFill="1"/>
    <xf numFmtId="0" fontId="25" fillId="8" borderId="0" xfId="0" applyFont="1" applyFill="1"/>
    <xf numFmtId="0" fontId="25" fillId="0" borderId="0" xfId="0" applyFont="1"/>
    <xf numFmtId="0" fontId="25" fillId="2" borderId="0" xfId="0" applyFont="1" applyFill="1"/>
    <xf numFmtId="0" fontId="31" fillId="2" borderId="0" xfId="0" applyFont="1" applyFill="1"/>
    <xf numFmtId="0" fontId="80" fillId="2" borderId="0" xfId="0" applyFont="1" applyFill="1" applyAlignment="1">
      <alignment horizontal="center"/>
    </xf>
    <xf numFmtId="4" fontId="6" fillId="2" borderId="0" xfId="0" applyNumberFormat="1" applyFont="1" applyFill="1" applyBorder="1" applyAlignment="1" applyProtection="1">
      <protection hidden="1"/>
    </xf>
    <xf numFmtId="0" fontId="6" fillId="2" borderId="0" xfId="0" applyFont="1" applyFill="1" applyBorder="1" applyAlignment="1" applyProtection="1">
      <alignment horizontal="center" vertical="center"/>
      <protection hidden="1"/>
    </xf>
    <xf numFmtId="0" fontId="6" fillId="2" borderId="0" xfId="0" applyFont="1" applyFill="1" applyProtection="1">
      <protection hidden="1"/>
    </xf>
    <xf numFmtId="4" fontId="6" fillId="2" borderId="0" xfId="0" applyNumberFormat="1" applyFont="1" applyFill="1" applyProtection="1">
      <protection hidden="1"/>
    </xf>
    <xf numFmtId="0" fontId="2" fillId="2" borderId="0" xfId="0" applyFont="1" applyFill="1" applyBorder="1" applyAlignment="1" applyProtection="1">
      <alignment horizontal="center"/>
      <protection hidden="1"/>
    </xf>
    <xf numFmtId="0" fontId="58" fillId="2" borderId="0" xfId="0" applyFont="1" applyFill="1" applyAlignment="1" applyProtection="1">
      <alignment horizontal="centerContinuous" vertical="center"/>
      <protection hidden="1"/>
    </xf>
    <xf numFmtId="10" fontId="6" fillId="2" borderId="0" xfId="0" applyNumberFormat="1" applyFont="1" applyFill="1" applyBorder="1" applyProtection="1">
      <protection hidden="1"/>
    </xf>
    <xf numFmtId="167" fontId="6" fillId="3" borderId="0" xfId="0" applyNumberFormat="1" applyFont="1" applyFill="1" applyBorder="1" applyAlignment="1" applyProtection="1">
      <protection hidden="1"/>
    </xf>
    <xf numFmtId="1" fontId="10" fillId="3" borderId="0" xfId="0" applyNumberFormat="1" applyFont="1" applyFill="1" applyBorder="1" applyAlignment="1" applyProtection="1">
      <protection hidden="1"/>
    </xf>
    <xf numFmtId="10" fontId="23" fillId="3" borderId="0" xfId="0" applyNumberFormat="1" applyFont="1" applyFill="1" applyBorder="1" applyAlignment="1" applyProtection="1">
      <protection hidden="1"/>
    </xf>
    <xf numFmtId="4" fontId="12" fillId="2" borderId="0" xfId="0" applyNumberFormat="1" applyFont="1" applyFill="1" applyProtection="1">
      <protection hidden="1"/>
    </xf>
    <xf numFmtId="10" fontId="33" fillId="3" borderId="0" xfId="0" applyNumberFormat="1" applyFont="1" applyFill="1" applyBorder="1" applyAlignment="1" applyProtection="1">
      <protection hidden="1"/>
    </xf>
    <xf numFmtId="0" fontId="6" fillId="5" borderId="4" xfId="0" applyFont="1" applyFill="1" applyBorder="1" applyAlignment="1" applyProtection="1">
      <alignment horizontal="center"/>
      <protection hidden="1"/>
    </xf>
    <xf numFmtId="0" fontId="6" fillId="5" borderId="5" xfId="0" applyFont="1" applyFill="1" applyBorder="1" applyAlignment="1" applyProtection="1">
      <alignment horizontal="center" vertical="center"/>
      <protection hidden="1"/>
    </xf>
    <xf numFmtId="0" fontId="6" fillId="5" borderId="6" xfId="0" applyFont="1" applyFill="1" applyBorder="1" applyAlignment="1" applyProtection="1">
      <alignment horizontal="center"/>
      <protection hidden="1"/>
    </xf>
    <xf numFmtId="4" fontId="20" fillId="2" borderId="2" xfId="0" applyNumberFormat="1" applyFont="1" applyFill="1" applyBorder="1" applyProtection="1">
      <protection hidden="1"/>
    </xf>
    <xf numFmtId="0" fontId="6" fillId="5" borderId="7" xfId="0" applyFont="1" applyFill="1" applyBorder="1" applyAlignment="1" applyProtection="1">
      <alignment horizontal="center"/>
      <protection hidden="1"/>
    </xf>
    <xf numFmtId="0" fontId="0" fillId="2" borderId="8" xfId="0" applyFill="1" applyBorder="1" applyProtection="1">
      <protection hidden="1"/>
    </xf>
    <xf numFmtId="0" fontId="22" fillId="2" borderId="5" xfId="0" applyFont="1" applyFill="1" applyBorder="1" applyProtection="1">
      <protection hidden="1"/>
    </xf>
    <xf numFmtId="3" fontId="20" fillId="2" borderId="5" xfId="0" applyNumberFormat="1" applyFont="1" applyFill="1" applyBorder="1" applyProtection="1">
      <protection hidden="1"/>
    </xf>
    <xf numFmtId="4" fontId="20" fillId="2" borderId="5" xfId="0" applyNumberFormat="1" applyFont="1" applyFill="1" applyBorder="1" applyProtection="1">
      <protection hidden="1"/>
    </xf>
    <xf numFmtId="4" fontId="25" fillId="2" borderId="5" xfId="0" applyNumberFormat="1" applyFont="1" applyFill="1" applyBorder="1" applyProtection="1">
      <protection hidden="1"/>
    </xf>
    <xf numFmtId="0" fontId="20" fillId="2" borderId="5" xfId="0" applyFont="1" applyFill="1" applyBorder="1" applyProtection="1">
      <protection hidden="1"/>
    </xf>
    <xf numFmtId="4" fontId="25" fillId="2" borderId="5" xfId="0" applyNumberFormat="1" applyFont="1" applyFill="1" applyBorder="1" applyAlignment="1" applyProtection="1">
      <alignment horizontal="center"/>
      <protection hidden="1"/>
    </xf>
    <xf numFmtId="0" fontId="20" fillId="2" borderId="5" xfId="0" applyFont="1" applyFill="1" applyBorder="1" applyAlignment="1" applyProtection="1">
      <alignment horizontal="center"/>
      <protection hidden="1"/>
    </xf>
    <xf numFmtId="0" fontId="53" fillId="2" borderId="5" xfId="0" applyFont="1" applyFill="1" applyBorder="1" applyProtection="1">
      <protection hidden="1"/>
    </xf>
    <xf numFmtId="0" fontId="0" fillId="2" borderId="5" xfId="0" applyFill="1" applyBorder="1" applyAlignment="1" applyProtection="1">
      <alignment horizontal="center"/>
      <protection hidden="1"/>
    </xf>
    <xf numFmtId="4" fontId="0" fillId="2" borderId="5" xfId="0" applyNumberFormat="1" applyFill="1" applyBorder="1" applyProtection="1">
      <protection hidden="1"/>
    </xf>
    <xf numFmtId="4" fontId="43" fillId="2" borderId="5" xfId="0" applyNumberFormat="1" applyFont="1" applyFill="1" applyBorder="1" applyProtection="1">
      <protection hidden="1"/>
    </xf>
    <xf numFmtId="0" fontId="5" fillId="2" borderId="5" xfId="0" applyFont="1" applyFill="1" applyBorder="1" applyAlignment="1" applyProtection="1">
      <alignment horizontal="center"/>
      <protection hidden="1"/>
    </xf>
    <xf numFmtId="4" fontId="5" fillId="2" borderId="5" xfId="0" applyNumberFormat="1" applyFont="1" applyFill="1" applyBorder="1" applyProtection="1">
      <protection hidden="1"/>
    </xf>
    <xf numFmtId="4" fontId="6" fillId="5" borderId="5" xfId="0" applyNumberFormat="1" applyFont="1" applyFill="1" applyBorder="1" applyProtection="1">
      <protection hidden="1"/>
    </xf>
    <xf numFmtId="4" fontId="6" fillId="5" borderId="5" xfId="0" applyNumberFormat="1" applyFont="1" applyFill="1" applyBorder="1" applyAlignment="1" applyProtection="1">
      <alignment horizontal="right" vertical="center"/>
      <protection hidden="1"/>
    </xf>
    <xf numFmtId="4" fontId="6" fillId="5" borderId="5" xfId="0" applyNumberFormat="1" applyFont="1" applyFill="1" applyBorder="1" applyAlignment="1" applyProtection="1">
      <alignment horizontal="center" vertical="center"/>
      <protection hidden="1"/>
    </xf>
    <xf numFmtId="0" fontId="21" fillId="7" borderId="5" xfId="0" applyFont="1" applyFill="1" applyBorder="1" applyAlignment="1" applyProtection="1">
      <alignment horizontal="center" vertical="center"/>
      <protection hidden="1"/>
    </xf>
    <xf numFmtId="0" fontId="21" fillId="7" borderId="6" xfId="0" applyFont="1" applyFill="1" applyBorder="1" applyAlignment="1" applyProtection="1">
      <alignment horizontal="center" vertical="center"/>
      <protection hidden="1"/>
    </xf>
    <xf numFmtId="0" fontId="21" fillId="7" borderId="7" xfId="0" applyFont="1" applyFill="1" applyBorder="1" applyAlignment="1" applyProtection="1">
      <alignment horizontal="center" vertical="center"/>
      <protection hidden="1"/>
    </xf>
    <xf numFmtId="4" fontId="25" fillId="2" borderId="5" xfId="0" applyNumberFormat="1" applyFont="1" applyFill="1" applyBorder="1" applyAlignment="1" applyProtection="1">
      <protection hidden="1"/>
    </xf>
    <xf numFmtId="0" fontId="18" fillId="7" borderId="6" xfId="0" applyFont="1" applyFill="1" applyBorder="1" applyAlignment="1" applyProtection="1">
      <alignment horizontal="center"/>
      <protection hidden="1"/>
    </xf>
    <xf numFmtId="0" fontId="18" fillId="7" borderId="7" xfId="0" applyFont="1" applyFill="1" applyBorder="1" applyAlignment="1" applyProtection="1">
      <alignment horizontal="center"/>
      <protection hidden="1"/>
    </xf>
    <xf numFmtId="4" fontId="20" fillId="3" borderId="5" xfId="0" applyNumberFormat="1" applyFont="1" applyFill="1" applyBorder="1" applyAlignment="1" applyProtection="1">
      <protection hidden="1"/>
    </xf>
    <xf numFmtId="4" fontId="16" fillId="3" borderId="5" xfId="0" applyNumberFormat="1" applyFont="1" applyFill="1" applyBorder="1" applyAlignment="1" applyProtection="1">
      <protection hidden="1"/>
    </xf>
    <xf numFmtId="0" fontId="16" fillId="3" borderId="9" xfId="0" applyFont="1" applyFill="1" applyBorder="1" applyAlignment="1" applyProtection="1">
      <protection hidden="1"/>
    </xf>
    <xf numFmtId="0" fontId="16" fillId="3" borderId="10" xfId="0" applyFont="1" applyFill="1" applyBorder="1" applyAlignment="1" applyProtection="1">
      <protection hidden="1"/>
    </xf>
    <xf numFmtId="4" fontId="16" fillId="3" borderId="11" xfId="0" applyNumberFormat="1" applyFont="1" applyFill="1" applyBorder="1" applyAlignment="1" applyProtection="1">
      <protection hidden="1"/>
    </xf>
    <xf numFmtId="0" fontId="32" fillId="7" borderId="12" xfId="0" applyFont="1" applyFill="1" applyBorder="1" applyAlignment="1" applyProtection="1">
      <alignment horizontal="left" vertical="center"/>
      <protection hidden="1"/>
    </xf>
    <xf numFmtId="0" fontId="40" fillId="7" borderId="13" xfId="0" applyFont="1" applyFill="1" applyBorder="1" applyAlignment="1" applyProtection="1">
      <alignment horizontal="center" vertical="center"/>
      <protection hidden="1"/>
    </xf>
    <xf numFmtId="0" fontId="40" fillId="7" borderId="11" xfId="0" applyFont="1" applyFill="1" applyBorder="1" applyAlignment="1" applyProtection="1">
      <alignment horizontal="center" vertical="center"/>
      <protection hidden="1"/>
    </xf>
    <xf numFmtId="4" fontId="36" fillId="7" borderId="5" xfId="0" applyNumberFormat="1" applyFont="1" applyFill="1" applyBorder="1" applyAlignment="1" applyProtection="1">
      <alignment horizontal="right" vertical="center"/>
      <protection hidden="1"/>
    </xf>
    <xf numFmtId="0" fontId="18" fillId="7" borderId="5" xfId="0" applyFont="1" applyFill="1" applyBorder="1" applyAlignment="1" applyProtection="1">
      <alignment horizontal="center"/>
      <protection hidden="1"/>
    </xf>
    <xf numFmtId="0" fontId="6" fillId="7" borderId="6" xfId="0" applyFont="1" applyFill="1" applyBorder="1" applyAlignment="1" applyProtection="1">
      <alignment horizontal="center"/>
      <protection hidden="1"/>
    </xf>
    <xf numFmtId="0" fontId="6" fillId="7" borderId="7" xfId="0" applyFont="1" applyFill="1" applyBorder="1" applyAlignment="1" applyProtection="1">
      <alignment horizontal="center"/>
      <protection hidden="1"/>
    </xf>
    <xf numFmtId="0" fontId="6" fillId="7" borderId="5" xfId="0" applyFont="1" applyFill="1" applyBorder="1" applyAlignment="1" applyProtection="1">
      <alignment horizontal="center"/>
      <protection hidden="1"/>
    </xf>
    <xf numFmtId="0" fontId="6" fillId="7" borderId="5" xfId="0" applyFont="1" applyFill="1" applyBorder="1" applyAlignment="1" applyProtection="1">
      <alignment horizontal="center" vertical="center"/>
      <protection hidden="1"/>
    </xf>
    <xf numFmtId="0" fontId="23" fillId="7" borderId="5" xfId="0" applyFont="1" applyFill="1" applyBorder="1" applyAlignment="1" applyProtection="1">
      <protection hidden="1"/>
    </xf>
    <xf numFmtId="4" fontId="6" fillId="7" borderId="5" xfId="0" applyNumberFormat="1" applyFont="1" applyFill="1" applyBorder="1" applyAlignment="1" applyProtection="1">
      <alignment horizontal="right" vertical="center"/>
      <protection hidden="1"/>
    </xf>
    <xf numFmtId="0" fontId="46" fillId="2" borderId="5" xfId="0" applyFont="1" applyFill="1" applyBorder="1" applyAlignment="1" applyProtection="1">
      <alignment horizontal="left"/>
      <protection hidden="1"/>
    </xf>
    <xf numFmtId="4" fontId="42" fillId="2" borderId="5" xfId="0" applyNumberFormat="1" applyFont="1" applyFill="1" applyBorder="1" applyAlignment="1" applyProtection="1">
      <protection hidden="1"/>
    </xf>
    <xf numFmtId="0" fontId="46" fillId="2" borderId="5" xfId="0" applyFont="1" applyFill="1" applyBorder="1" applyProtection="1">
      <protection hidden="1"/>
    </xf>
    <xf numFmtId="0" fontId="22" fillId="2" borderId="5" xfId="0" applyFont="1" applyFill="1" applyBorder="1" applyAlignment="1" applyProtection="1">
      <alignment horizontal="left"/>
      <protection hidden="1"/>
    </xf>
    <xf numFmtId="0" fontId="6" fillId="7" borderId="5" xfId="0" applyFont="1" applyFill="1" applyBorder="1" applyAlignment="1" applyProtection="1">
      <alignment horizontal="left" vertical="center"/>
      <protection hidden="1"/>
    </xf>
    <xf numFmtId="0" fontId="24" fillId="5" borderId="6" xfId="0" applyFont="1" applyFill="1" applyBorder="1" applyAlignment="1" applyProtection="1">
      <alignment horizontal="center"/>
      <protection hidden="1"/>
    </xf>
    <xf numFmtId="0" fontId="24" fillId="5" borderId="7" xfId="0" applyFont="1" applyFill="1" applyBorder="1" applyAlignment="1" applyProtection="1">
      <alignment horizontal="center"/>
      <protection hidden="1"/>
    </xf>
    <xf numFmtId="0" fontId="6" fillId="7" borderId="5" xfId="0" applyFont="1" applyFill="1" applyBorder="1" applyAlignment="1" applyProtection="1">
      <alignment horizontal="right" vertical="center"/>
      <protection hidden="1"/>
    </xf>
    <xf numFmtId="0" fontId="25" fillId="2" borderId="5" xfId="0" applyFont="1" applyFill="1" applyBorder="1" applyAlignment="1" applyProtection="1">
      <protection hidden="1"/>
    </xf>
    <xf numFmtId="10" fontId="12" fillId="7" borderId="5" xfId="0" applyNumberFormat="1" applyFont="1" applyFill="1" applyBorder="1" applyAlignment="1" applyProtection="1">
      <alignment horizontal="right" vertical="center"/>
      <protection hidden="1"/>
    </xf>
    <xf numFmtId="0" fontId="22" fillId="3" borderId="6" xfId="0" applyFont="1" applyFill="1" applyBorder="1" applyAlignment="1" applyProtection="1">
      <alignment horizontal="left"/>
      <protection hidden="1"/>
    </xf>
    <xf numFmtId="0" fontId="22" fillId="3" borderId="5" xfId="0" applyFont="1" applyFill="1" applyBorder="1" applyAlignment="1" applyProtection="1">
      <alignment horizontal="left"/>
      <protection hidden="1"/>
    </xf>
    <xf numFmtId="4" fontId="25" fillId="3" borderId="5" xfId="0" applyNumberFormat="1" applyFont="1" applyFill="1" applyBorder="1" applyAlignment="1" applyProtection="1">
      <protection hidden="1"/>
    </xf>
    <xf numFmtId="4" fontId="61" fillId="5" borderId="6" xfId="0" applyNumberFormat="1" applyFont="1" applyFill="1" applyBorder="1" applyAlignment="1" applyProtection="1">
      <alignment horizontal="center"/>
      <protection hidden="1"/>
    </xf>
    <xf numFmtId="4" fontId="61" fillId="5" borderId="7" xfId="0" applyNumberFormat="1" applyFont="1" applyFill="1" applyBorder="1" applyAlignment="1" applyProtection="1">
      <alignment horizontal="center"/>
      <protection hidden="1"/>
    </xf>
    <xf numFmtId="10" fontId="61" fillId="5" borderId="6" xfId="0" applyNumberFormat="1" applyFont="1" applyFill="1" applyBorder="1" applyAlignment="1" applyProtection="1">
      <alignment horizontal="center"/>
      <protection hidden="1"/>
    </xf>
    <xf numFmtId="10" fontId="61" fillId="5" borderId="7" xfId="0" applyNumberFormat="1" applyFont="1" applyFill="1" applyBorder="1" applyAlignment="1" applyProtection="1">
      <alignment horizontal="center"/>
      <protection hidden="1"/>
    </xf>
    <xf numFmtId="10" fontId="0" fillId="2" borderId="5" xfId="0" applyNumberFormat="1" applyFill="1" applyBorder="1" applyProtection="1">
      <protection hidden="1"/>
    </xf>
    <xf numFmtId="49" fontId="22" fillId="2" borderId="12" xfId="0" applyNumberFormat="1" applyFont="1" applyFill="1" applyBorder="1" applyAlignment="1" applyProtection="1">
      <alignment horizontal="left"/>
      <protection hidden="1"/>
    </xf>
    <xf numFmtId="49" fontId="22" fillId="2" borderId="14" xfId="0" applyNumberFormat="1" applyFont="1" applyFill="1" applyBorder="1" applyAlignment="1" applyProtection="1">
      <alignment horizontal="left"/>
      <protection hidden="1"/>
    </xf>
    <xf numFmtId="49" fontId="22" fillId="2" borderId="15" xfId="0" applyNumberFormat="1" applyFont="1" applyFill="1" applyBorder="1" applyAlignment="1" applyProtection="1">
      <alignment horizontal="left"/>
      <protection hidden="1"/>
    </xf>
    <xf numFmtId="10" fontId="12" fillId="5" borderId="12" xfId="0" applyNumberFormat="1" applyFont="1" applyFill="1" applyBorder="1" applyProtection="1">
      <protection hidden="1"/>
    </xf>
    <xf numFmtId="4" fontId="6" fillId="5" borderId="11" xfId="0" applyNumberFormat="1" applyFont="1" applyFill="1" applyBorder="1" applyProtection="1">
      <protection hidden="1"/>
    </xf>
    <xf numFmtId="49" fontId="38" fillId="5" borderId="12" xfId="0" applyNumberFormat="1" applyFont="1" applyFill="1" applyBorder="1" applyAlignment="1" applyProtection="1">
      <alignment horizontal="center"/>
      <protection hidden="1"/>
    </xf>
    <xf numFmtId="49" fontId="38" fillId="5" borderId="15" xfId="0" applyNumberFormat="1" applyFont="1" applyFill="1" applyBorder="1" applyAlignment="1" applyProtection="1">
      <alignment horizontal="center"/>
      <protection hidden="1"/>
    </xf>
    <xf numFmtId="4" fontId="6" fillId="5" borderId="16" xfId="0" applyNumberFormat="1" applyFont="1" applyFill="1" applyBorder="1" applyProtection="1">
      <protection hidden="1"/>
    </xf>
    <xf numFmtId="10" fontId="12" fillId="5" borderId="15" xfId="0" applyNumberFormat="1" applyFont="1" applyFill="1" applyBorder="1" applyProtection="1">
      <protection hidden="1"/>
    </xf>
    <xf numFmtId="49" fontId="0" fillId="2" borderId="13" xfId="0" applyNumberFormat="1" applyFill="1" applyBorder="1" applyProtection="1">
      <protection hidden="1"/>
    </xf>
    <xf numFmtId="3" fontId="0" fillId="2" borderId="13" xfId="0" applyNumberFormat="1" applyFill="1" applyBorder="1" applyProtection="1">
      <protection hidden="1"/>
    </xf>
    <xf numFmtId="4" fontId="0" fillId="2" borderId="13" xfId="0" applyNumberFormat="1" applyFill="1" applyBorder="1" applyProtection="1">
      <protection hidden="1"/>
    </xf>
    <xf numFmtId="4" fontId="20" fillId="2" borderId="13" xfId="0" applyNumberFormat="1" applyFont="1" applyFill="1" applyBorder="1" applyProtection="1">
      <protection hidden="1"/>
    </xf>
    <xf numFmtId="10" fontId="0" fillId="2" borderId="13" xfId="0" applyNumberFormat="1" applyFill="1" applyBorder="1" applyProtection="1">
      <protection hidden="1"/>
    </xf>
    <xf numFmtId="4" fontId="20" fillId="2" borderId="11" xfId="0" applyNumberFormat="1" applyFont="1" applyFill="1" applyBorder="1" applyProtection="1">
      <protection hidden="1"/>
    </xf>
    <xf numFmtId="49" fontId="0" fillId="2" borderId="9" xfId="0" applyNumberFormat="1" applyFill="1" applyBorder="1" applyProtection="1">
      <protection hidden="1"/>
    </xf>
    <xf numFmtId="3" fontId="0" fillId="2" borderId="9" xfId="0" applyNumberFormat="1" applyFill="1" applyBorder="1" applyProtection="1">
      <protection hidden="1"/>
    </xf>
    <xf numFmtId="4" fontId="0" fillId="2" borderId="10" xfId="0" applyNumberFormat="1" applyFill="1" applyBorder="1" applyProtection="1">
      <protection hidden="1"/>
    </xf>
    <xf numFmtId="49" fontId="22" fillId="2" borderId="15" xfId="0" applyNumberFormat="1" applyFont="1" applyFill="1" applyBorder="1" applyProtection="1">
      <protection hidden="1"/>
    </xf>
    <xf numFmtId="49" fontId="0" fillId="2" borderId="8" xfId="0" applyNumberFormat="1" applyFill="1" applyBorder="1" applyProtection="1">
      <protection hidden="1"/>
    </xf>
    <xf numFmtId="3" fontId="0" fillId="2" borderId="8" xfId="0" applyNumberFormat="1" applyFill="1" applyBorder="1" applyProtection="1">
      <protection hidden="1"/>
    </xf>
    <xf numFmtId="4" fontId="0" fillId="2" borderId="16" xfId="0" applyNumberFormat="1" applyFill="1" applyBorder="1" applyProtection="1">
      <protection hidden="1"/>
    </xf>
    <xf numFmtId="4" fontId="0" fillId="2" borderId="9" xfId="0" applyNumberFormat="1" applyFill="1" applyBorder="1" applyProtection="1">
      <protection hidden="1"/>
    </xf>
    <xf numFmtId="4" fontId="0" fillId="2" borderId="11" xfId="0" applyNumberFormat="1" applyFill="1" applyBorder="1" applyProtection="1">
      <protection hidden="1"/>
    </xf>
    <xf numFmtId="4" fontId="0" fillId="2" borderId="8" xfId="0" applyNumberFormat="1" applyFill="1" applyBorder="1" applyProtection="1">
      <protection hidden="1"/>
    </xf>
    <xf numFmtId="10" fontId="0" fillId="2" borderId="8" xfId="0" applyNumberFormat="1" applyFill="1" applyBorder="1" applyProtection="1">
      <protection hidden="1"/>
    </xf>
    <xf numFmtId="10" fontId="0" fillId="2" borderId="12" xfId="0" applyNumberFormat="1" applyFill="1" applyBorder="1" applyProtection="1">
      <protection hidden="1"/>
    </xf>
    <xf numFmtId="49" fontId="0" fillId="2" borderId="14" xfId="0" applyNumberFormat="1" applyFill="1" applyBorder="1" applyProtection="1">
      <protection hidden="1"/>
    </xf>
    <xf numFmtId="10" fontId="0" fillId="2" borderId="9" xfId="0" applyNumberFormat="1" applyFill="1" applyBorder="1" applyProtection="1">
      <protection hidden="1"/>
    </xf>
    <xf numFmtId="49" fontId="20" fillId="2" borderId="12" xfId="0" applyNumberFormat="1" applyFont="1" applyFill="1" applyBorder="1" applyProtection="1">
      <protection hidden="1"/>
    </xf>
    <xf numFmtId="49" fontId="0" fillId="2" borderId="12" xfId="0" applyNumberFormat="1" applyFill="1" applyBorder="1" applyProtection="1">
      <protection hidden="1"/>
    </xf>
    <xf numFmtId="49" fontId="12" fillId="5" borderId="13" xfId="0" applyNumberFormat="1" applyFont="1" applyFill="1" applyBorder="1" applyProtection="1">
      <protection hidden="1"/>
    </xf>
    <xf numFmtId="3" fontId="12" fillId="5" borderId="13" xfId="0" applyNumberFormat="1" applyFont="1" applyFill="1" applyBorder="1" applyProtection="1">
      <protection hidden="1"/>
    </xf>
    <xf numFmtId="4" fontId="12" fillId="5" borderId="13" xfId="0" applyNumberFormat="1" applyFont="1" applyFill="1" applyBorder="1" applyProtection="1">
      <protection hidden="1"/>
    </xf>
    <xf numFmtId="10" fontId="12" fillId="5" borderId="13" xfId="0" applyNumberFormat="1" applyFont="1" applyFill="1" applyBorder="1" applyProtection="1">
      <protection hidden="1"/>
    </xf>
    <xf numFmtId="4" fontId="20" fillId="3" borderId="11" xfId="0" applyNumberFormat="1" applyFont="1" applyFill="1" applyBorder="1" applyAlignment="1" applyProtection="1">
      <protection hidden="1"/>
    </xf>
    <xf numFmtId="4" fontId="12" fillId="5" borderId="11" xfId="0" applyNumberFormat="1" applyFont="1" applyFill="1" applyBorder="1" applyProtection="1">
      <protection hidden="1"/>
    </xf>
    <xf numFmtId="0" fontId="22" fillId="2" borderId="5" xfId="0" applyFont="1" applyFill="1" applyBorder="1" applyAlignment="1" applyProtection="1">
      <protection hidden="1"/>
    </xf>
    <xf numFmtId="0" fontId="22" fillId="2" borderId="6" xfId="0" applyFont="1" applyFill="1" applyBorder="1" applyAlignment="1" applyProtection="1">
      <protection hidden="1"/>
    </xf>
    <xf numFmtId="0" fontId="22" fillId="2" borderId="2" xfId="0" applyFont="1" applyFill="1" applyBorder="1" applyAlignment="1" applyProtection="1">
      <protection hidden="1"/>
    </xf>
    <xf numFmtId="0" fontId="22" fillId="2" borderId="7" xfId="0" applyFont="1" applyFill="1" applyBorder="1" applyAlignment="1" applyProtection="1">
      <protection hidden="1"/>
    </xf>
    <xf numFmtId="0" fontId="22" fillId="2" borderId="12" xfId="0" applyFont="1" applyFill="1" applyBorder="1" applyAlignment="1" applyProtection="1">
      <protection hidden="1"/>
    </xf>
    <xf numFmtId="0" fontId="6" fillId="5" borderId="12" xfId="0" applyFont="1" applyFill="1" applyBorder="1" applyAlignment="1" applyProtection="1">
      <protection hidden="1"/>
    </xf>
    <xf numFmtId="0" fontId="12" fillId="5" borderId="13" xfId="0" applyFont="1" applyFill="1" applyBorder="1" applyAlignment="1" applyProtection="1">
      <protection hidden="1"/>
    </xf>
    <xf numFmtId="0" fontId="12" fillId="5" borderId="11" xfId="0" applyFont="1" applyFill="1" applyBorder="1" applyAlignment="1" applyProtection="1">
      <protection hidden="1"/>
    </xf>
    <xf numFmtId="1" fontId="10" fillId="3" borderId="11" xfId="0" applyNumberFormat="1" applyFont="1" applyFill="1" applyBorder="1" applyAlignment="1" applyProtection="1">
      <protection hidden="1"/>
    </xf>
    <xf numFmtId="0" fontId="36" fillId="5" borderId="6" xfId="0" applyFont="1" applyFill="1" applyBorder="1" applyAlignment="1" applyProtection="1">
      <alignment horizontal="left"/>
      <protection hidden="1"/>
    </xf>
    <xf numFmtId="0" fontId="36" fillId="5" borderId="7" xfId="0" applyFont="1" applyFill="1" applyBorder="1" applyAlignment="1" applyProtection="1">
      <alignment horizontal="left"/>
      <protection hidden="1"/>
    </xf>
    <xf numFmtId="0" fontId="6" fillId="5" borderId="5" xfId="0" applyFont="1" applyFill="1" applyBorder="1" applyAlignment="1" applyProtection="1">
      <alignment horizontal="left" vertical="center"/>
      <protection hidden="1"/>
    </xf>
    <xf numFmtId="10" fontId="6" fillId="5" borderId="5" xfId="0" applyNumberFormat="1" applyFont="1" applyFill="1" applyBorder="1" applyAlignment="1" applyProtection="1">
      <alignment horizontal="right" vertical="center"/>
      <protection hidden="1"/>
    </xf>
    <xf numFmtId="0" fontId="36" fillId="5" borderId="5" xfId="0" applyFont="1" applyFill="1" applyBorder="1" applyAlignment="1" applyProtection="1">
      <alignment horizontal="left" vertical="center"/>
      <protection hidden="1"/>
    </xf>
    <xf numFmtId="0" fontId="22" fillId="2" borderId="13" xfId="0" applyFont="1" applyFill="1" applyBorder="1" applyAlignment="1" applyProtection="1">
      <protection hidden="1"/>
    </xf>
    <xf numFmtId="0" fontId="22" fillId="2" borderId="11" xfId="0" applyFont="1" applyFill="1" applyBorder="1" applyAlignment="1" applyProtection="1">
      <protection hidden="1"/>
    </xf>
    <xf numFmtId="0" fontId="22" fillId="2" borderId="14" xfId="0" applyFont="1" applyFill="1" applyBorder="1" applyAlignment="1" applyProtection="1">
      <protection hidden="1"/>
    </xf>
    <xf numFmtId="0" fontId="22" fillId="2" borderId="9" xfId="0" applyFont="1" applyFill="1" applyBorder="1" applyAlignment="1" applyProtection="1">
      <protection hidden="1"/>
    </xf>
    <xf numFmtId="0" fontId="22" fillId="2" borderId="10" xfId="0" applyFont="1" applyFill="1" applyBorder="1" applyAlignment="1" applyProtection="1">
      <protection hidden="1"/>
    </xf>
    <xf numFmtId="0" fontId="25" fillId="2" borderId="5" xfId="0" applyFont="1" applyFill="1" applyBorder="1" applyProtection="1">
      <protection hidden="1"/>
    </xf>
    <xf numFmtId="0" fontId="20" fillId="2" borderId="12" xfId="0" applyFont="1" applyFill="1" applyBorder="1" applyProtection="1">
      <protection hidden="1"/>
    </xf>
    <xf numFmtId="0" fontId="20" fillId="2" borderId="13" xfId="0" applyFont="1" applyFill="1" applyBorder="1" applyProtection="1">
      <protection hidden="1"/>
    </xf>
    <xf numFmtId="0" fontId="20" fillId="2" borderId="11" xfId="0" applyFont="1" applyFill="1" applyBorder="1" applyProtection="1">
      <protection hidden="1"/>
    </xf>
    <xf numFmtId="0" fontId="20" fillId="2" borderId="14" xfId="0" applyFont="1" applyFill="1" applyBorder="1" applyProtection="1">
      <protection hidden="1"/>
    </xf>
    <xf numFmtId="0" fontId="0" fillId="2" borderId="10" xfId="0" applyFill="1" applyBorder="1" applyProtection="1">
      <protection hidden="1"/>
    </xf>
    <xf numFmtId="0" fontId="20" fillId="2" borderId="17" xfId="0" applyFont="1" applyFill="1" applyBorder="1" applyProtection="1">
      <protection hidden="1"/>
    </xf>
    <xf numFmtId="4" fontId="25" fillId="2" borderId="4" xfId="0" applyNumberFormat="1" applyFont="1" applyFill="1" applyBorder="1" applyProtection="1">
      <protection hidden="1"/>
    </xf>
    <xf numFmtId="4" fontId="20" fillId="2" borderId="4" xfId="0" applyNumberFormat="1" applyFont="1" applyFill="1" applyBorder="1" applyProtection="1">
      <protection hidden="1"/>
    </xf>
    <xf numFmtId="0" fontId="44" fillId="5" borderId="15" xfId="0" applyFont="1" applyFill="1" applyBorder="1" applyProtection="1">
      <protection hidden="1"/>
    </xf>
    <xf numFmtId="4" fontId="32" fillId="5" borderId="16" xfId="0" applyNumberFormat="1" applyFont="1" applyFill="1" applyBorder="1" applyProtection="1">
      <protection hidden="1"/>
    </xf>
    <xf numFmtId="0" fontId="20" fillId="2" borderId="9" xfId="0" applyFont="1" applyFill="1" applyBorder="1" applyProtection="1">
      <protection hidden="1"/>
    </xf>
    <xf numFmtId="0" fontId="20" fillId="2" borderId="10" xfId="0" applyFont="1" applyFill="1" applyBorder="1" applyProtection="1">
      <protection hidden="1"/>
    </xf>
    <xf numFmtId="0" fontId="44" fillId="5" borderId="8" xfId="0" applyFont="1" applyFill="1" applyBorder="1" applyProtection="1">
      <protection hidden="1"/>
    </xf>
    <xf numFmtId="0" fontId="55" fillId="5" borderId="8" xfId="0" applyFont="1" applyFill="1" applyBorder="1" applyProtection="1">
      <protection hidden="1"/>
    </xf>
    <xf numFmtId="4" fontId="20" fillId="2" borderId="10" xfId="0" applyNumberFormat="1" applyFont="1" applyFill="1" applyBorder="1" applyProtection="1">
      <protection hidden="1"/>
    </xf>
    <xf numFmtId="0" fontId="20" fillId="2" borderId="15" xfId="0" applyFont="1" applyFill="1" applyBorder="1" applyProtection="1">
      <protection hidden="1"/>
    </xf>
    <xf numFmtId="0" fontId="20" fillId="2" borderId="8" xfId="0" applyFont="1" applyFill="1" applyBorder="1" applyProtection="1">
      <protection hidden="1"/>
    </xf>
    <xf numFmtId="4" fontId="20" fillId="2" borderId="16" xfId="0" applyNumberFormat="1" applyFont="1" applyFill="1" applyBorder="1" applyProtection="1">
      <protection hidden="1"/>
    </xf>
    <xf numFmtId="4" fontId="20" fillId="2" borderId="12" xfId="0" applyNumberFormat="1" applyFont="1" applyFill="1" applyBorder="1" applyProtection="1">
      <protection hidden="1"/>
    </xf>
    <xf numFmtId="4" fontId="25" fillId="2" borderId="13" xfId="0" applyNumberFormat="1" applyFont="1" applyFill="1" applyBorder="1" applyProtection="1">
      <protection hidden="1"/>
    </xf>
    <xf numFmtId="4" fontId="20" fillId="2" borderId="5" xfId="0" applyNumberFormat="1" applyFont="1" applyFill="1" applyBorder="1" applyAlignment="1" applyProtection="1">
      <protection hidden="1"/>
    </xf>
    <xf numFmtId="4" fontId="20" fillId="6" borderId="5" xfId="0" applyNumberFormat="1" applyFont="1" applyFill="1" applyBorder="1" applyAlignment="1" applyProtection="1">
      <protection hidden="1"/>
    </xf>
    <xf numFmtId="0" fontId="6" fillId="5" borderId="5" xfId="0" applyFont="1" applyFill="1" applyBorder="1" applyProtection="1">
      <protection hidden="1"/>
    </xf>
    <xf numFmtId="0" fontId="20" fillId="6" borderId="5" xfId="0" applyFont="1" applyFill="1" applyBorder="1" applyAlignment="1" applyProtection="1">
      <alignment horizontal="center"/>
      <protection hidden="1"/>
    </xf>
    <xf numFmtId="0" fontId="25" fillId="3" borderId="5" xfId="0" applyFont="1" applyFill="1" applyBorder="1" applyAlignment="1" applyProtection="1">
      <protection hidden="1"/>
    </xf>
    <xf numFmtId="3" fontId="25" fillId="3" borderId="5" xfId="0" applyNumberFormat="1" applyFont="1" applyFill="1" applyBorder="1" applyAlignment="1" applyProtection="1">
      <protection hidden="1"/>
    </xf>
    <xf numFmtId="0" fontId="51" fillId="2" borderId="5" xfId="0" applyFont="1" applyFill="1" applyBorder="1" applyAlignment="1" applyProtection="1">
      <protection hidden="1"/>
    </xf>
    <xf numFmtId="4" fontId="20" fillId="2" borderId="5" xfId="2" applyNumberFormat="1" applyFont="1" applyFill="1" applyBorder="1" applyProtection="1">
      <protection hidden="1"/>
    </xf>
    <xf numFmtId="172" fontId="20" fillId="2" borderId="5" xfId="1" applyFont="1" applyFill="1" applyBorder="1" applyProtection="1">
      <protection hidden="1"/>
    </xf>
    <xf numFmtId="0" fontId="25" fillId="2" borderId="5" xfId="0" quotePrefix="1" applyFont="1" applyFill="1" applyBorder="1" applyAlignment="1" applyProtection="1">
      <alignment horizontal="left"/>
      <protection hidden="1"/>
    </xf>
    <xf numFmtId="4" fontId="25" fillId="2" borderId="5" xfId="2" applyNumberFormat="1" applyFont="1" applyFill="1" applyBorder="1" applyProtection="1">
      <protection hidden="1"/>
    </xf>
    <xf numFmtId="0" fontId="59" fillId="2" borderId="5" xfId="0" applyFont="1" applyFill="1" applyBorder="1" applyProtection="1">
      <protection hidden="1"/>
    </xf>
    <xf numFmtId="0" fontId="59" fillId="2" borderId="5" xfId="0" quotePrefix="1" applyFont="1" applyFill="1" applyBorder="1" applyAlignment="1" applyProtection="1">
      <alignment horizontal="left"/>
      <protection hidden="1"/>
    </xf>
    <xf numFmtId="0" fontId="57" fillId="2" borderId="0" xfId="0" quotePrefix="1" applyFont="1" applyFill="1" applyAlignment="1" applyProtection="1">
      <alignment horizontal="centerContinuous"/>
      <protection hidden="1"/>
    </xf>
    <xf numFmtId="4" fontId="51" fillId="2" borderId="5" xfId="0" applyNumberFormat="1" applyFont="1" applyFill="1" applyBorder="1" applyProtection="1">
      <protection hidden="1"/>
    </xf>
    <xf numFmtId="10" fontId="20" fillId="2" borderId="5" xfId="0" applyNumberFormat="1" applyFont="1" applyFill="1" applyBorder="1" applyProtection="1">
      <protection hidden="1"/>
    </xf>
    <xf numFmtId="167" fontId="10" fillId="3" borderId="6" xfId="0" applyNumberFormat="1" applyFont="1" applyFill="1" applyBorder="1" applyAlignment="1" applyProtection="1">
      <protection hidden="1"/>
    </xf>
    <xf numFmtId="167" fontId="10" fillId="3" borderId="2" xfId="0" applyNumberFormat="1" applyFont="1" applyFill="1" applyBorder="1" applyAlignment="1" applyProtection="1">
      <protection hidden="1"/>
    </xf>
    <xf numFmtId="167" fontId="10" fillId="3" borderId="7" xfId="0" applyNumberFormat="1" applyFont="1" applyFill="1" applyBorder="1" applyAlignment="1" applyProtection="1">
      <protection hidden="1"/>
    </xf>
    <xf numFmtId="0" fontId="51" fillId="2" borderId="12" xfId="0" applyFont="1" applyFill="1" applyBorder="1" applyProtection="1">
      <protection hidden="1"/>
    </xf>
    <xf numFmtId="0" fontId="51" fillId="6" borderId="0" xfId="0" applyFont="1" applyFill="1" applyBorder="1" applyAlignment="1" applyProtection="1">
      <protection hidden="1"/>
    </xf>
    <xf numFmtId="1" fontId="51" fillId="6" borderId="0" xfId="0" applyNumberFormat="1" applyFont="1" applyFill="1" applyBorder="1" applyProtection="1">
      <protection hidden="1"/>
    </xf>
    <xf numFmtId="0" fontId="82" fillId="6" borderId="0" xfId="0" applyFont="1" applyFill="1" applyBorder="1" applyProtection="1">
      <protection hidden="1"/>
    </xf>
    <xf numFmtId="0" fontId="51" fillId="6" borderId="0" xfId="0" quotePrefix="1" applyFont="1" applyFill="1" applyBorder="1" applyAlignment="1" applyProtection="1">
      <alignment horizontal="left"/>
      <protection hidden="1"/>
    </xf>
    <xf numFmtId="0" fontId="83" fillId="5" borderId="0" xfId="0" applyFont="1" applyFill="1" applyBorder="1" applyAlignment="1" applyProtection="1">
      <alignment horizontal="center"/>
      <protection hidden="1"/>
    </xf>
    <xf numFmtId="0" fontId="83" fillId="5" borderId="0" xfId="0" quotePrefix="1" applyFont="1" applyFill="1" applyBorder="1" applyAlignment="1" applyProtection="1">
      <alignment horizontal="center"/>
      <protection hidden="1"/>
    </xf>
    <xf numFmtId="0" fontId="32" fillId="5" borderId="0" xfId="0" quotePrefix="1" applyFont="1" applyFill="1" applyBorder="1" applyAlignment="1" applyProtection="1">
      <alignment horizontal="center"/>
      <protection hidden="1"/>
    </xf>
    <xf numFmtId="4" fontId="84" fillId="9" borderId="0" xfId="0" applyNumberFormat="1" applyFont="1" applyFill="1" applyBorder="1" applyProtection="1">
      <protection hidden="1"/>
    </xf>
    <xf numFmtId="4" fontId="64" fillId="2" borderId="0" xfId="2" applyNumberFormat="1" applyFont="1" applyBorder="1" applyProtection="1">
      <protection hidden="1"/>
    </xf>
    <xf numFmtId="4" fontId="85" fillId="9" borderId="0" xfId="0" applyNumberFormat="1" applyFont="1" applyFill="1" applyBorder="1" applyProtection="1">
      <protection hidden="1"/>
    </xf>
    <xf numFmtId="4" fontId="32" fillId="5" borderId="0" xfId="2" applyNumberFormat="1" applyFont="1" applyFill="1" applyBorder="1" applyProtection="1">
      <protection hidden="1"/>
    </xf>
    <xf numFmtId="0" fontId="6" fillId="10" borderId="0" xfId="0" applyFont="1" applyFill="1" applyBorder="1" applyProtection="1">
      <protection hidden="1"/>
    </xf>
    <xf numFmtId="0" fontId="86" fillId="2" borderId="0" xfId="0" applyFont="1" applyFill="1" applyBorder="1" applyAlignment="1" applyProtection="1">
      <protection hidden="1"/>
    </xf>
    <xf numFmtId="4" fontId="25" fillId="5" borderId="12" xfId="0" applyNumberFormat="1" applyFont="1" applyFill="1" applyBorder="1" applyAlignment="1" applyProtection="1">
      <protection hidden="1"/>
    </xf>
    <xf numFmtId="4" fontId="6" fillId="5" borderId="13" xfId="0" applyNumberFormat="1" applyFont="1" applyFill="1" applyBorder="1" applyAlignment="1" applyProtection="1">
      <protection hidden="1"/>
    </xf>
    <xf numFmtId="4" fontId="20" fillId="3" borderId="5" xfId="0" applyNumberFormat="1" applyFont="1" applyFill="1" applyBorder="1" applyAlignment="1" applyProtection="1">
      <alignment horizontal="right"/>
      <protection hidden="1"/>
    </xf>
    <xf numFmtId="4" fontId="20" fillId="2" borderId="5" xfId="0" applyNumberFormat="1" applyFont="1" applyFill="1" applyBorder="1" applyAlignment="1" applyProtection="1">
      <alignment horizontal="right"/>
      <protection hidden="1"/>
    </xf>
    <xf numFmtId="4" fontId="5" fillId="3" borderId="5" xfId="0" applyNumberFormat="1" applyFont="1" applyFill="1" applyBorder="1" applyAlignment="1" applyProtection="1">
      <alignment horizontal="right"/>
      <protection hidden="1"/>
    </xf>
    <xf numFmtId="3" fontId="20" fillId="3" borderId="5" xfId="0" applyNumberFormat="1" applyFont="1" applyFill="1" applyBorder="1" applyAlignment="1" applyProtection="1">
      <protection hidden="1"/>
    </xf>
    <xf numFmtId="0" fontId="22" fillId="2" borderId="2" xfId="0" applyFont="1" applyFill="1" applyBorder="1" applyProtection="1">
      <protection hidden="1"/>
    </xf>
    <xf numFmtId="0" fontId="20" fillId="2" borderId="2" xfId="0" applyFont="1" applyFill="1" applyBorder="1" applyProtection="1">
      <protection hidden="1"/>
    </xf>
    <xf numFmtId="0" fontId="20" fillId="2" borderId="6" xfId="0" applyFont="1" applyFill="1" applyBorder="1" applyProtection="1">
      <protection hidden="1"/>
    </xf>
    <xf numFmtId="4" fontId="20" fillId="2" borderId="6" xfId="0" applyNumberFormat="1" applyFont="1" applyFill="1" applyBorder="1" applyProtection="1">
      <protection hidden="1"/>
    </xf>
    <xf numFmtId="0" fontId="87" fillId="2" borderId="0" xfId="0" applyFont="1" applyFill="1" applyProtection="1">
      <protection hidden="1"/>
    </xf>
    <xf numFmtId="0" fontId="87" fillId="2" borderId="0" xfId="0" applyFont="1" applyFill="1"/>
    <xf numFmtId="49" fontId="87" fillId="2" borderId="0" xfId="0" applyNumberFormat="1" applyFont="1" applyFill="1" applyProtection="1">
      <protection hidden="1"/>
    </xf>
    <xf numFmtId="0" fontId="87" fillId="2" borderId="0" xfId="0" applyFont="1" applyFill="1" applyBorder="1" applyProtection="1">
      <protection hidden="1"/>
    </xf>
    <xf numFmtId="0" fontId="88" fillId="2" borderId="0" xfId="0" applyFont="1" applyFill="1" applyBorder="1" applyProtection="1">
      <protection hidden="1"/>
    </xf>
    <xf numFmtId="0" fontId="0" fillId="0" borderId="0" xfId="0" applyFill="1" applyBorder="1"/>
    <xf numFmtId="1" fontId="0" fillId="0" borderId="0" xfId="0" applyNumberFormat="1" applyBorder="1"/>
    <xf numFmtId="1" fontId="0" fillId="0" borderId="0" xfId="0" applyNumberFormat="1" applyFill="1" applyBorder="1"/>
    <xf numFmtId="1" fontId="0" fillId="0" borderId="0" xfId="0" applyNumberFormat="1"/>
    <xf numFmtId="0" fontId="0" fillId="11" borderId="0" xfId="0" applyFill="1" applyProtection="1">
      <protection hidden="1"/>
    </xf>
    <xf numFmtId="0" fontId="59" fillId="12" borderId="5" xfId="0" applyFont="1" applyFill="1" applyBorder="1" applyProtection="1">
      <protection hidden="1"/>
    </xf>
    <xf numFmtId="4" fontId="20" fillId="12" borderId="5" xfId="2" applyNumberFormat="1" applyFont="1" applyFill="1" applyBorder="1" applyProtection="1">
      <protection hidden="1"/>
    </xf>
    <xf numFmtId="172" fontId="20" fillId="12" borderId="5" xfId="1" applyFont="1" applyFill="1" applyBorder="1" applyProtection="1">
      <protection hidden="1"/>
    </xf>
    <xf numFmtId="0" fontId="25" fillId="12" borderId="5" xfId="0" quotePrefix="1" applyFont="1" applyFill="1" applyBorder="1" applyAlignment="1" applyProtection="1">
      <alignment horizontal="left"/>
      <protection hidden="1"/>
    </xf>
    <xf numFmtId="4" fontId="25" fillId="12" borderId="5" xfId="2" applyNumberFormat="1" applyFont="1" applyFill="1" applyBorder="1" applyProtection="1">
      <protection hidden="1"/>
    </xf>
    <xf numFmtId="0" fontId="51" fillId="12" borderId="5" xfId="0" applyFont="1" applyFill="1" applyBorder="1" applyAlignment="1" applyProtection="1">
      <protection hidden="1"/>
    </xf>
    <xf numFmtId="0" fontId="59" fillId="12" borderId="5" xfId="0" quotePrefix="1" applyFont="1" applyFill="1" applyBorder="1" applyAlignment="1" applyProtection="1">
      <alignment horizontal="left"/>
      <protection hidden="1"/>
    </xf>
    <xf numFmtId="10" fontId="20" fillId="12" borderId="5" xfId="0" applyNumberFormat="1" applyFont="1" applyFill="1" applyBorder="1" applyProtection="1">
      <protection hidden="1"/>
    </xf>
    <xf numFmtId="0" fontId="51" fillId="12" borderId="12" xfId="0" applyFont="1" applyFill="1" applyBorder="1" applyProtection="1">
      <protection hidden="1"/>
    </xf>
    <xf numFmtId="4" fontId="51" fillId="12" borderId="5" xfId="0" applyNumberFormat="1" applyFont="1" applyFill="1" applyBorder="1" applyProtection="1">
      <protection hidden="1"/>
    </xf>
    <xf numFmtId="0" fontId="95" fillId="2" borderId="0" xfId="0" applyFont="1" applyFill="1" applyProtection="1">
      <protection hidden="1"/>
    </xf>
    <xf numFmtId="0" fontId="96" fillId="13" borderId="0" xfId="0" applyFont="1" applyFill="1" applyBorder="1" applyProtection="1">
      <protection hidden="1"/>
    </xf>
    <xf numFmtId="0" fontId="96" fillId="14" borderId="0" xfId="0" applyFont="1" applyFill="1" applyBorder="1" applyProtection="1">
      <protection hidden="1"/>
    </xf>
    <xf numFmtId="10" fontId="25" fillId="4" borderId="5" xfId="0" applyNumberFormat="1" applyFont="1" applyFill="1" applyBorder="1" applyAlignment="1" applyProtection="1">
      <protection hidden="1"/>
    </xf>
    <xf numFmtId="3" fontId="25" fillId="4" borderId="5" xfId="0" applyNumberFormat="1" applyFont="1" applyFill="1" applyBorder="1" applyAlignment="1" applyProtection="1">
      <protection hidden="1"/>
    </xf>
    <xf numFmtId="4" fontId="25" fillId="4" borderId="5" xfId="0" applyNumberFormat="1" applyFont="1" applyFill="1" applyBorder="1" applyAlignment="1" applyProtection="1">
      <protection hidden="1"/>
    </xf>
    <xf numFmtId="0" fontId="95" fillId="11" borderId="0" xfId="0" applyFont="1" applyFill="1" applyProtection="1">
      <protection hidden="1"/>
    </xf>
    <xf numFmtId="0" fontId="97" fillId="11" borderId="0" xfId="0" applyFont="1" applyFill="1" applyProtection="1">
      <protection hidden="1"/>
    </xf>
    <xf numFmtId="0" fontId="98" fillId="11" borderId="0" xfId="0" applyFont="1" applyFill="1" applyAlignment="1" applyProtection="1">
      <alignment horizontal="centerContinuous" vertical="center"/>
      <protection hidden="1"/>
    </xf>
    <xf numFmtId="4" fontId="97" fillId="11" borderId="18" xfId="0" applyNumberFormat="1" applyFont="1" applyFill="1" applyBorder="1" applyAlignment="1" applyProtection="1">
      <alignment horizontal="right"/>
      <protection hidden="1"/>
    </xf>
    <xf numFmtId="4" fontId="97" fillId="11" borderId="5" xfId="0" applyNumberFormat="1" applyFont="1" applyFill="1" applyBorder="1" applyProtection="1">
      <protection hidden="1"/>
    </xf>
    <xf numFmtId="4" fontId="97" fillId="11" borderId="0" xfId="0" applyNumberFormat="1" applyFont="1" applyFill="1" applyBorder="1" applyProtection="1">
      <protection hidden="1"/>
    </xf>
    <xf numFmtId="4" fontId="95" fillId="11" borderId="0" xfId="0" applyNumberFormat="1" applyFont="1" applyFill="1" applyProtection="1">
      <protection hidden="1"/>
    </xf>
    <xf numFmtId="0" fontId="95" fillId="11" borderId="0" xfId="0" applyFont="1" applyFill="1" applyAlignment="1" applyProtection="1">
      <alignment horizontal="right"/>
      <protection hidden="1"/>
    </xf>
    <xf numFmtId="0" fontId="97" fillId="11" borderId="0" xfId="0" applyFont="1" applyFill="1" applyAlignment="1" applyProtection="1">
      <alignment horizontal="right"/>
      <protection hidden="1"/>
    </xf>
    <xf numFmtId="0" fontId="98" fillId="11" borderId="0" xfId="0" applyFont="1" applyFill="1" applyAlignment="1" applyProtection="1">
      <alignment horizontal="right" vertical="center"/>
      <protection hidden="1"/>
    </xf>
    <xf numFmtId="10" fontId="99" fillId="11" borderId="11" xfId="4" applyNumberFormat="1" applyFont="1" applyFill="1" applyBorder="1" applyAlignment="1" applyProtection="1">
      <alignment horizontal="right"/>
      <protection hidden="1"/>
    </xf>
    <xf numFmtId="10" fontId="99" fillId="11" borderId="0" xfId="4" applyNumberFormat="1" applyFont="1" applyFill="1" applyBorder="1" applyAlignment="1" applyProtection="1">
      <alignment horizontal="right"/>
      <protection hidden="1"/>
    </xf>
    <xf numFmtId="4" fontId="97" fillId="11" borderId="0" xfId="0" applyNumberFormat="1" applyFont="1" applyFill="1" applyBorder="1" applyAlignment="1" applyProtection="1">
      <alignment horizontal="right"/>
      <protection hidden="1"/>
    </xf>
    <xf numFmtId="4" fontId="95" fillId="11" borderId="0" xfId="0" applyNumberFormat="1" applyFont="1" applyFill="1" applyAlignment="1" applyProtection="1">
      <alignment horizontal="right"/>
      <protection hidden="1"/>
    </xf>
    <xf numFmtId="0" fontId="0" fillId="11" borderId="0" xfId="0" applyFill="1"/>
    <xf numFmtId="0" fontId="0" fillId="11" borderId="0" xfId="0" applyFill="1" applyBorder="1"/>
    <xf numFmtId="0" fontId="0" fillId="11" borderId="22" xfId="0" applyFill="1" applyBorder="1"/>
    <xf numFmtId="0" fontId="0" fillId="11" borderId="23" xfId="0" applyFill="1" applyBorder="1"/>
    <xf numFmtId="0" fontId="100" fillId="13" borderId="0" xfId="0" applyFont="1" applyFill="1" applyBorder="1" applyAlignment="1" applyProtection="1">
      <alignment horizontal="left" vertical="center"/>
      <protection hidden="1"/>
    </xf>
    <xf numFmtId="0" fontId="96" fillId="14" borderId="23" xfId="0" applyFont="1" applyFill="1" applyBorder="1" applyProtection="1">
      <protection hidden="1"/>
    </xf>
    <xf numFmtId="43" fontId="101" fillId="13" borderId="24" xfId="0" applyNumberFormat="1" applyFont="1" applyFill="1" applyBorder="1" applyAlignment="1" applyProtection="1">
      <alignment horizontal="center" vertical="center"/>
      <protection hidden="1"/>
    </xf>
    <xf numFmtId="0" fontId="96" fillId="14" borderId="25" xfId="0" applyFont="1" applyFill="1" applyBorder="1" applyProtection="1">
      <protection hidden="1"/>
    </xf>
    <xf numFmtId="0" fontId="96" fillId="14" borderId="24" xfId="0" applyFont="1" applyFill="1" applyBorder="1" applyProtection="1">
      <protection hidden="1"/>
    </xf>
    <xf numFmtId="43" fontId="100" fillId="15" borderId="26" xfId="0" applyNumberFormat="1" applyFont="1" applyFill="1" applyBorder="1" applyAlignment="1" applyProtection="1">
      <alignment horizontal="center" vertical="center"/>
      <protection hidden="1"/>
    </xf>
    <xf numFmtId="43" fontId="101" fillId="15" borderId="26" xfId="0" applyNumberFormat="1" applyFont="1" applyFill="1" applyBorder="1" applyAlignment="1" applyProtection="1">
      <alignment horizontal="center" vertical="center"/>
      <protection hidden="1"/>
    </xf>
    <xf numFmtId="0" fontId="102" fillId="0" borderId="0" xfId="0" applyFont="1" applyAlignment="1">
      <alignment horizontal="center"/>
    </xf>
    <xf numFmtId="165" fontId="96" fillId="16" borderId="26" xfId="5" applyFont="1" applyFill="1" applyBorder="1" applyAlignment="1" applyProtection="1">
      <alignment horizontal="center"/>
      <protection locked="0"/>
    </xf>
    <xf numFmtId="1" fontId="96" fillId="16" borderId="26" xfId="4" applyNumberFormat="1" applyFont="1" applyFill="1" applyBorder="1" applyAlignment="1" applyProtection="1">
      <alignment horizontal="center"/>
      <protection locked="0"/>
    </xf>
    <xf numFmtId="1" fontId="96" fillId="16" borderId="27" xfId="4" applyNumberFormat="1" applyFont="1" applyFill="1" applyBorder="1" applyAlignment="1" applyProtection="1">
      <alignment horizontal="center"/>
      <protection locked="0"/>
    </xf>
    <xf numFmtId="1" fontId="96" fillId="16" borderId="28" xfId="4" applyNumberFormat="1" applyFont="1" applyFill="1" applyBorder="1" applyAlignment="1" applyProtection="1">
      <alignment horizontal="center"/>
      <protection locked="0"/>
    </xf>
    <xf numFmtId="1" fontId="96" fillId="16" borderId="22" xfId="4" applyNumberFormat="1" applyFont="1" applyFill="1" applyBorder="1" applyAlignment="1" applyProtection="1">
      <alignment horizontal="center"/>
      <protection locked="0"/>
    </xf>
    <xf numFmtId="0" fontId="20" fillId="12" borderId="26" xfId="0" applyFont="1" applyFill="1" applyBorder="1" applyAlignment="1" applyProtection="1">
      <alignment horizontal="center"/>
      <protection hidden="1"/>
    </xf>
    <xf numFmtId="4" fontId="20" fillId="12" borderId="26" xfId="0" applyNumberFormat="1" applyFont="1" applyFill="1" applyBorder="1" applyAlignment="1" applyProtection="1">
      <protection hidden="1"/>
    </xf>
    <xf numFmtId="0" fontId="99" fillId="17" borderId="26" xfId="0" applyFont="1" applyFill="1" applyBorder="1" applyProtection="1">
      <protection hidden="1"/>
    </xf>
    <xf numFmtId="4" fontId="99" fillId="17" borderId="26" xfId="0" applyNumberFormat="1" applyFont="1" applyFill="1" applyBorder="1" applyProtection="1">
      <protection hidden="1"/>
    </xf>
    <xf numFmtId="0" fontId="99" fillId="17" borderId="26" xfId="0" applyFont="1" applyFill="1" applyBorder="1" applyAlignment="1" applyProtection="1">
      <alignment horizontal="center" vertical="center"/>
      <protection hidden="1"/>
    </xf>
    <xf numFmtId="166" fontId="59" fillId="12" borderId="26" xfId="0" applyNumberFormat="1" applyFont="1" applyFill="1" applyBorder="1" applyProtection="1">
      <protection hidden="1"/>
    </xf>
    <xf numFmtId="10" fontId="25" fillId="4" borderId="26" xfId="0" applyNumberFormat="1" applyFont="1" applyFill="1" applyBorder="1" applyAlignment="1" applyProtection="1">
      <protection locked="0"/>
    </xf>
    <xf numFmtId="3" fontId="25" fillId="4" borderId="26" xfId="0" applyNumberFormat="1" applyFont="1" applyFill="1" applyBorder="1" applyAlignment="1" applyProtection="1">
      <protection locked="0"/>
    </xf>
    <xf numFmtId="0" fontId="22" fillId="18" borderId="26" xfId="0" applyFont="1" applyFill="1" applyBorder="1" applyAlignment="1" applyProtection="1">
      <protection hidden="1"/>
    </xf>
    <xf numFmtId="4" fontId="25" fillId="18" borderId="26" xfId="0" applyNumberFormat="1" applyFont="1" applyFill="1" applyBorder="1" applyAlignment="1" applyProtection="1">
      <protection hidden="1"/>
    </xf>
    <xf numFmtId="4" fontId="20" fillId="18" borderId="26" xfId="0" applyNumberFormat="1" applyFont="1" applyFill="1" applyBorder="1" applyAlignment="1" applyProtection="1">
      <protection hidden="1"/>
    </xf>
    <xf numFmtId="3" fontId="25" fillId="18" borderId="26" xfId="0" applyNumberFormat="1" applyFont="1" applyFill="1" applyBorder="1" applyAlignment="1" applyProtection="1">
      <protection hidden="1"/>
    </xf>
    <xf numFmtId="3" fontId="25" fillId="19" borderId="26" xfId="0" applyNumberFormat="1" applyFont="1" applyFill="1" applyBorder="1" applyAlignment="1" applyProtection="1">
      <protection locked="0"/>
    </xf>
    <xf numFmtId="0" fontId="96" fillId="20" borderId="26" xfId="0" applyFont="1" applyFill="1" applyBorder="1" applyAlignment="1" applyProtection="1">
      <protection hidden="1"/>
    </xf>
    <xf numFmtId="0" fontId="97" fillId="17" borderId="19" xfId="0" applyFont="1" applyFill="1" applyBorder="1" applyAlignment="1" applyProtection="1">
      <alignment horizontal="center" vertical="center"/>
      <protection hidden="1"/>
    </xf>
    <xf numFmtId="0" fontId="97" fillId="17" borderId="10" xfId="0" applyFont="1" applyFill="1" applyBorder="1" applyAlignment="1" applyProtection="1">
      <alignment horizontal="right" vertical="center"/>
      <protection hidden="1"/>
    </xf>
    <xf numFmtId="0" fontId="32" fillId="17" borderId="6" xfId="0" applyFont="1" applyFill="1" applyBorder="1" applyAlignment="1" applyProtection="1">
      <alignment horizontal="center"/>
      <protection hidden="1"/>
    </xf>
    <xf numFmtId="0" fontId="97" fillId="17" borderId="20" xfId="0" applyFont="1" applyFill="1" applyBorder="1" applyAlignment="1" applyProtection="1">
      <alignment horizontal="center" vertical="center"/>
      <protection hidden="1"/>
    </xf>
    <xf numFmtId="0" fontId="97" fillId="17" borderId="16" xfId="0" applyFont="1" applyFill="1" applyBorder="1" applyAlignment="1" applyProtection="1">
      <alignment horizontal="right" vertical="center"/>
      <protection hidden="1"/>
    </xf>
    <xf numFmtId="49" fontId="32" fillId="17" borderId="7" xfId="0" applyNumberFormat="1" applyFont="1" applyFill="1" applyBorder="1" applyAlignment="1" applyProtection="1">
      <alignment horizontal="center"/>
      <protection hidden="1"/>
    </xf>
    <xf numFmtId="49" fontId="32" fillId="17" borderId="5" xfId="0" applyNumberFormat="1" applyFont="1" applyFill="1" applyBorder="1" applyAlignment="1" applyProtection="1">
      <alignment horizontal="center"/>
      <protection hidden="1"/>
    </xf>
    <xf numFmtId="0" fontId="32" fillId="17" borderId="5" xfId="0" applyFont="1" applyFill="1" applyBorder="1" applyAlignment="1" applyProtection="1">
      <alignment horizontal="center"/>
      <protection hidden="1"/>
    </xf>
    <xf numFmtId="0" fontId="32" fillId="17" borderId="7" xfId="0" applyFont="1" applyFill="1" applyBorder="1" applyAlignment="1" applyProtection="1">
      <alignment horizontal="center"/>
      <protection hidden="1"/>
    </xf>
    <xf numFmtId="0" fontId="32" fillId="17" borderId="12" xfId="0" applyFont="1" applyFill="1" applyBorder="1" applyProtection="1">
      <protection hidden="1"/>
    </xf>
    <xf numFmtId="4" fontId="97" fillId="17" borderId="21" xfId="0" applyNumberFormat="1" applyFont="1" applyFill="1" applyBorder="1" applyAlignment="1" applyProtection="1">
      <alignment horizontal="right"/>
      <protection hidden="1"/>
    </xf>
    <xf numFmtId="10" fontId="99" fillId="17" borderId="11" xfId="4" applyNumberFormat="1" applyFont="1" applyFill="1" applyBorder="1" applyAlignment="1" applyProtection="1">
      <alignment horizontal="right"/>
      <protection hidden="1"/>
    </xf>
    <xf numFmtId="4" fontId="32" fillId="17" borderId="5" xfId="0" applyNumberFormat="1" applyFont="1" applyFill="1" applyBorder="1" applyProtection="1">
      <protection hidden="1"/>
    </xf>
    <xf numFmtId="10" fontId="6" fillId="17" borderId="5" xfId="0" applyNumberFormat="1" applyFont="1" applyFill="1" applyBorder="1" applyProtection="1">
      <protection hidden="1"/>
    </xf>
    <xf numFmtId="167" fontId="6" fillId="21" borderId="5" xfId="0" applyNumberFormat="1" applyFont="1" applyFill="1" applyBorder="1" applyAlignment="1" applyProtection="1">
      <protection hidden="1"/>
    </xf>
    <xf numFmtId="0" fontId="32" fillId="17" borderId="6" xfId="0" applyFont="1" applyFill="1" applyBorder="1" applyProtection="1">
      <protection hidden="1"/>
    </xf>
    <xf numFmtId="0" fontId="32" fillId="17" borderId="5" xfId="0" applyFont="1" applyFill="1" applyBorder="1" applyAlignment="1" applyProtection="1">
      <alignment wrapText="1"/>
      <protection hidden="1"/>
    </xf>
    <xf numFmtId="0" fontId="97" fillId="17" borderId="5" xfId="0" applyFont="1" applyFill="1" applyBorder="1" applyProtection="1">
      <protection hidden="1"/>
    </xf>
    <xf numFmtId="0" fontId="97" fillId="17" borderId="5" xfId="0" applyFont="1" applyFill="1" applyBorder="1" applyAlignment="1" applyProtection="1">
      <alignment horizontal="right"/>
      <protection hidden="1"/>
    </xf>
    <xf numFmtId="10" fontId="32" fillId="17" borderId="5" xfId="0" applyNumberFormat="1" applyFont="1" applyFill="1" applyBorder="1" applyProtection="1">
      <protection hidden="1"/>
    </xf>
    <xf numFmtId="0" fontId="6" fillId="17" borderId="14" xfId="0" applyFont="1" applyFill="1" applyBorder="1" applyAlignment="1" applyProtection="1">
      <alignment horizontal="centerContinuous"/>
      <protection hidden="1"/>
    </xf>
    <xf numFmtId="0" fontId="6" fillId="17" borderId="10" xfId="0" applyFont="1" applyFill="1" applyBorder="1" applyAlignment="1" applyProtection="1">
      <alignment horizontal="centerContinuous"/>
      <protection hidden="1"/>
    </xf>
    <xf numFmtId="170" fontId="6" fillId="17" borderId="15" xfId="0" applyNumberFormat="1" applyFont="1" applyFill="1" applyBorder="1" applyAlignment="1" applyProtection="1">
      <alignment horizontal="centerContinuous"/>
      <protection hidden="1"/>
    </xf>
    <xf numFmtId="0" fontId="6" fillId="17" borderId="16" xfId="0" applyFont="1" applyFill="1" applyBorder="1" applyAlignment="1" applyProtection="1">
      <alignment horizontal="centerContinuous"/>
      <protection hidden="1"/>
    </xf>
    <xf numFmtId="0" fontId="6" fillId="17" borderId="15" xfId="0" applyFont="1" applyFill="1" applyBorder="1" applyAlignment="1" applyProtection="1">
      <alignment horizontal="centerContinuous"/>
      <protection hidden="1"/>
    </xf>
    <xf numFmtId="170" fontId="6" fillId="17" borderId="5" xfId="0" applyNumberFormat="1" applyFont="1" applyFill="1" applyBorder="1" applyAlignment="1" applyProtection="1">
      <alignment horizontal="center"/>
      <protection hidden="1"/>
    </xf>
    <xf numFmtId="0" fontId="27" fillId="17" borderId="5" xfId="0" applyFont="1" applyFill="1" applyBorder="1" applyProtection="1">
      <protection hidden="1"/>
    </xf>
    <xf numFmtId="0" fontId="27" fillId="17" borderId="7" xfId="0" applyFont="1" applyFill="1" applyBorder="1" applyProtection="1">
      <protection hidden="1"/>
    </xf>
    <xf numFmtId="0" fontId="0" fillId="17" borderId="0" xfId="0" applyFill="1" applyProtection="1">
      <protection hidden="1"/>
    </xf>
    <xf numFmtId="0" fontId="2" fillId="17" borderId="0" xfId="0" applyFont="1" applyFill="1" applyProtection="1">
      <protection hidden="1"/>
    </xf>
    <xf numFmtId="1" fontId="96" fillId="16" borderId="0" xfId="0" applyNumberFormat="1" applyFont="1" applyFill="1" applyBorder="1" applyAlignment="1" applyProtection="1">
      <alignment horizontal="left" vertical="center"/>
      <protection locked="0"/>
    </xf>
    <xf numFmtId="14" fontId="96" fillId="16" borderId="0" xfId="0" applyNumberFormat="1" applyFont="1" applyFill="1" applyBorder="1" applyAlignment="1" applyProtection="1">
      <alignment horizontal="center" vertical="center"/>
      <protection locked="0"/>
    </xf>
    <xf numFmtId="43" fontId="96" fillId="16" borderId="26" xfId="5" applyNumberFormat="1" applyFont="1" applyFill="1" applyBorder="1" applyProtection="1">
      <protection locked="0"/>
    </xf>
    <xf numFmtId="43" fontId="96" fillId="16" borderId="29" xfId="5" applyNumberFormat="1" applyFont="1" applyFill="1" applyBorder="1" applyProtection="1">
      <protection locked="0"/>
    </xf>
    <xf numFmtId="9" fontId="96" fillId="16" borderId="29" xfId="4" applyFont="1" applyFill="1" applyBorder="1" applyAlignment="1" applyProtection="1">
      <alignment horizontal="center"/>
      <protection locked="0"/>
    </xf>
    <xf numFmtId="9" fontId="96" fillId="16" borderId="30" xfId="4" applyFont="1" applyFill="1" applyBorder="1" applyAlignment="1" applyProtection="1">
      <alignment horizontal="center"/>
      <protection locked="0"/>
    </xf>
    <xf numFmtId="3" fontId="96" fillId="16" borderId="26" xfId="0" applyNumberFormat="1" applyFont="1" applyFill="1" applyBorder="1" applyAlignment="1" applyProtection="1">
      <alignment horizontal="center"/>
      <protection locked="0"/>
    </xf>
    <xf numFmtId="0" fontId="91" fillId="22" borderId="0" xfId="0" applyFont="1" applyFill="1" applyAlignment="1" applyProtection="1">
      <alignment horizontal="center" vertical="center"/>
      <protection locked="0"/>
    </xf>
    <xf numFmtId="9" fontId="78" fillId="22" borderId="26" xfId="4" applyFont="1" applyFill="1" applyBorder="1" applyAlignment="1" applyProtection="1">
      <alignment horizontal="center"/>
      <protection locked="0"/>
    </xf>
    <xf numFmtId="165" fontId="78" fillId="22" borderId="26" xfId="5" applyFont="1" applyFill="1" applyBorder="1" applyAlignment="1" applyProtection="1">
      <protection locked="0"/>
    </xf>
    <xf numFmtId="165" fontId="78" fillId="22" borderId="26" xfId="5" applyFont="1" applyFill="1" applyBorder="1" applyProtection="1">
      <protection locked="0"/>
    </xf>
    <xf numFmtId="43" fontId="0" fillId="12" borderId="26" xfId="0" applyNumberFormat="1" applyFill="1" applyBorder="1" applyProtection="1">
      <protection hidden="1"/>
    </xf>
    <xf numFmtId="10" fontId="103" fillId="23" borderId="0" xfId="0" applyNumberFormat="1" applyFont="1" applyFill="1" applyAlignment="1" applyProtection="1">
      <alignment horizontal="center" vertical="center"/>
      <protection locked="0"/>
    </xf>
    <xf numFmtId="0" fontId="0" fillId="23" borderId="0" xfId="0" applyFill="1" applyAlignment="1" applyProtection="1">
      <alignment horizontal="center" vertical="center"/>
      <protection locked="0"/>
    </xf>
    <xf numFmtId="10" fontId="0" fillId="23" borderId="0" xfId="0" applyNumberFormat="1" applyFill="1" applyAlignment="1" applyProtection="1">
      <alignment horizontal="center" vertical="center"/>
      <protection locked="0"/>
    </xf>
    <xf numFmtId="43" fontId="96" fillId="20" borderId="30" xfId="5" applyNumberFormat="1" applyFont="1" applyFill="1" applyBorder="1" applyProtection="1">
      <protection hidden="1"/>
    </xf>
    <xf numFmtId="9" fontId="96" fillId="20" borderId="26" xfId="4" applyFont="1" applyFill="1" applyBorder="1" applyAlignment="1" applyProtection="1">
      <alignment horizontal="center"/>
      <protection hidden="1"/>
    </xf>
    <xf numFmtId="0" fontId="100" fillId="15" borderId="0" xfId="0" applyFont="1" applyFill="1" applyBorder="1" applyAlignment="1" applyProtection="1">
      <alignment horizontal="center" vertical="center"/>
      <protection hidden="1"/>
    </xf>
    <xf numFmtId="0" fontId="96" fillId="20" borderId="31" xfId="0" applyFont="1" applyFill="1" applyBorder="1" applyAlignment="1" applyProtection="1">
      <protection hidden="1"/>
    </xf>
    <xf numFmtId="43" fontId="96" fillId="16" borderId="23" xfId="5" applyNumberFormat="1" applyFont="1" applyFill="1" applyBorder="1" applyProtection="1">
      <protection locked="0"/>
    </xf>
    <xf numFmtId="0" fontId="104" fillId="15" borderId="0" xfId="3" applyFont="1" applyFill="1" applyBorder="1" applyAlignment="1" applyProtection="1">
      <alignment horizontal="center" vertical="center"/>
      <protection hidden="1"/>
    </xf>
    <xf numFmtId="0" fontId="104" fillId="17" borderId="0" xfId="3" applyFont="1" applyFill="1" applyAlignment="1" applyProtection="1">
      <alignment horizontal="center" vertical="center"/>
    </xf>
    <xf numFmtId="0" fontId="105" fillId="17" borderId="0" xfId="0" applyFont="1" applyFill="1" applyAlignment="1">
      <alignment horizontal="center" vertical="center"/>
    </xf>
    <xf numFmtId="43" fontId="2" fillId="12" borderId="26" xfId="0" applyNumberFormat="1" applyFont="1" applyFill="1" applyBorder="1" applyProtection="1">
      <protection hidden="1"/>
    </xf>
    <xf numFmtId="0" fontId="106" fillId="17" borderId="0" xfId="3" applyFont="1" applyFill="1" applyAlignment="1" applyProtection="1">
      <alignment horizontal="center" vertical="center"/>
    </xf>
    <xf numFmtId="0" fontId="27" fillId="11" borderId="0" xfId="0" applyFont="1" applyFill="1" applyProtection="1">
      <protection hidden="1"/>
    </xf>
    <xf numFmtId="0" fontId="104" fillId="17" borderId="0" xfId="3" applyFont="1" applyFill="1" applyAlignment="1" applyProtection="1">
      <alignment horizontal="center" vertical="center"/>
      <protection hidden="1"/>
    </xf>
    <xf numFmtId="4" fontId="97" fillId="12" borderId="18" xfId="0" applyNumberFormat="1" applyFont="1" applyFill="1" applyBorder="1" applyAlignment="1" applyProtection="1">
      <alignment horizontal="right"/>
      <protection hidden="1"/>
    </xf>
    <xf numFmtId="10" fontId="99" fillId="12" borderId="11" xfId="4" applyNumberFormat="1" applyFont="1" applyFill="1" applyBorder="1" applyAlignment="1" applyProtection="1">
      <alignment horizontal="right"/>
      <protection hidden="1"/>
    </xf>
    <xf numFmtId="0" fontId="59" fillId="12" borderId="12" xfId="0" applyFont="1" applyFill="1" applyBorder="1" applyProtection="1">
      <protection hidden="1"/>
    </xf>
    <xf numFmtId="4" fontId="59" fillId="12" borderId="5" xfId="0" applyNumberFormat="1" applyFont="1" applyFill="1" applyBorder="1" applyProtection="1">
      <protection hidden="1"/>
    </xf>
    <xf numFmtId="0" fontId="59" fillId="11" borderId="12" xfId="0" applyFont="1" applyFill="1" applyBorder="1" applyProtection="1">
      <protection hidden="1"/>
    </xf>
    <xf numFmtId="4" fontId="59" fillId="11" borderId="5" xfId="0" applyNumberFormat="1" applyFont="1" applyFill="1" applyBorder="1" applyProtection="1">
      <protection hidden="1"/>
    </xf>
    <xf numFmtId="10" fontId="20" fillId="11" borderId="5" xfId="0" applyNumberFormat="1" applyFont="1" applyFill="1" applyBorder="1" applyProtection="1">
      <protection hidden="1"/>
    </xf>
    <xf numFmtId="0" fontId="51" fillId="11" borderId="12" xfId="0" applyFont="1" applyFill="1" applyBorder="1" applyProtection="1">
      <protection hidden="1"/>
    </xf>
    <xf numFmtId="4" fontId="51" fillId="11" borderId="5" xfId="0" applyNumberFormat="1" applyFont="1" applyFill="1" applyBorder="1" applyProtection="1">
      <protection hidden="1"/>
    </xf>
    <xf numFmtId="4" fontId="27" fillId="2" borderId="0" xfId="0" applyNumberFormat="1" applyFont="1" applyFill="1" applyProtection="1">
      <protection hidden="1"/>
    </xf>
    <xf numFmtId="0" fontId="27" fillId="2" borderId="0" xfId="0" applyFont="1" applyFill="1" applyBorder="1" applyProtection="1">
      <protection hidden="1"/>
    </xf>
    <xf numFmtId="4" fontId="51" fillId="11" borderId="0" xfId="0" applyNumberFormat="1" applyFont="1" applyFill="1" applyProtection="1">
      <protection hidden="1"/>
    </xf>
    <xf numFmtId="0" fontId="99" fillId="17" borderId="26" xfId="0" applyFont="1" applyFill="1" applyBorder="1" applyAlignment="1" applyProtection="1">
      <alignment horizontal="center"/>
      <protection hidden="1"/>
    </xf>
    <xf numFmtId="10" fontId="78" fillId="22" borderId="26" xfId="4" applyNumberFormat="1" applyFont="1" applyFill="1" applyBorder="1" applyAlignment="1" applyProtection="1">
      <alignment horizontal="center"/>
      <protection locked="0"/>
    </xf>
    <xf numFmtId="9" fontId="0" fillId="2" borderId="0" xfId="0" applyNumberFormat="1" applyFill="1" applyProtection="1">
      <protection hidden="1"/>
    </xf>
    <xf numFmtId="165" fontId="78" fillId="22" borderId="26" xfId="5" applyFont="1" applyFill="1" applyBorder="1" applyAlignment="1" applyProtection="1">
      <alignment horizontal="center"/>
      <protection locked="0"/>
    </xf>
    <xf numFmtId="10" fontId="0" fillId="22" borderId="5" xfId="0" applyNumberFormat="1" applyFill="1" applyBorder="1" applyAlignment="1" applyProtection="1">
      <alignment horizontal="center"/>
      <protection locked="0"/>
    </xf>
    <xf numFmtId="0" fontId="99" fillId="17" borderId="5" xfId="0" applyFont="1" applyFill="1" applyBorder="1" applyProtection="1">
      <protection hidden="1"/>
    </xf>
    <xf numFmtId="0" fontId="99" fillId="17" borderId="5" xfId="0" applyFont="1" applyFill="1" applyBorder="1" applyAlignment="1" applyProtection="1">
      <alignment horizontal="center"/>
      <protection hidden="1"/>
    </xf>
    <xf numFmtId="0" fontId="107" fillId="17" borderId="5" xfId="0" applyFont="1" applyFill="1" applyBorder="1" applyAlignment="1" applyProtection="1">
      <alignment horizontal="center" wrapText="1"/>
      <protection hidden="1"/>
    </xf>
    <xf numFmtId="0" fontId="0" fillId="11" borderId="0" xfId="0" applyFill="1" applyAlignment="1" applyProtection="1">
      <alignment horizontal="center"/>
      <protection hidden="1"/>
    </xf>
    <xf numFmtId="0" fontId="2" fillId="12" borderId="5" xfId="0" applyFont="1" applyFill="1" applyBorder="1" applyProtection="1">
      <protection hidden="1"/>
    </xf>
    <xf numFmtId="4" fontId="2" fillId="12" borderId="5" xfId="0" applyNumberFormat="1" applyFont="1" applyFill="1" applyBorder="1" applyProtection="1">
      <protection hidden="1"/>
    </xf>
    <xf numFmtId="0" fontId="0" fillId="11" borderId="5" xfId="0" applyFill="1" applyBorder="1" applyProtection="1">
      <protection hidden="1"/>
    </xf>
    <xf numFmtId="4" fontId="0" fillId="11" borderId="5" xfId="0" applyNumberFormat="1" applyFill="1" applyBorder="1" applyProtection="1">
      <protection hidden="1"/>
    </xf>
    <xf numFmtId="9" fontId="0" fillId="11" borderId="0" xfId="0" applyNumberFormat="1" applyFill="1" applyBorder="1" applyAlignment="1" applyProtection="1">
      <alignment horizontal="center"/>
      <protection hidden="1"/>
    </xf>
    <xf numFmtId="0" fontId="2" fillId="11" borderId="5" xfId="0" applyFont="1" applyFill="1" applyBorder="1" applyProtection="1">
      <protection hidden="1"/>
    </xf>
    <xf numFmtId="4" fontId="2" fillId="11" borderId="5" xfId="0" applyNumberFormat="1" applyFont="1" applyFill="1" applyBorder="1" applyProtection="1">
      <protection hidden="1"/>
    </xf>
    <xf numFmtId="0" fontId="0" fillId="12" borderId="5" xfId="0" applyFill="1" applyBorder="1" applyProtection="1">
      <protection hidden="1"/>
    </xf>
    <xf numFmtId="4" fontId="0" fillId="12" borderId="5" xfId="0" applyNumberFormat="1" applyFill="1" applyBorder="1" applyProtection="1">
      <protection hidden="1"/>
    </xf>
    <xf numFmtId="165" fontId="2" fillId="12" borderId="5" xfId="5" applyFont="1" applyFill="1" applyBorder="1" applyAlignment="1" applyProtection="1">
      <alignment horizontal="right"/>
      <protection hidden="1"/>
    </xf>
    <xf numFmtId="165" fontId="93" fillId="11" borderId="5" xfId="5" applyFont="1" applyFill="1" applyBorder="1" applyAlignment="1" applyProtection="1">
      <alignment horizontal="right"/>
      <protection hidden="1"/>
    </xf>
    <xf numFmtId="0" fontId="2" fillId="11" borderId="12" xfId="0" applyFont="1" applyFill="1" applyBorder="1" applyProtection="1">
      <protection hidden="1"/>
    </xf>
    <xf numFmtId="10" fontId="2" fillId="11" borderId="13" xfId="0" applyNumberFormat="1" applyFont="1" applyFill="1" applyBorder="1" applyProtection="1">
      <protection hidden="1"/>
    </xf>
    <xf numFmtId="0" fontId="2" fillId="11" borderId="13" xfId="0" applyFont="1" applyFill="1" applyBorder="1" applyProtection="1">
      <protection hidden="1"/>
    </xf>
    <xf numFmtId="0" fontId="2" fillId="11" borderId="11" xfId="0" applyFont="1" applyFill="1" applyBorder="1" applyProtection="1">
      <protection hidden="1"/>
    </xf>
    <xf numFmtId="0" fontId="2" fillId="12" borderId="12" xfId="0" applyFont="1" applyFill="1" applyBorder="1" applyProtection="1">
      <protection hidden="1"/>
    </xf>
    <xf numFmtId="40" fontId="2" fillId="12" borderId="13" xfId="0" applyNumberFormat="1" applyFont="1" applyFill="1" applyBorder="1" applyProtection="1">
      <protection hidden="1"/>
    </xf>
    <xf numFmtId="0" fontId="108" fillId="12" borderId="13" xfId="0" applyFont="1" applyFill="1" applyBorder="1" applyProtection="1">
      <protection hidden="1"/>
    </xf>
    <xf numFmtId="0" fontId="2" fillId="12" borderId="11" xfId="0" applyFont="1" applyFill="1" applyBorder="1" applyProtection="1">
      <protection hidden="1"/>
    </xf>
    <xf numFmtId="165" fontId="2" fillId="11" borderId="5" xfId="5" applyFont="1" applyFill="1" applyBorder="1" applyAlignment="1" applyProtection="1">
      <alignment horizontal="right"/>
      <protection hidden="1"/>
    </xf>
    <xf numFmtId="4" fontId="2" fillId="11" borderId="13" xfId="0" applyNumberFormat="1" applyFont="1" applyFill="1" applyBorder="1" applyProtection="1">
      <protection hidden="1"/>
    </xf>
    <xf numFmtId="165" fontId="93" fillId="12" borderId="5" xfId="5" applyFont="1" applyFill="1" applyBorder="1" applyAlignment="1" applyProtection="1">
      <alignment horizontal="right"/>
      <protection hidden="1"/>
    </xf>
    <xf numFmtId="10" fontId="2" fillId="12" borderId="13" xfId="0" applyNumberFormat="1" applyFont="1" applyFill="1" applyBorder="1" applyProtection="1">
      <protection hidden="1"/>
    </xf>
    <xf numFmtId="0" fontId="2" fillId="12" borderId="13" xfId="0" applyFont="1" applyFill="1" applyBorder="1" applyProtection="1">
      <protection hidden="1"/>
    </xf>
    <xf numFmtId="43" fontId="2" fillId="11" borderId="5" xfId="0" applyNumberFormat="1" applyFont="1" applyFill="1" applyBorder="1" applyAlignment="1" applyProtection="1">
      <alignment horizontal="right"/>
      <protection hidden="1"/>
    </xf>
    <xf numFmtId="4" fontId="0" fillId="12" borderId="5" xfId="0" applyNumberFormat="1" applyFill="1" applyBorder="1" applyAlignment="1" applyProtection="1">
      <alignment horizontal="right"/>
      <protection hidden="1"/>
    </xf>
    <xf numFmtId="0" fontId="100" fillId="0" borderId="0" xfId="0" applyFont="1" applyAlignment="1" applyProtection="1">
      <alignment horizontal="center"/>
      <protection hidden="1"/>
    </xf>
    <xf numFmtId="0" fontId="109" fillId="11" borderId="0" xfId="0" applyFont="1" applyFill="1" applyProtection="1">
      <protection hidden="1"/>
    </xf>
    <xf numFmtId="0" fontId="110" fillId="17" borderId="0" xfId="0" applyFont="1" applyFill="1" applyAlignment="1" applyProtection="1">
      <alignment horizontal="center" vertical="center"/>
      <protection hidden="1"/>
    </xf>
    <xf numFmtId="0" fontId="110" fillId="17" borderId="0" xfId="0" applyFont="1" applyFill="1" applyAlignment="1" applyProtection="1">
      <alignment horizontal="center" vertical="center" wrapText="1"/>
      <protection hidden="1"/>
    </xf>
    <xf numFmtId="0" fontId="111" fillId="17" borderId="0" xfId="0" applyFont="1" applyFill="1" applyAlignment="1" applyProtection="1">
      <alignment horizontal="center" vertical="center"/>
      <protection hidden="1"/>
    </xf>
    <xf numFmtId="0" fontId="104" fillId="17" borderId="0" xfId="0" applyFont="1" applyFill="1" applyAlignment="1" applyProtection="1">
      <alignment horizontal="center"/>
      <protection hidden="1"/>
    </xf>
    <xf numFmtId="0" fontId="110" fillId="17" borderId="0" xfId="0" applyFont="1" applyFill="1" applyAlignment="1" applyProtection="1">
      <alignment horizontal="center"/>
      <protection hidden="1"/>
    </xf>
    <xf numFmtId="0" fontId="0" fillId="12" borderId="26" xfId="0" applyFill="1" applyBorder="1" applyAlignment="1" applyProtection="1">
      <alignment horizontal="center"/>
      <protection hidden="1"/>
    </xf>
    <xf numFmtId="4" fontId="0" fillId="12" borderId="26" xfId="0" applyNumberFormat="1" applyFill="1" applyBorder="1" applyProtection="1">
      <protection hidden="1"/>
    </xf>
    <xf numFmtId="0" fontId="0" fillId="11" borderId="0" xfId="0" applyFill="1" applyProtection="1">
      <protection locked="0"/>
    </xf>
    <xf numFmtId="0" fontId="104" fillId="17" borderId="23" xfId="0" applyFont="1" applyFill="1" applyBorder="1" applyAlignment="1" applyProtection="1">
      <alignment horizontal="center" vertical="center" wrapText="1"/>
      <protection hidden="1"/>
    </xf>
    <xf numFmtId="0" fontId="99" fillId="17" borderId="0" xfId="3" applyFont="1" applyFill="1" applyAlignment="1" applyProtection="1">
      <alignment horizontal="center" vertical="center"/>
      <protection hidden="1"/>
    </xf>
    <xf numFmtId="0" fontId="104" fillId="17" borderId="0" xfId="0" applyFont="1" applyFill="1" applyAlignment="1" applyProtection="1">
      <alignment horizontal="center" vertical="center" wrapText="1"/>
      <protection hidden="1"/>
    </xf>
    <xf numFmtId="0" fontId="0" fillId="11" borderId="26" xfId="0" applyFill="1" applyBorder="1" applyProtection="1">
      <protection hidden="1"/>
    </xf>
    <xf numFmtId="0" fontId="104" fillId="17" borderId="0" xfId="0" applyFont="1" applyFill="1" applyAlignment="1" applyProtection="1">
      <alignment horizontal="center" vertical="center"/>
      <protection hidden="1"/>
    </xf>
    <xf numFmtId="165" fontId="2" fillId="12" borderId="26" xfId="5" applyFont="1" applyFill="1" applyBorder="1" applyProtection="1">
      <protection hidden="1"/>
    </xf>
    <xf numFmtId="0" fontId="95" fillId="17" borderId="0" xfId="0" applyFont="1" applyFill="1" applyAlignment="1" applyProtection="1">
      <alignment horizontal="center" vertical="center"/>
      <protection hidden="1"/>
    </xf>
    <xf numFmtId="0" fontId="104" fillId="17" borderId="23" xfId="0" applyFont="1" applyFill="1" applyBorder="1" applyAlignment="1" applyProtection="1">
      <alignment horizontal="center" vertical="center"/>
      <protection hidden="1"/>
    </xf>
    <xf numFmtId="0" fontId="0" fillId="11" borderId="22" xfId="0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0" fillId="11" borderId="29" xfId="0" applyFill="1" applyBorder="1" applyProtection="1">
      <protection hidden="1"/>
    </xf>
    <xf numFmtId="0" fontId="0" fillId="11" borderId="32" xfId="0" applyFill="1" applyBorder="1" applyProtection="1">
      <protection hidden="1"/>
    </xf>
    <xf numFmtId="0" fontId="0" fillId="11" borderId="33" xfId="0" applyFill="1" applyBorder="1" applyProtection="1">
      <protection hidden="1"/>
    </xf>
    <xf numFmtId="0" fontId="0" fillId="11" borderId="23" xfId="0" applyFill="1" applyBorder="1" applyProtection="1">
      <protection hidden="1"/>
    </xf>
    <xf numFmtId="0" fontId="0" fillId="11" borderId="27" xfId="0" applyFill="1" applyBorder="1" applyProtection="1">
      <protection hidden="1"/>
    </xf>
    <xf numFmtId="0" fontId="94" fillId="17" borderId="0" xfId="0" applyFont="1" applyFill="1" applyAlignment="1" applyProtection="1">
      <alignment horizontal="center" vertical="center" wrapText="1"/>
      <protection hidden="1"/>
    </xf>
    <xf numFmtId="0" fontId="103" fillId="11" borderId="0" xfId="0" applyFont="1" applyFill="1" applyProtection="1">
      <protection hidden="1"/>
    </xf>
    <xf numFmtId="10" fontId="95" fillId="2" borderId="0" xfId="0" applyNumberFormat="1" applyFont="1" applyFill="1" applyProtection="1">
      <protection hidden="1"/>
    </xf>
    <xf numFmtId="0" fontId="95" fillId="2" borderId="0" xfId="0" applyFont="1" applyFill="1" applyBorder="1" applyProtection="1">
      <protection hidden="1"/>
    </xf>
    <xf numFmtId="0" fontId="95" fillId="2" borderId="0" xfId="0" applyFont="1" applyFill="1" applyAlignment="1" applyProtection="1">
      <alignment horizontal="center"/>
      <protection hidden="1"/>
    </xf>
    <xf numFmtId="4" fontId="95" fillId="2" borderId="0" xfId="0" applyNumberFormat="1" applyFont="1" applyFill="1" applyProtection="1">
      <protection hidden="1"/>
    </xf>
    <xf numFmtId="165" fontId="95" fillId="2" borderId="0" xfId="5" applyFont="1" applyFill="1" applyProtection="1">
      <protection hidden="1"/>
    </xf>
    <xf numFmtId="4" fontId="95" fillId="2" borderId="0" xfId="0" applyNumberFormat="1" applyFont="1" applyFill="1" applyBorder="1" applyProtection="1">
      <protection hidden="1"/>
    </xf>
    <xf numFmtId="165" fontId="95" fillId="2" borderId="0" xfId="0" applyNumberFormat="1" applyFont="1" applyFill="1" applyProtection="1">
      <protection hidden="1"/>
    </xf>
    <xf numFmtId="43" fontId="95" fillId="2" borderId="0" xfId="0" applyNumberFormat="1" applyFont="1" applyFill="1" applyProtection="1">
      <protection hidden="1"/>
    </xf>
    <xf numFmtId="167" fontId="10" fillId="4" borderId="5" xfId="0" applyNumberFormat="1" applyFont="1" applyFill="1" applyBorder="1" applyAlignment="1" applyProtection="1">
      <protection hidden="1"/>
    </xf>
    <xf numFmtId="4" fontId="112" fillId="11" borderId="18" xfId="0" applyNumberFormat="1" applyFont="1" applyFill="1" applyBorder="1" applyAlignment="1" applyProtection="1">
      <alignment horizontal="right"/>
      <protection hidden="1"/>
    </xf>
    <xf numFmtId="4" fontId="112" fillId="12" borderId="18" xfId="0" applyNumberFormat="1" applyFont="1" applyFill="1" applyBorder="1" applyAlignment="1" applyProtection="1">
      <alignment horizontal="right"/>
      <protection hidden="1"/>
    </xf>
    <xf numFmtId="0" fontId="27" fillId="0" borderId="0" xfId="0" applyFont="1" applyProtection="1">
      <protection hidden="1"/>
    </xf>
    <xf numFmtId="1" fontId="10" fillId="4" borderId="12" xfId="0" applyNumberFormat="1" applyFont="1" applyFill="1" applyBorder="1" applyAlignment="1" applyProtection="1">
      <protection hidden="1"/>
    </xf>
    <xf numFmtId="0" fontId="10" fillId="4" borderId="13" xfId="0" applyFont="1" applyFill="1" applyBorder="1" applyAlignment="1" applyProtection="1">
      <protection hidden="1"/>
    </xf>
    <xf numFmtId="0" fontId="10" fillId="4" borderId="11" xfId="0" applyFont="1" applyFill="1" applyBorder="1" applyAlignment="1" applyProtection="1">
      <protection hidden="1"/>
    </xf>
    <xf numFmtId="166" fontId="10" fillId="4" borderId="5" xfId="0" applyNumberFormat="1" applyFont="1" applyFill="1" applyBorder="1" applyAlignment="1" applyProtection="1">
      <alignment horizontal="left"/>
      <protection hidden="1"/>
    </xf>
    <xf numFmtId="0" fontId="10" fillId="2" borderId="12" xfId="0" applyFont="1" applyFill="1" applyBorder="1" applyAlignment="1" applyProtection="1">
      <protection hidden="1"/>
    </xf>
    <xf numFmtId="0" fontId="10" fillId="2" borderId="13" xfId="0" applyFont="1" applyFill="1" applyBorder="1" applyAlignment="1" applyProtection="1">
      <protection hidden="1"/>
    </xf>
    <xf numFmtId="0" fontId="10" fillId="2" borderId="11" xfId="0" applyFont="1" applyFill="1" applyBorder="1" applyAlignment="1" applyProtection="1">
      <protection hidden="1"/>
    </xf>
    <xf numFmtId="0" fontId="10" fillId="4" borderId="12" xfId="0" applyFont="1" applyFill="1" applyBorder="1" applyAlignment="1" applyProtection="1">
      <protection hidden="1"/>
    </xf>
    <xf numFmtId="1" fontId="10" fillId="4" borderId="13" xfId="0" applyNumberFormat="1" applyFont="1" applyFill="1" applyBorder="1" applyAlignment="1" applyProtection="1">
      <protection hidden="1"/>
    </xf>
    <xf numFmtId="1" fontId="10" fillId="4" borderId="11" xfId="0" applyNumberFormat="1" applyFont="1" applyFill="1" applyBorder="1" applyAlignment="1" applyProtection="1">
      <protection hidden="1"/>
    </xf>
    <xf numFmtId="168" fontId="10" fillId="4" borderId="5" xfId="0" applyNumberFormat="1" applyFont="1" applyFill="1" applyBorder="1" applyAlignment="1" applyProtection="1">
      <protection hidden="1"/>
    </xf>
    <xf numFmtId="0" fontId="10" fillId="2" borderId="8" xfId="0" applyFont="1" applyFill="1" applyBorder="1" applyAlignment="1" applyProtection="1">
      <protection hidden="1"/>
    </xf>
    <xf numFmtId="0" fontId="10" fillId="2" borderId="16" xfId="0" applyFont="1" applyFill="1" applyBorder="1" applyAlignment="1" applyProtection="1">
      <protection hidden="1"/>
    </xf>
    <xf numFmtId="1" fontId="26" fillId="4" borderId="12" xfId="3" applyNumberFormat="1" applyFont="1" applyFill="1" applyBorder="1" applyAlignment="1" applyProtection="1">
      <protection hidden="1"/>
    </xf>
    <xf numFmtId="1" fontId="10" fillId="4" borderId="6" xfId="0" applyNumberFormat="1" applyFont="1" applyFill="1" applyBorder="1" applyAlignment="1" applyProtection="1">
      <alignment horizontal="center"/>
      <protection hidden="1"/>
    </xf>
    <xf numFmtId="10" fontId="10" fillId="4" borderId="5" xfId="0" applyNumberFormat="1" applyFont="1" applyFill="1" applyBorder="1" applyAlignment="1" applyProtection="1">
      <protection hidden="1"/>
    </xf>
    <xf numFmtId="0" fontId="10" fillId="4" borderId="5" xfId="0" applyFont="1" applyFill="1" applyBorder="1" applyAlignment="1" applyProtection="1">
      <protection hidden="1"/>
    </xf>
    <xf numFmtId="4" fontId="10" fillId="4" borderId="5" xfId="0" applyNumberFormat="1" applyFont="1" applyFill="1" applyBorder="1" applyAlignment="1" applyProtection="1">
      <alignment horizontal="right"/>
      <protection hidden="1"/>
    </xf>
    <xf numFmtId="10" fontId="10" fillId="4" borderId="5" xfId="0" applyNumberFormat="1" applyFont="1" applyFill="1" applyBorder="1" applyAlignment="1" applyProtection="1">
      <alignment horizontal="right"/>
      <protection hidden="1"/>
    </xf>
    <xf numFmtId="169" fontId="20" fillId="4" borderId="6" xfId="0" applyNumberFormat="1" applyFont="1" applyFill="1" applyBorder="1" applyAlignment="1" applyProtection="1">
      <protection hidden="1"/>
    </xf>
    <xf numFmtId="4" fontId="20" fillId="6" borderId="5" xfId="0" applyNumberFormat="1" applyFont="1" applyFill="1" applyBorder="1" applyProtection="1">
      <protection hidden="1"/>
    </xf>
    <xf numFmtId="4" fontId="20" fillId="11" borderId="4" xfId="0" applyNumberFormat="1" applyFont="1" applyFill="1" applyBorder="1" applyProtection="1">
      <protection hidden="1"/>
    </xf>
    <xf numFmtId="4" fontId="20" fillId="23" borderId="5" xfId="0" applyNumberFormat="1" applyFont="1" applyFill="1" applyBorder="1" applyProtection="1">
      <protection hidden="1"/>
    </xf>
    <xf numFmtId="4" fontId="20" fillId="6" borderId="12" xfId="0" applyNumberFormat="1" applyFont="1" applyFill="1" applyBorder="1" applyProtection="1">
      <protection hidden="1"/>
    </xf>
    <xf numFmtId="4" fontId="20" fillId="6" borderId="6" xfId="0" applyNumberFormat="1" applyFont="1" applyFill="1" applyBorder="1" applyProtection="1">
      <protection hidden="1"/>
    </xf>
    <xf numFmtId="4" fontId="20" fillId="4" borderId="5" xfId="0" applyNumberFormat="1" applyFont="1" applyFill="1" applyBorder="1" applyAlignment="1" applyProtection="1">
      <alignment horizontal="right"/>
      <protection hidden="1"/>
    </xf>
    <xf numFmtId="4" fontId="5" fillId="4" borderId="5" xfId="0" applyNumberFormat="1" applyFont="1" applyFill="1" applyBorder="1" applyAlignment="1" applyProtection="1">
      <protection hidden="1"/>
    </xf>
    <xf numFmtId="4" fontId="5" fillId="4" borderId="5" xfId="0" applyNumberFormat="1" applyFont="1" applyFill="1" applyBorder="1" applyAlignment="1" applyProtection="1">
      <alignment horizontal="right"/>
      <protection hidden="1"/>
    </xf>
    <xf numFmtId="4" fontId="5" fillId="4" borderId="5" xfId="0" applyNumberFormat="1" applyFont="1" applyFill="1" applyBorder="1" applyAlignment="1" applyProtection="1">
      <alignment horizontal="center"/>
      <protection hidden="1"/>
    </xf>
    <xf numFmtId="3" fontId="5" fillId="4" borderId="5" xfId="0" applyNumberFormat="1" applyFont="1" applyFill="1" applyBorder="1" applyAlignment="1" applyProtection="1">
      <alignment horizontal="right"/>
      <protection hidden="1"/>
    </xf>
    <xf numFmtId="3" fontId="5" fillId="7" borderId="12" xfId="0" applyNumberFormat="1" applyFont="1" applyFill="1" applyBorder="1" applyAlignment="1" applyProtection="1">
      <alignment horizontal="right"/>
      <protection hidden="1"/>
    </xf>
    <xf numFmtId="4" fontId="10" fillId="4" borderId="5" xfId="0" applyNumberFormat="1" applyFont="1" applyFill="1" applyBorder="1" applyAlignment="1" applyProtection="1">
      <alignment horizontal="left"/>
      <protection hidden="1"/>
    </xf>
    <xf numFmtId="49" fontId="10" fillId="4" borderId="5" xfId="0" applyNumberFormat="1" applyFont="1" applyFill="1" applyBorder="1" applyAlignment="1" applyProtection="1">
      <alignment horizontal="center"/>
      <protection hidden="1"/>
    </xf>
    <xf numFmtId="167" fontId="10" fillId="4" borderId="5" xfId="0" applyNumberFormat="1" applyFont="1" applyFill="1" applyBorder="1" applyAlignment="1" applyProtection="1">
      <alignment horizontal="right"/>
      <protection hidden="1"/>
    </xf>
    <xf numFmtId="3" fontId="10" fillId="4" borderId="5" xfId="0" applyNumberFormat="1" applyFont="1" applyFill="1" applyBorder="1" applyAlignment="1" applyProtection="1">
      <protection hidden="1"/>
    </xf>
    <xf numFmtId="3" fontId="10" fillId="4" borderId="5" xfId="0" applyNumberFormat="1" applyFont="1" applyFill="1" applyBorder="1" applyAlignment="1" applyProtection="1">
      <alignment horizontal="center"/>
      <protection hidden="1"/>
    </xf>
    <xf numFmtId="4" fontId="10" fillId="4" borderId="5" xfId="0" applyNumberFormat="1" applyFont="1" applyFill="1" applyBorder="1" applyAlignment="1" applyProtection="1">
      <protection hidden="1"/>
    </xf>
    <xf numFmtId="49" fontId="10" fillId="4" borderId="5" xfId="0" applyNumberFormat="1" applyFont="1" applyFill="1" applyBorder="1" applyAlignment="1" applyProtection="1">
      <protection hidden="1"/>
    </xf>
    <xf numFmtId="3" fontId="10" fillId="4" borderId="5" xfId="0" applyNumberFormat="1" applyFont="1" applyFill="1" applyBorder="1" applyAlignment="1" applyProtection="1">
      <alignment horizontal="left"/>
      <protection hidden="1"/>
    </xf>
    <xf numFmtId="167" fontId="10" fillId="4" borderId="5" xfId="0" applyNumberFormat="1" applyFont="1" applyFill="1" applyBorder="1" applyAlignment="1" applyProtection="1">
      <alignment horizontal="center"/>
      <protection hidden="1"/>
    </xf>
    <xf numFmtId="3" fontId="10" fillId="4" borderId="5" xfId="0" applyNumberFormat="1" applyFont="1" applyFill="1" applyBorder="1" applyAlignment="1" applyProtection="1">
      <alignment horizontal="right"/>
      <protection hidden="1"/>
    </xf>
    <xf numFmtId="3" fontId="10" fillId="4" borderId="5" xfId="0" applyNumberFormat="1" applyFont="1" applyFill="1" applyBorder="1" applyAlignment="1" applyProtection="1">
      <alignment horizontal="left" wrapText="1"/>
      <protection hidden="1"/>
    </xf>
    <xf numFmtId="0" fontId="15" fillId="3" borderId="14" xfId="0" applyFont="1" applyFill="1" applyBorder="1" applyAlignment="1" applyProtection="1">
      <alignment horizontal="left"/>
      <protection hidden="1"/>
    </xf>
    <xf numFmtId="4" fontId="16" fillId="3" borderId="9" xfId="0" applyNumberFormat="1" applyFont="1" applyFill="1" applyBorder="1" applyAlignment="1" applyProtection="1">
      <alignment horizontal="right"/>
      <protection hidden="1"/>
    </xf>
    <xf numFmtId="0" fontId="16" fillId="3" borderId="9" xfId="0" applyFont="1" applyFill="1" applyBorder="1" applyAlignment="1" applyProtection="1">
      <alignment horizontal="center"/>
      <protection hidden="1"/>
    </xf>
    <xf numFmtId="167" fontId="16" fillId="3" borderId="9" xfId="0" applyNumberFormat="1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center"/>
      <protection hidden="1"/>
    </xf>
    <xf numFmtId="4" fontId="5" fillId="4" borderId="5" xfId="0" applyNumberFormat="1" applyFont="1" applyFill="1" applyBorder="1" applyAlignment="1" applyProtection="1">
      <alignment horizontal="left"/>
      <protection hidden="1"/>
    </xf>
    <xf numFmtId="49" fontId="10" fillId="4" borderId="5" xfId="0" applyNumberFormat="1" applyFont="1" applyFill="1" applyBorder="1" applyAlignment="1" applyProtection="1">
      <alignment horizontal="right"/>
      <protection hidden="1"/>
    </xf>
    <xf numFmtId="171" fontId="10" fillId="4" borderId="5" xfId="0" applyNumberFormat="1" applyFont="1" applyFill="1" applyBorder="1" applyAlignment="1" applyProtection="1">
      <protection hidden="1"/>
    </xf>
    <xf numFmtId="1" fontId="10" fillId="4" borderId="5" xfId="0" applyNumberFormat="1" applyFont="1" applyFill="1" applyBorder="1" applyAlignment="1" applyProtection="1">
      <protection hidden="1"/>
    </xf>
    <xf numFmtId="4" fontId="84" fillId="6" borderId="5" xfId="0" applyNumberFormat="1" applyFont="1" applyFill="1" applyBorder="1" applyProtection="1">
      <protection hidden="1"/>
    </xf>
    <xf numFmtId="10" fontId="78" fillId="22" borderId="26" xfId="4" applyNumberFormat="1" applyFont="1" applyFill="1" applyBorder="1" applyAlignment="1" applyProtection="1">
      <alignment horizontal="center" vertical="center"/>
      <protection locked="0"/>
    </xf>
    <xf numFmtId="0" fontId="0" fillId="26" borderId="0" xfId="0" applyFill="1"/>
    <xf numFmtId="0" fontId="27" fillId="26" borderId="0" xfId="0" applyFont="1" applyFill="1"/>
    <xf numFmtId="0" fontId="91" fillId="26" borderId="0" xfId="0" applyFont="1" applyFill="1"/>
    <xf numFmtId="0" fontId="126" fillId="25" borderId="0" xfId="3" applyFont="1" applyFill="1" applyBorder="1" applyAlignment="1" applyProtection="1">
      <alignment horizontal="center" vertical="center"/>
      <protection hidden="1"/>
    </xf>
    <xf numFmtId="0" fontId="99" fillId="17" borderId="0" xfId="3" applyFont="1" applyFill="1" applyAlignment="1" applyProtection="1">
      <alignment horizontal="center" vertical="center"/>
    </xf>
    <xf numFmtId="0" fontId="99" fillId="26" borderId="0" xfId="0" applyFont="1" applyFill="1" applyAlignment="1">
      <alignment horizontal="center" vertical="center"/>
    </xf>
    <xf numFmtId="0" fontId="2" fillId="24" borderId="0" xfId="3" applyFont="1" applyFill="1" applyAlignment="1" applyProtection="1">
      <alignment horizontal="center" vertical="center"/>
    </xf>
    <xf numFmtId="0" fontId="27" fillId="11" borderId="0" xfId="0" applyFont="1" applyFill="1"/>
    <xf numFmtId="0" fontId="128" fillId="0" borderId="35" xfId="0" applyFont="1" applyBorder="1" applyAlignment="1">
      <alignment horizontal="justify" wrapText="1"/>
    </xf>
    <xf numFmtId="0" fontId="128" fillId="0" borderId="35" xfId="0" applyFont="1" applyBorder="1" applyAlignment="1">
      <alignment horizontal="center" wrapText="1"/>
    </xf>
    <xf numFmtId="0" fontId="128" fillId="0" borderId="36" xfId="0" applyFont="1" applyBorder="1" applyAlignment="1">
      <alignment horizontal="center" wrapText="1"/>
    </xf>
    <xf numFmtId="0" fontId="128" fillId="0" borderId="37" xfId="0" applyFont="1" applyBorder="1" applyAlignment="1">
      <alignment horizontal="justify" wrapText="1"/>
    </xf>
    <xf numFmtId="10" fontId="128" fillId="0" borderId="37" xfId="0" applyNumberFormat="1" applyFont="1" applyBorder="1" applyAlignment="1">
      <alignment horizontal="center" wrapText="1"/>
    </xf>
    <xf numFmtId="10" fontId="128" fillId="0" borderId="38" xfId="0" applyNumberFormat="1" applyFont="1" applyBorder="1" applyAlignment="1">
      <alignment horizontal="center" wrapText="1"/>
    </xf>
    <xf numFmtId="0" fontId="129" fillId="11" borderId="0" xfId="0" applyFont="1" applyFill="1" applyAlignment="1">
      <alignment horizontal="center"/>
    </xf>
    <xf numFmtId="0" fontId="130" fillId="0" borderId="35" xfId="0" applyFont="1" applyBorder="1" applyAlignment="1">
      <alignment horizontal="justify" wrapText="1"/>
    </xf>
    <xf numFmtId="0" fontId="130" fillId="0" borderId="35" xfId="0" applyFont="1" applyBorder="1" applyAlignment="1">
      <alignment horizontal="center" wrapText="1"/>
    </xf>
    <xf numFmtId="0" fontId="130" fillId="0" borderId="36" xfId="0" applyFont="1" applyBorder="1" applyAlignment="1">
      <alignment horizontal="center" wrapText="1"/>
    </xf>
    <xf numFmtId="0" fontId="130" fillId="0" borderId="37" xfId="0" applyFont="1" applyBorder="1" applyAlignment="1">
      <alignment horizontal="justify" wrapText="1"/>
    </xf>
    <xf numFmtId="10" fontId="130" fillId="0" borderId="37" xfId="0" applyNumberFormat="1" applyFont="1" applyBorder="1" applyAlignment="1">
      <alignment horizontal="center" wrapText="1"/>
    </xf>
    <xf numFmtId="10" fontId="130" fillId="0" borderId="38" xfId="0" applyNumberFormat="1" applyFont="1" applyBorder="1" applyAlignment="1">
      <alignment horizontal="center" wrapText="1"/>
    </xf>
    <xf numFmtId="0" fontId="2" fillId="24" borderId="0" xfId="3" applyFont="1" applyFill="1" applyAlignment="1" applyProtection="1">
      <alignment horizontal="center" vertical="center"/>
      <protection hidden="1"/>
    </xf>
    <xf numFmtId="0" fontId="28" fillId="27" borderId="5" xfId="0" applyFont="1" applyFill="1" applyBorder="1" applyAlignment="1">
      <alignment horizontal="center" vertical="center"/>
    </xf>
    <xf numFmtId="0" fontId="28" fillId="27" borderId="5" xfId="0" applyFont="1" applyFill="1" applyBorder="1" applyAlignment="1">
      <alignment horizontal="center" vertical="center" wrapText="1"/>
    </xf>
    <xf numFmtId="0" fontId="28" fillId="11" borderId="5" xfId="0" applyFont="1" applyFill="1" applyBorder="1" applyAlignment="1">
      <alignment horizontal="center"/>
    </xf>
    <xf numFmtId="165" fontId="28" fillId="11" borderId="5" xfId="5" applyFont="1" applyFill="1" applyBorder="1" applyAlignment="1">
      <alignment horizontal="center"/>
    </xf>
    <xf numFmtId="165" fontId="28" fillId="27" borderId="5" xfId="0" applyNumberFormat="1" applyFont="1" applyFill="1" applyBorder="1"/>
    <xf numFmtId="0" fontId="28" fillId="11" borderId="5" xfId="0" applyFont="1" applyFill="1" applyBorder="1" applyAlignment="1">
      <alignment horizontal="left"/>
    </xf>
    <xf numFmtId="0" fontId="129" fillId="11" borderId="0" xfId="0" applyFont="1" applyFill="1"/>
    <xf numFmtId="0" fontId="127" fillId="11" borderId="0" xfId="0" applyFont="1" applyFill="1"/>
    <xf numFmtId="0" fontId="104" fillId="11" borderId="0" xfId="3" applyFont="1" applyFill="1" applyAlignment="1" applyProtection="1">
      <alignment horizontal="center" vertical="center"/>
      <protection hidden="1"/>
    </xf>
    <xf numFmtId="0" fontId="91" fillId="11" borderId="5" xfId="0" applyFont="1" applyFill="1" applyBorder="1" applyAlignment="1">
      <alignment horizontal="center"/>
    </xf>
    <xf numFmtId="9" fontId="91" fillId="11" borderId="5" xfId="0" applyNumberFormat="1" applyFont="1" applyFill="1" applyBorder="1" applyAlignment="1">
      <alignment horizontal="center"/>
    </xf>
    <xf numFmtId="0" fontId="127" fillId="26" borderId="0" xfId="0" applyFont="1" applyFill="1"/>
    <xf numFmtId="0" fontId="131" fillId="26" borderId="0" xfId="0" applyFont="1" applyFill="1"/>
    <xf numFmtId="0" fontId="91" fillId="12" borderId="5" xfId="0" applyFont="1" applyFill="1" applyBorder="1" applyAlignment="1">
      <alignment horizontal="center" vertical="center" wrapText="1"/>
    </xf>
    <xf numFmtId="0" fontId="91" fillId="12" borderId="5" xfId="0" applyFont="1" applyFill="1" applyBorder="1" applyAlignment="1">
      <alignment horizontal="center"/>
    </xf>
    <xf numFmtId="0" fontId="100" fillId="0" borderId="0" xfId="0" applyFont="1" applyAlignment="1">
      <alignment horizontal="center"/>
    </xf>
    <xf numFmtId="0" fontId="110" fillId="17" borderId="0" xfId="3" applyFont="1" applyFill="1" applyAlignment="1" applyProtection="1">
      <alignment horizontal="center" vertical="center"/>
    </xf>
    <xf numFmtId="0" fontId="132" fillId="24" borderId="0" xfId="3" applyFont="1" applyFill="1" applyAlignment="1" applyProtection="1">
      <alignment horizontal="center" vertical="center"/>
      <protection hidden="1"/>
    </xf>
    <xf numFmtId="0" fontId="91" fillId="11" borderId="0" xfId="0" applyFont="1" applyFill="1" applyAlignment="1">
      <alignment horizontal="center" wrapText="1"/>
    </xf>
    <xf numFmtId="0" fontId="91" fillId="11" borderId="0" xfId="0" applyFont="1" applyFill="1"/>
    <xf numFmtId="10" fontId="91" fillId="11" borderId="0" xfId="0" applyNumberFormat="1" applyFont="1" applyFill="1" applyAlignment="1">
      <alignment horizontal="center"/>
    </xf>
    <xf numFmtId="0" fontId="91" fillId="28" borderId="0" xfId="0" applyFont="1" applyFill="1" applyAlignment="1">
      <alignment horizontal="center" wrapText="1"/>
    </xf>
    <xf numFmtId="0" fontId="91" fillId="28" borderId="0" xfId="0" applyFont="1" applyFill="1"/>
    <xf numFmtId="10" fontId="127" fillId="11" borderId="0" xfId="0" applyNumberFormat="1" applyFont="1" applyFill="1" applyAlignment="1">
      <alignment horizontal="center"/>
    </xf>
    <xf numFmtId="4" fontId="91" fillId="28" borderId="0" xfId="0" applyNumberFormat="1" applyFont="1" applyFill="1" applyAlignment="1">
      <alignment horizontal="right"/>
    </xf>
    <xf numFmtId="10" fontId="91" fillId="11" borderId="0" xfId="0" applyNumberFormat="1" applyFont="1" applyFill="1" applyAlignment="1">
      <alignment horizontal="right"/>
    </xf>
    <xf numFmtId="10" fontId="91" fillId="28" borderId="0" xfId="0" applyNumberFormat="1" applyFont="1" applyFill="1" applyAlignment="1">
      <alignment horizontal="right"/>
    </xf>
    <xf numFmtId="4" fontId="91" fillId="11" borderId="0" xfId="0" applyNumberFormat="1" applyFont="1" applyFill="1" applyAlignment="1">
      <alignment horizontal="right"/>
    </xf>
    <xf numFmtId="0" fontId="134" fillId="11" borderId="0" xfId="0" applyFont="1" applyFill="1" applyAlignment="1" applyProtection="1">
      <alignment horizontal="right" wrapText="1"/>
      <protection hidden="1"/>
    </xf>
    <xf numFmtId="10" fontId="134" fillId="11" borderId="0" xfId="0" applyNumberFormat="1" applyFont="1" applyFill="1" applyAlignment="1" applyProtection="1">
      <alignment horizontal="left"/>
      <protection hidden="1"/>
    </xf>
    <xf numFmtId="0" fontId="0" fillId="29" borderId="0" xfId="0" applyFill="1" applyBorder="1"/>
    <xf numFmtId="0" fontId="27" fillId="29" borderId="0" xfId="0" applyFont="1" applyFill="1" applyBorder="1"/>
    <xf numFmtId="0" fontId="0" fillId="26" borderId="0" xfId="0" applyFill="1" applyBorder="1"/>
    <xf numFmtId="0" fontId="90" fillId="0" borderId="0" xfId="0" applyFont="1" applyFill="1" applyBorder="1" applyAlignment="1">
      <alignment horizontal="justify"/>
    </xf>
    <xf numFmtId="0" fontId="123" fillId="0" borderId="0" xfId="0" applyFont="1" applyFill="1" applyBorder="1" applyAlignment="1">
      <alignment horizontal="center" vertical="center"/>
    </xf>
    <xf numFmtId="0" fontId="117" fillId="0" borderId="0" xfId="0" applyFont="1" applyFill="1" applyBorder="1" applyAlignment="1">
      <alignment horizontal="justify"/>
    </xf>
    <xf numFmtId="0" fontId="119" fillId="0" borderId="0" xfId="0" applyFont="1" applyFill="1" applyBorder="1" applyAlignment="1">
      <alignment horizontal="justify"/>
    </xf>
    <xf numFmtId="0" fontId="118" fillId="0" borderId="0" xfId="0" applyFont="1" applyFill="1" applyBorder="1" applyAlignment="1">
      <alignment horizontal="justify"/>
    </xf>
    <xf numFmtId="0" fontId="90" fillId="0" borderId="0" xfId="0" applyFont="1" applyFill="1" applyBorder="1" applyAlignment="1">
      <alignment horizontal="left" indent="4"/>
    </xf>
    <xf numFmtId="0" fontId="117" fillId="0" borderId="0" xfId="0" applyFont="1" applyFill="1" applyBorder="1" applyAlignment="1">
      <alignment horizontal="left" indent="4"/>
    </xf>
    <xf numFmtId="0" fontId="124" fillId="0" borderId="0" xfId="3" applyFont="1" applyFill="1" applyBorder="1" applyAlignment="1" applyProtection="1">
      <alignment horizontal="center" vertical="center"/>
    </xf>
    <xf numFmtId="0" fontId="121" fillId="0" borderId="0" xfId="0" applyFont="1" applyFill="1" applyBorder="1" applyAlignment="1">
      <alignment horizontal="justify"/>
    </xf>
    <xf numFmtId="0" fontId="27" fillId="26" borderId="0" xfId="0" applyFont="1" applyFill="1" applyBorder="1"/>
    <xf numFmtId="0" fontId="122" fillId="0" borderId="0" xfId="0" applyFont="1" applyFill="1" applyBorder="1" applyAlignment="1">
      <alignment horizontal="justify"/>
    </xf>
    <xf numFmtId="0" fontId="26" fillId="0" borderId="0" xfId="3" applyFill="1" applyBorder="1" applyAlignment="1" applyProtection="1">
      <alignment horizontal="justify"/>
    </xf>
    <xf numFmtId="0" fontId="0" fillId="11" borderId="0" xfId="0" applyFill="1" applyAlignment="1" applyProtection="1">
      <alignment horizontal="center"/>
      <protection hidden="1"/>
    </xf>
    <xf numFmtId="0" fontId="125" fillId="26" borderId="0" xfId="0" applyFont="1" applyFill="1" applyAlignment="1">
      <alignment horizontal="center"/>
    </xf>
    <xf numFmtId="0" fontId="100" fillId="15" borderId="0" xfId="0" applyFont="1" applyFill="1" applyBorder="1" applyAlignment="1" applyProtection="1">
      <alignment horizontal="center" vertical="center"/>
      <protection hidden="1"/>
    </xf>
    <xf numFmtId="14" fontId="96" fillId="13" borderId="0" xfId="0" applyNumberFormat="1" applyFont="1" applyFill="1" applyBorder="1" applyAlignment="1" applyProtection="1">
      <alignment horizontal="center"/>
      <protection hidden="1"/>
    </xf>
    <xf numFmtId="0" fontId="96" fillId="13" borderId="0" xfId="0" applyFont="1" applyFill="1" applyBorder="1" applyAlignment="1" applyProtection="1">
      <alignment horizontal="center"/>
      <protection hidden="1"/>
    </xf>
    <xf numFmtId="0" fontId="100" fillId="15" borderId="0" xfId="0" applyFont="1" applyFill="1" applyBorder="1" applyAlignment="1" applyProtection="1">
      <alignment horizontal="center" vertical="center" wrapText="1"/>
      <protection hidden="1"/>
    </xf>
    <xf numFmtId="0" fontId="121" fillId="20" borderId="26" xfId="0" applyFont="1" applyFill="1" applyBorder="1" applyAlignment="1" applyProtection="1">
      <alignment horizontal="left"/>
      <protection hidden="1"/>
    </xf>
    <xf numFmtId="0" fontId="96" fillId="20" borderId="31" xfId="0" applyFont="1" applyFill="1" applyBorder="1" applyAlignment="1" applyProtection="1">
      <alignment horizontal="left"/>
      <protection hidden="1"/>
    </xf>
    <xf numFmtId="0" fontId="96" fillId="20" borderId="27" xfId="0" applyFont="1" applyFill="1" applyBorder="1" applyAlignment="1" applyProtection="1">
      <alignment horizontal="left"/>
      <protection hidden="1"/>
    </xf>
    <xf numFmtId="0" fontId="100" fillId="15" borderId="23" xfId="0" applyFont="1" applyFill="1" applyBorder="1" applyAlignment="1" applyProtection="1">
      <alignment horizontal="center" vertical="center" wrapText="1"/>
      <protection hidden="1"/>
    </xf>
    <xf numFmtId="0" fontId="96" fillId="16" borderId="26" xfId="0" applyFont="1" applyFill="1" applyBorder="1" applyAlignment="1" applyProtection="1">
      <alignment horizontal="center"/>
      <protection locked="0"/>
    </xf>
    <xf numFmtId="0" fontId="100" fillId="17" borderId="0" xfId="0" applyFont="1" applyFill="1" applyBorder="1" applyAlignment="1" applyProtection="1">
      <alignment horizontal="center" vertical="center" wrapText="1"/>
      <protection hidden="1"/>
    </xf>
    <xf numFmtId="0" fontId="113" fillId="17" borderId="0" xfId="0" applyFont="1" applyFill="1" applyAlignment="1">
      <alignment horizontal="center" vertical="center" wrapText="1"/>
    </xf>
    <xf numFmtId="0" fontId="127" fillId="26" borderId="0" xfId="0" applyFont="1" applyFill="1" applyAlignment="1">
      <alignment horizontal="center"/>
    </xf>
    <xf numFmtId="0" fontId="106" fillId="17" borderId="0" xfId="0" applyFont="1" applyFill="1" applyAlignment="1">
      <alignment horizontal="center"/>
    </xf>
    <xf numFmtId="0" fontId="114" fillId="17" borderId="0" xfId="0" applyFont="1" applyFill="1" applyBorder="1" applyAlignment="1">
      <alignment horizontal="center" vertical="center" wrapText="1"/>
    </xf>
    <xf numFmtId="0" fontId="114" fillId="17" borderId="23" xfId="0" applyFont="1" applyFill="1" applyBorder="1" applyAlignment="1">
      <alignment horizontal="center" vertical="center" wrapText="1"/>
    </xf>
    <xf numFmtId="0" fontId="0" fillId="12" borderId="31" xfId="0" applyFill="1" applyBorder="1" applyAlignment="1" applyProtection="1">
      <alignment horizontal="center"/>
      <protection hidden="1"/>
    </xf>
    <xf numFmtId="0" fontId="0" fillId="12" borderId="27" xfId="0" applyFill="1" applyBorder="1" applyAlignment="1" applyProtection="1">
      <alignment horizontal="center"/>
      <protection hidden="1"/>
    </xf>
    <xf numFmtId="0" fontId="110" fillId="17" borderId="23" xfId="0" applyFont="1" applyFill="1" applyBorder="1" applyAlignment="1" applyProtection="1">
      <alignment horizontal="center" vertical="center" wrapText="1"/>
      <protection hidden="1"/>
    </xf>
    <xf numFmtId="0" fontId="129" fillId="11" borderId="0" xfId="0" applyFont="1" applyFill="1" applyAlignment="1">
      <alignment horizontal="center"/>
    </xf>
    <xf numFmtId="0" fontId="99" fillId="17" borderId="0" xfId="0" applyFont="1" applyFill="1" applyAlignment="1" applyProtection="1">
      <alignment horizontal="center" vertical="center" wrapText="1"/>
      <protection hidden="1"/>
    </xf>
    <xf numFmtId="0" fontId="104" fillId="17" borderId="23" xfId="0" applyFont="1" applyFill="1" applyBorder="1" applyAlignment="1" applyProtection="1">
      <alignment horizontal="center" vertical="center" wrapText="1"/>
      <protection hidden="1"/>
    </xf>
    <xf numFmtId="0" fontId="0" fillId="12" borderId="26" xfId="0" applyFill="1" applyBorder="1" applyAlignment="1" applyProtection="1">
      <alignment horizontal="center"/>
      <protection hidden="1"/>
    </xf>
    <xf numFmtId="0" fontId="28" fillId="27" borderId="5" xfId="0" applyFont="1" applyFill="1" applyBorder="1" applyAlignment="1">
      <alignment horizontal="center"/>
    </xf>
    <xf numFmtId="0" fontId="27" fillId="12" borderId="26" xfId="0" applyFont="1" applyFill="1" applyBorder="1" applyAlignment="1" applyProtection="1">
      <alignment horizontal="center"/>
      <protection hidden="1"/>
    </xf>
    <xf numFmtId="0" fontId="2" fillId="12" borderId="26" xfId="0" applyFont="1" applyFill="1" applyBorder="1" applyAlignment="1" applyProtection="1">
      <alignment horizontal="center"/>
      <protection hidden="1"/>
    </xf>
    <xf numFmtId="0" fontId="90" fillId="16" borderId="31" xfId="0" applyFont="1" applyFill="1" applyBorder="1" applyAlignment="1" applyProtection="1">
      <alignment horizontal="center"/>
      <protection locked="0"/>
    </xf>
    <xf numFmtId="0" fontId="90" fillId="16" borderId="27" xfId="0" applyFont="1" applyFill="1" applyBorder="1" applyAlignment="1" applyProtection="1">
      <alignment horizontal="center"/>
      <protection locked="0"/>
    </xf>
    <xf numFmtId="0" fontId="90" fillId="16" borderId="34" xfId="0" applyFont="1" applyFill="1" applyBorder="1" applyAlignment="1" applyProtection="1">
      <alignment horizontal="center"/>
      <protection locked="0"/>
    </xf>
    <xf numFmtId="0" fontId="90" fillId="16" borderId="22" xfId="0" applyFont="1" applyFill="1" applyBorder="1" applyAlignment="1" applyProtection="1">
      <alignment horizontal="center"/>
      <protection locked="0"/>
    </xf>
    <xf numFmtId="0" fontId="104" fillId="17" borderId="0" xfId="0" applyFont="1" applyFill="1" applyAlignment="1" applyProtection="1">
      <alignment horizontal="center" vertical="center" wrapText="1"/>
      <protection hidden="1"/>
    </xf>
    <xf numFmtId="0" fontId="104" fillId="17" borderId="0" xfId="0" applyFont="1" applyFill="1" applyBorder="1" applyAlignment="1" applyProtection="1">
      <alignment horizontal="center" vertical="center" wrapText="1"/>
      <protection hidden="1"/>
    </xf>
    <xf numFmtId="0" fontId="91" fillId="12" borderId="5" xfId="0" applyFont="1" applyFill="1" applyBorder="1" applyAlignment="1">
      <alignment horizontal="center"/>
    </xf>
    <xf numFmtId="0" fontId="131" fillId="26" borderId="0" xfId="0" applyFont="1" applyFill="1" applyAlignment="1">
      <alignment horizontal="center"/>
    </xf>
    <xf numFmtId="0" fontId="131" fillId="26" borderId="0" xfId="0" applyFont="1" applyFill="1" applyAlignment="1">
      <alignment horizontal="left"/>
    </xf>
    <xf numFmtId="0" fontId="94" fillId="17" borderId="0" xfId="0" applyFont="1" applyFill="1" applyAlignment="1" applyProtection="1">
      <alignment horizontal="center" vertical="center" wrapText="1"/>
      <protection hidden="1"/>
    </xf>
    <xf numFmtId="0" fontId="115" fillId="17" borderId="0" xfId="0" applyFont="1" applyFill="1" applyAlignment="1">
      <alignment horizontal="center" vertical="center"/>
    </xf>
    <xf numFmtId="0" fontId="54" fillId="18" borderId="26" xfId="0" applyFont="1" applyFill="1" applyBorder="1" applyAlignment="1" applyProtection="1">
      <alignment horizontal="left"/>
      <protection hidden="1"/>
    </xf>
    <xf numFmtId="0" fontId="54" fillId="3" borderId="5" xfId="0" applyFont="1" applyFill="1" applyBorder="1" applyAlignment="1" applyProtection="1">
      <alignment horizontal="left"/>
      <protection hidden="1"/>
    </xf>
    <xf numFmtId="0" fontId="99" fillId="17" borderId="26" xfId="0" applyFont="1" applyFill="1" applyBorder="1" applyAlignment="1" applyProtection="1">
      <alignment horizontal="center"/>
      <protection hidden="1"/>
    </xf>
    <xf numFmtId="0" fontId="116" fillId="15" borderId="17" xfId="0" applyFont="1" applyFill="1" applyBorder="1" applyAlignment="1" applyProtection="1">
      <alignment horizontal="center" vertical="center" wrapText="1"/>
      <protection hidden="1"/>
    </xf>
    <xf numFmtId="0" fontId="116" fillId="15" borderId="0" xfId="0" applyFont="1" applyFill="1" applyBorder="1" applyAlignment="1" applyProtection="1">
      <alignment horizontal="center" vertical="center" wrapText="1"/>
      <protection hidden="1"/>
    </xf>
    <xf numFmtId="0" fontId="99" fillId="21" borderId="14" xfId="0" applyFont="1" applyFill="1" applyBorder="1" applyAlignment="1" applyProtection="1">
      <alignment horizontal="center" vertical="center"/>
      <protection hidden="1"/>
    </xf>
    <xf numFmtId="0" fontId="99" fillId="21" borderId="9" xfId="0" applyFont="1" applyFill="1" applyBorder="1" applyAlignment="1" applyProtection="1">
      <alignment horizontal="center" vertical="center"/>
      <protection hidden="1"/>
    </xf>
    <xf numFmtId="0" fontId="95" fillId="21" borderId="10" xfId="0" applyFont="1" applyFill="1" applyBorder="1" applyAlignment="1" applyProtection="1">
      <alignment horizontal="center" vertical="center"/>
      <protection hidden="1"/>
    </xf>
    <xf numFmtId="0" fontId="22" fillId="18" borderId="26" xfId="0" applyFont="1" applyFill="1" applyBorder="1" applyAlignment="1" applyProtection="1">
      <alignment horizontal="left"/>
      <protection hidden="1"/>
    </xf>
    <xf numFmtId="1" fontId="59" fillId="12" borderId="31" xfId="0" applyNumberFormat="1" applyFont="1" applyFill="1" applyBorder="1" applyAlignment="1" applyProtection="1">
      <alignment horizontal="left"/>
      <protection hidden="1"/>
    </xf>
    <xf numFmtId="0" fontId="59" fillId="12" borderId="32" xfId="0" applyFont="1" applyFill="1" applyBorder="1" applyAlignment="1" applyProtection="1">
      <alignment horizontal="left"/>
      <protection hidden="1"/>
    </xf>
    <xf numFmtId="0" fontId="59" fillId="12" borderId="27" xfId="0" applyFont="1" applyFill="1" applyBorder="1" applyAlignment="1" applyProtection="1">
      <alignment horizontal="left"/>
      <protection hidden="1"/>
    </xf>
    <xf numFmtId="0" fontId="6" fillId="7" borderId="5" xfId="0" applyFont="1" applyFill="1" applyBorder="1" applyAlignment="1" applyProtection="1">
      <alignment horizontal="center" vertical="center"/>
      <protection hidden="1"/>
    </xf>
    <xf numFmtId="0" fontId="12" fillId="7" borderId="5" xfId="0" applyFont="1" applyFill="1" applyBorder="1" applyAlignment="1" applyProtection="1">
      <alignment horizontal="center" vertical="center"/>
      <protection hidden="1"/>
    </xf>
    <xf numFmtId="0" fontId="22" fillId="3" borderId="5" xfId="0" applyFont="1" applyFill="1" applyBorder="1" applyAlignment="1" applyProtection="1">
      <alignment horizontal="left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133" fillId="11" borderId="0" xfId="0" applyFont="1" applyFill="1" applyAlignment="1">
      <alignment horizontal="center"/>
    </xf>
    <xf numFmtId="0" fontId="134" fillId="11" borderId="0" xfId="0" applyFont="1" applyFill="1" applyAlignment="1" applyProtection="1">
      <alignment horizontal="center" wrapText="1"/>
      <protection hidden="1"/>
    </xf>
    <xf numFmtId="0" fontId="135" fillId="11" borderId="0" xfId="0" applyFont="1" applyFill="1" applyAlignment="1">
      <alignment horizontal="center" wrapText="1"/>
    </xf>
    <xf numFmtId="0" fontId="136" fillId="11" borderId="0" xfId="0" applyFont="1" applyFill="1" applyAlignment="1">
      <alignment horizontal="center" vertical="center"/>
    </xf>
    <xf numFmtId="0" fontId="81" fillId="2" borderId="0" xfId="0" applyFont="1" applyFill="1" applyAlignment="1">
      <alignment horizontal="center"/>
    </xf>
    <xf numFmtId="0" fontId="22" fillId="2" borderId="5" xfId="0" applyFont="1" applyFill="1" applyBorder="1" applyAlignment="1" applyProtection="1">
      <protection hidden="1"/>
    </xf>
    <xf numFmtId="0" fontId="22" fillId="2" borderId="6" xfId="0" applyFont="1" applyFill="1" applyBorder="1" applyAlignment="1" applyProtection="1">
      <protection hidden="1"/>
    </xf>
    <xf numFmtId="0" fontId="2" fillId="2" borderId="0" xfId="0" applyFont="1" applyFill="1" applyAlignment="1" applyProtection="1">
      <alignment horizontal="center"/>
      <protection hidden="1"/>
    </xf>
    <xf numFmtId="0" fontId="37" fillId="7" borderId="12" xfId="0" applyFont="1" applyFill="1" applyBorder="1" applyAlignment="1" applyProtection="1">
      <alignment horizontal="center"/>
      <protection hidden="1"/>
    </xf>
    <xf numFmtId="0" fontId="37" fillId="7" borderId="13" xfId="0" applyFont="1" applyFill="1" applyBorder="1" applyAlignment="1" applyProtection="1">
      <alignment horizontal="center"/>
      <protection hidden="1"/>
    </xf>
    <xf numFmtId="0" fontId="37" fillId="7" borderId="11" xfId="0" applyFont="1" applyFill="1" applyBorder="1" applyAlignment="1" applyProtection="1">
      <alignment horizontal="center"/>
      <protection hidden="1"/>
    </xf>
    <xf numFmtId="0" fontId="79" fillId="2" borderId="0" xfId="0" applyFont="1" applyFill="1" applyAlignment="1" applyProtection="1">
      <alignment horizontal="center"/>
      <protection hidden="1"/>
    </xf>
    <xf numFmtId="0" fontId="20" fillId="2" borderId="0" xfId="0" applyFont="1" applyFill="1" applyAlignment="1" applyProtection="1">
      <alignment horizontal="center"/>
      <protection hidden="1"/>
    </xf>
    <xf numFmtId="0" fontId="32" fillId="5" borderId="12" xfId="0" applyFont="1" applyFill="1" applyBorder="1" applyAlignment="1" applyProtection="1">
      <alignment horizontal="center"/>
      <protection hidden="1"/>
    </xf>
    <xf numFmtId="0" fontId="32" fillId="5" borderId="11" xfId="0" applyFont="1" applyFill="1" applyBorder="1" applyAlignment="1" applyProtection="1">
      <alignment horizontal="center"/>
      <protection hidden="1"/>
    </xf>
    <xf numFmtId="0" fontId="32" fillId="5" borderId="13" xfId="0" applyFont="1" applyFill="1" applyBorder="1" applyAlignment="1" applyProtection="1">
      <alignment horizontal="center"/>
      <protection hidden="1"/>
    </xf>
    <xf numFmtId="0" fontId="44" fillId="5" borderId="12" xfId="0" applyFont="1" applyFill="1" applyBorder="1" applyAlignment="1" applyProtection="1">
      <alignment horizontal="center"/>
      <protection hidden="1"/>
    </xf>
    <xf numFmtId="0" fontId="44" fillId="5" borderId="13" xfId="0" applyFont="1" applyFill="1" applyBorder="1" applyAlignment="1" applyProtection="1">
      <alignment horizontal="center"/>
      <protection hidden="1"/>
    </xf>
    <xf numFmtId="0" fontId="44" fillId="5" borderId="11" xfId="0" applyFont="1" applyFill="1" applyBorder="1" applyAlignment="1" applyProtection="1">
      <alignment horizontal="center"/>
      <protection hidden="1"/>
    </xf>
    <xf numFmtId="0" fontId="41" fillId="5" borderId="12" xfId="0" applyFont="1" applyFill="1" applyBorder="1" applyAlignment="1" applyProtection="1">
      <alignment horizontal="center"/>
      <protection hidden="1"/>
    </xf>
    <xf numFmtId="0" fontId="41" fillId="5" borderId="13" xfId="0" applyFont="1" applyFill="1" applyBorder="1" applyAlignment="1" applyProtection="1">
      <alignment horizontal="center"/>
      <protection hidden="1"/>
    </xf>
    <xf numFmtId="0" fontId="41" fillId="5" borderId="11" xfId="0" applyFont="1" applyFill="1" applyBorder="1" applyAlignment="1" applyProtection="1">
      <alignment horizontal="center"/>
      <protection hidden="1"/>
    </xf>
    <xf numFmtId="0" fontId="9" fillId="2" borderId="0" xfId="0" applyFont="1" applyFill="1" applyAlignment="1" applyProtection="1">
      <alignment horizontal="center"/>
      <protection hidden="1"/>
    </xf>
    <xf numFmtId="0" fontId="11" fillId="5" borderId="12" xfId="0" applyFont="1" applyFill="1" applyBorder="1" applyAlignment="1" applyProtection="1">
      <alignment horizontal="center"/>
      <protection hidden="1"/>
    </xf>
    <xf numFmtId="0" fontId="11" fillId="5" borderId="11" xfId="0" applyFont="1" applyFill="1" applyBorder="1" applyAlignment="1" applyProtection="1">
      <alignment horizontal="center"/>
      <protection hidden="1"/>
    </xf>
    <xf numFmtId="0" fontId="6" fillId="5" borderId="6" xfId="0" applyFont="1" applyFill="1" applyBorder="1" applyAlignment="1" applyProtection="1">
      <alignment horizontal="center" vertical="center"/>
      <protection hidden="1"/>
    </xf>
    <xf numFmtId="0" fontId="6" fillId="5" borderId="7" xfId="0" applyFont="1" applyFill="1" applyBorder="1" applyAlignment="1" applyProtection="1">
      <alignment horizontal="center" vertical="center"/>
      <protection hidden="1"/>
    </xf>
    <xf numFmtId="0" fontId="6" fillId="5" borderId="12" xfId="0" applyFont="1" applyFill="1" applyBorder="1" applyAlignment="1" applyProtection="1">
      <alignment horizontal="center" vertical="center"/>
      <protection hidden="1"/>
    </xf>
    <xf numFmtId="0" fontId="6" fillId="5" borderId="13" xfId="0" applyFont="1" applyFill="1" applyBorder="1" applyAlignment="1" applyProtection="1">
      <alignment horizontal="center" vertical="center"/>
      <protection hidden="1"/>
    </xf>
    <xf numFmtId="0" fontId="49" fillId="2" borderId="0" xfId="0" applyFont="1" applyFill="1" applyAlignment="1" applyProtection="1">
      <alignment horizontal="center"/>
      <protection hidden="1"/>
    </xf>
    <xf numFmtId="0" fontId="14" fillId="7" borderId="12" xfId="0" applyFont="1" applyFill="1" applyBorder="1" applyAlignment="1" applyProtection="1">
      <alignment horizontal="center" vertical="center"/>
      <protection hidden="1"/>
    </xf>
    <xf numFmtId="0" fontId="47" fillId="2" borderId="0" xfId="0" applyFont="1" applyFill="1" applyAlignment="1" applyProtection="1">
      <alignment horizontal="center"/>
      <protection hidden="1"/>
    </xf>
    <xf numFmtId="0" fontId="21" fillId="7" borderId="12" xfId="0" applyFont="1" applyFill="1" applyBorder="1" applyAlignment="1" applyProtection="1">
      <alignment horizontal="center" vertical="center"/>
      <protection hidden="1"/>
    </xf>
    <xf numFmtId="0" fontId="21" fillId="7" borderId="11" xfId="0" applyFont="1" applyFill="1" applyBorder="1" applyAlignment="1" applyProtection="1">
      <alignment horizontal="center" vertical="center"/>
      <protection hidden="1"/>
    </xf>
    <xf numFmtId="0" fontId="21" fillId="7" borderId="13" xfId="0" applyFont="1" applyFill="1" applyBorder="1" applyAlignment="1" applyProtection="1">
      <alignment horizontal="center" vertical="center"/>
      <protection hidden="1"/>
    </xf>
    <xf numFmtId="0" fontId="22" fillId="3" borderId="17" xfId="0" applyFont="1" applyFill="1" applyBorder="1" applyAlignment="1" applyProtection="1">
      <alignment horizontal="right"/>
      <protection hidden="1"/>
    </xf>
    <xf numFmtId="0" fontId="17" fillId="3" borderId="0" xfId="0" applyFont="1" applyFill="1" applyBorder="1" applyAlignment="1" applyProtection="1">
      <alignment horizontal="right"/>
      <protection hidden="1"/>
    </xf>
    <xf numFmtId="0" fontId="17" fillId="3" borderId="4" xfId="0" applyFont="1" applyFill="1" applyBorder="1" applyAlignment="1" applyProtection="1">
      <alignment horizontal="right"/>
      <protection hidden="1"/>
    </xf>
    <xf numFmtId="0" fontId="22" fillId="3" borderId="15" xfId="0" applyFont="1" applyFill="1" applyBorder="1" applyAlignment="1" applyProtection="1">
      <alignment horizontal="right"/>
      <protection hidden="1"/>
    </xf>
    <xf numFmtId="0" fontId="17" fillId="3" borderId="8" xfId="0" applyFont="1" applyFill="1" applyBorder="1" applyAlignment="1" applyProtection="1">
      <alignment horizontal="right"/>
      <protection hidden="1"/>
    </xf>
    <xf numFmtId="0" fontId="17" fillId="3" borderId="16" xfId="0" applyFont="1" applyFill="1" applyBorder="1" applyAlignment="1" applyProtection="1">
      <alignment horizontal="right"/>
      <protection hidden="1"/>
    </xf>
    <xf numFmtId="0" fontId="17" fillId="2" borderId="17" xfId="0" applyFont="1" applyFill="1" applyBorder="1" applyAlignment="1" applyProtection="1">
      <alignment horizontal="right"/>
      <protection hidden="1"/>
    </xf>
    <xf numFmtId="0" fontId="17" fillId="2" borderId="0" xfId="0" applyFont="1" applyFill="1" applyBorder="1" applyAlignment="1" applyProtection="1">
      <alignment horizontal="right"/>
      <protection hidden="1"/>
    </xf>
    <xf numFmtId="0" fontId="17" fillId="2" borderId="4" xfId="0" applyFont="1" applyFill="1" applyBorder="1" applyAlignment="1" applyProtection="1">
      <alignment horizontal="right"/>
      <protection hidden="1"/>
    </xf>
    <xf numFmtId="0" fontId="22" fillId="3" borderId="12" xfId="0" applyFont="1" applyFill="1" applyBorder="1" applyAlignment="1" applyProtection="1">
      <alignment horizontal="left"/>
      <protection hidden="1"/>
    </xf>
    <xf numFmtId="0" fontId="17" fillId="3" borderId="13" xfId="0" applyFont="1" applyFill="1" applyBorder="1" applyAlignment="1" applyProtection="1">
      <alignment horizontal="left"/>
      <protection hidden="1"/>
    </xf>
    <xf numFmtId="0" fontId="17" fillId="3" borderId="11" xfId="0" applyFont="1" applyFill="1" applyBorder="1" applyAlignment="1" applyProtection="1">
      <alignment horizontal="left"/>
      <protection hidden="1"/>
    </xf>
    <xf numFmtId="0" fontId="17" fillId="3" borderId="15" xfId="0" applyFont="1" applyFill="1" applyBorder="1" applyAlignment="1" applyProtection="1">
      <alignment horizontal="left"/>
      <protection hidden="1"/>
    </xf>
    <xf numFmtId="0" fontId="17" fillId="3" borderId="8" xfId="0" applyFont="1" applyFill="1" applyBorder="1" applyAlignment="1" applyProtection="1">
      <alignment horizontal="left"/>
      <protection hidden="1"/>
    </xf>
    <xf numFmtId="0" fontId="17" fillId="3" borderId="16" xfId="0" applyFont="1" applyFill="1" applyBorder="1" applyAlignment="1" applyProtection="1">
      <alignment horizontal="left"/>
      <protection hidden="1"/>
    </xf>
    <xf numFmtId="0" fontId="50" fillId="2" borderId="0" xfId="0" applyFont="1" applyFill="1" applyAlignment="1" applyProtection="1">
      <alignment horizontal="center"/>
      <protection hidden="1"/>
    </xf>
    <xf numFmtId="0" fontId="18" fillId="7" borderId="12" xfId="0" applyFont="1" applyFill="1" applyBorder="1" applyAlignment="1" applyProtection="1">
      <alignment horizontal="center"/>
      <protection hidden="1"/>
    </xf>
    <xf numFmtId="0" fontId="18" fillId="7" borderId="13" xfId="0" applyFont="1" applyFill="1" applyBorder="1" applyAlignment="1" applyProtection="1">
      <alignment horizontal="center"/>
      <protection hidden="1"/>
    </xf>
    <xf numFmtId="0" fontId="18" fillId="7" borderId="11" xfId="0" applyFont="1" applyFill="1" applyBorder="1" applyAlignment="1" applyProtection="1">
      <alignment horizontal="center"/>
      <protection hidden="1"/>
    </xf>
    <xf numFmtId="0" fontId="14" fillId="7" borderId="6" xfId="0" applyFont="1" applyFill="1" applyBorder="1" applyAlignment="1" applyProtection="1">
      <alignment horizontal="left" vertical="center"/>
      <protection hidden="1"/>
    </xf>
    <xf numFmtId="0" fontId="14" fillId="7" borderId="7" xfId="0" applyFont="1" applyFill="1" applyBorder="1" applyAlignment="1" applyProtection="1">
      <alignment horizontal="left" vertical="center"/>
      <protection hidden="1"/>
    </xf>
    <xf numFmtId="0" fontId="18" fillId="7" borderId="6" xfId="0" applyFont="1" applyFill="1" applyBorder="1" applyAlignment="1" applyProtection="1">
      <alignment horizontal="center" vertical="center"/>
      <protection hidden="1"/>
    </xf>
    <xf numFmtId="0" fontId="18" fillId="7" borderId="7" xfId="0" applyFont="1" applyFill="1" applyBorder="1" applyAlignment="1" applyProtection="1">
      <alignment horizontal="center" vertical="center"/>
      <protection hidden="1"/>
    </xf>
    <xf numFmtId="0" fontId="17" fillId="3" borderId="12" xfId="0" applyFont="1" applyFill="1" applyBorder="1" applyAlignment="1" applyProtection="1">
      <alignment horizontal="left"/>
      <protection hidden="1"/>
    </xf>
    <xf numFmtId="0" fontId="6" fillId="5" borderId="5" xfId="0" applyFont="1" applyFill="1" applyBorder="1" applyAlignment="1" applyProtection="1">
      <alignment horizontal="center" vertical="center"/>
      <protection hidden="1"/>
    </xf>
    <xf numFmtId="0" fontId="6" fillId="5" borderId="5" xfId="0" applyFont="1" applyFill="1" applyBorder="1" applyAlignment="1" applyProtection="1">
      <alignment horizontal="center"/>
      <protection hidden="1"/>
    </xf>
    <xf numFmtId="0" fontId="36" fillId="7" borderId="6" xfId="0" applyFont="1" applyFill="1" applyBorder="1" applyAlignment="1" applyProtection="1">
      <alignment horizontal="left" vertical="center"/>
      <protection hidden="1"/>
    </xf>
    <xf numFmtId="0" fontId="36" fillId="7" borderId="7" xfId="0" applyFont="1" applyFill="1" applyBorder="1" applyAlignment="1" applyProtection="1">
      <alignment horizontal="left" vertical="center"/>
      <protection hidden="1"/>
    </xf>
    <xf numFmtId="0" fontId="52" fillId="2" borderId="0" xfId="0" applyFont="1" applyFill="1" applyBorder="1" applyAlignment="1" applyProtection="1">
      <alignment horizontal="center"/>
      <protection hidden="1"/>
    </xf>
    <xf numFmtId="0" fontId="48" fillId="2" borderId="0" xfId="0" applyFont="1" applyFill="1" applyBorder="1" applyAlignment="1" applyProtection="1">
      <alignment horizontal="center"/>
      <protection hidden="1"/>
    </xf>
    <xf numFmtId="0" fontId="48" fillId="2" borderId="0" xfId="0" applyFont="1" applyFill="1" applyAlignment="1" applyProtection="1">
      <alignment horizontal="center"/>
      <protection hidden="1"/>
    </xf>
    <xf numFmtId="0" fontId="6" fillId="7" borderId="12" xfId="0" applyFont="1" applyFill="1" applyBorder="1" applyAlignment="1" applyProtection="1">
      <alignment horizontal="center"/>
      <protection hidden="1"/>
    </xf>
    <xf numFmtId="0" fontId="6" fillId="7" borderId="13" xfId="0" applyFont="1" applyFill="1" applyBorder="1" applyAlignment="1" applyProtection="1">
      <alignment horizontal="center"/>
      <protection hidden="1"/>
    </xf>
    <xf numFmtId="0" fontId="6" fillId="7" borderId="11" xfId="0" applyFont="1" applyFill="1" applyBorder="1" applyAlignment="1" applyProtection="1">
      <alignment horizontal="center"/>
      <protection hidden="1"/>
    </xf>
    <xf numFmtId="0" fontId="6" fillId="5" borderId="15" xfId="0" applyFont="1" applyFill="1" applyBorder="1" applyAlignment="1" applyProtection="1">
      <alignment horizontal="center"/>
      <protection hidden="1"/>
    </xf>
    <xf numFmtId="0" fontId="6" fillId="5" borderId="8" xfId="0" applyFont="1" applyFill="1" applyBorder="1" applyAlignment="1" applyProtection="1">
      <alignment horizontal="center"/>
      <protection hidden="1"/>
    </xf>
    <xf numFmtId="0" fontId="6" fillId="5" borderId="16" xfId="0" applyFont="1" applyFill="1" applyBorder="1" applyAlignment="1" applyProtection="1">
      <alignment horizontal="center"/>
      <protection hidden="1"/>
    </xf>
    <xf numFmtId="0" fontId="6" fillId="5" borderId="2" xfId="0" applyFont="1" applyFill="1" applyBorder="1" applyAlignment="1" applyProtection="1">
      <alignment horizontal="center" vertical="center"/>
      <protection hidden="1"/>
    </xf>
    <xf numFmtId="0" fontId="6" fillId="5" borderId="12" xfId="0" applyFont="1" applyFill="1" applyBorder="1" applyAlignment="1" applyProtection="1">
      <alignment horizontal="center"/>
      <protection hidden="1"/>
    </xf>
    <xf numFmtId="0" fontId="6" fillId="5" borderId="13" xfId="0" applyFont="1" applyFill="1" applyBorder="1" applyAlignment="1" applyProtection="1">
      <alignment horizontal="center"/>
      <protection hidden="1"/>
    </xf>
    <xf numFmtId="0" fontId="6" fillId="5" borderId="11" xfId="0" applyFont="1" applyFill="1" applyBorder="1" applyAlignment="1" applyProtection="1">
      <alignment horizontal="center"/>
      <protection hidden="1"/>
    </xf>
    <xf numFmtId="0" fontId="24" fillId="5" borderId="5" xfId="0" applyFont="1" applyFill="1" applyBorder="1" applyAlignment="1" applyProtection="1">
      <alignment horizontal="left" vertical="center"/>
      <protection hidden="1"/>
    </xf>
    <xf numFmtId="0" fontId="24" fillId="5" borderId="6" xfId="0" applyFont="1" applyFill="1" applyBorder="1" applyAlignment="1" applyProtection="1">
      <alignment horizontal="center" vertical="center"/>
      <protection hidden="1"/>
    </xf>
    <xf numFmtId="0" fontId="24" fillId="5" borderId="7" xfId="0" applyFont="1" applyFill="1" applyBorder="1" applyAlignment="1" applyProtection="1">
      <alignment horizontal="center" vertical="center"/>
      <protection hidden="1"/>
    </xf>
    <xf numFmtId="0" fontId="24" fillId="5" borderId="0" xfId="0" applyFont="1" applyFill="1" applyBorder="1" applyAlignment="1" applyProtection="1">
      <alignment horizontal="left" vertical="center"/>
      <protection hidden="1"/>
    </xf>
    <xf numFmtId="0" fontId="24" fillId="5" borderId="6" xfId="0" applyFont="1" applyFill="1" applyBorder="1" applyAlignment="1" applyProtection="1">
      <alignment horizontal="left" vertical="center"/>
      <protection hidden="1"/>
    </xf>
    <xf numFmtId="0" fontId="24" fillId="5" borderId="7" xfId="0" applyFont="1" applyFill="1" applyBorder="1" applyAlignment="1" applyProtection="1">
      <alignment horizontal="left" vertical="center"/>
      <protection hidden="1"/>
    </xf>
    <xf numFmtId="0" fontId="38" fillId="5" borderId="0" xfId="0" applyFont="1" applyFill="1" applyAlignment="1" applyProtection="1">
      <alignment horizontal="center" vertical="center"/>
      <protection hidden="1"/>
    </xf>
    <xf numFmtId="0" fontId="58" fillId="2" borderId="0" xfId="0" applyFont="1" applyFill="1" applyAlignment="1" applyProtection="1">
      <alignment horizontal="center"/>
      <protection hidden="1"/>
    </xf>
    <xf numFmtId="49" fontId="22" fillId="2" borderId="12" xfId="0" applyNumberFormat="1" applyFont="1" applyFill="1" applyBorder="1" applyAlignment="1" applyProtection="1">
      <alignment horizontal="left"/>
      <protection hidden="1"/>
    </xf>
    <xf numFmtId="49" fontId="22" fillId="2" borderId="13" xfId="0" applyNumberFormat="1" applyFont="1" applyFill="1" applyBorder="1" applyAlignment="1" applyProtection="1">
      <alignment horizontal="left"/>
      <protection hidden="1"/>
    </xf>
    <xf numFmtId="49" fontId="22" fillId="2" borderId="11" xfId="0" applyNumberFormat="1" applyFont="1" applyFill="1" applyBorder="1" applyAlignment="1" applyProtection="1">
      <alignment horizontal="left"/>
      <protection hidden="1"/>
    </xf>
    <xf numFmtId="49" fontId="22" fillId="2" borderId="14" xfId="0" applyNumberFormat="1" applyFont="1" applyFill="1" applyBorder="1" applyAlignment="1" applyProtection="1">
      <alignment horizontal="left"/>
      <protection hidden="1"/>
    </xf>
    <xf numFmtId="49" fontId="22" fillId="2" borderId="9" xfId="0" applyNumberFormat="1" applyFont="1" applyFill="1" applyBorder="1" applyAlignment="1" applyProtection="1">
      <alignment horizontal="left"/>
      <protection hidden="1"/>
    </xf>
    <xf numFmtId="49" fontId="22" fillId="2" borderId="10" xfId="0" applyNumberFormat="1" applyFont="1" applyFill="1" applyBorder="1" applyAlignment="1" applyProtection="1">
      <alignment horizontal="left"/>
      <protection hidden="1"/>
    </xf>
    <xf numFmtId="49" fontId="22" fillId="2" borderId="15" xfId="0" applyNumberFormat="1" applyFont="1" applyFill="1" applyBorder="1" applyAlignment="1" applyProtection="1">
      <alignment horizontal="left"/>
      <protection hidden="1"/>
    </xf>
    <xf numFmtId="49" fontId="22" fillId="2" borderId="8" xfId="0" applyNumberFormat="1" applyFont="1" applyFill="1" applyBorder="1" applyAlignment="1" applyProtection="1">
      <alignment horizontal="left"/>
      <protection hidden="1"/>
    </xf>
    <xf numFmtId="49" fontId="22" fillId="2" borderId="16" xfId="0" applyNumberFormat="1" applyFont="1" applyFill="1" applyBorder="1" applyAlignment="1" applyProtection="1">
      <alignment horizontal="left"/>
      <protection hidden="1"/>
    </xf>
    <xf numFmtId="49" fontId="22" fillId="2" borderId="12" xfId="0" applyNumberFormat="1" applyFont="1" applyFill="1" applyBorder="1" applyAlignment="1" applyProtection="1">
      <alignment horizontal="center"/>
      <protection hidden="1"/>
    </xf>
    <xf numFmtId="49" fontId="22" fillId="2" borderId="13" xfId="0" applyNumberFormat="1" applyFont="1" applyFill="1" applyBorder="1" applyAlignment="1" applyProtection="1">
      <alignment horizontal="center"/>
      <protection hidden="1"/>
    </xf>
    <xf numFmtId="49" fontId="22" fillId="2" borderId="11" xfId="0" applyNumberFormat="1" applyFont="1" applyFill="1" applyBorder="1" applyAlignment="1" applyProtection="1">
      <alignment horizontal="center"/>
      <protection hidden="1"/>
    </xf>
    <xf numFmtId="49" fontId="61" fillId="5" borderId="6" xfId="0" applyNumberFormat="1" applyFont="1" applyFill="1" applyBorder="1" applyAlignment="1" applyProtection="1">
      <alignment horizontal="center" vertical="center"/>
      <protection hidden="1"/>
    </xf>
    <xf numFmtId="49" fontId="61" fillId="5" borderId="7" xfId="0" applyNumberFormat="1" applyFont="1" applyFill="1" applyBorder="1" applyAlignment="1" applyProtection="1">
      <alignment horizontal="center" vertical="center"/>
      <protection hidden="1"/>
    </xf>
    <xf numFmtId="3" fontId="61" fillId="5" borderId="6" xfId="0" applyNumberFormat="1" applyFont="1" applyFill="1" applyBorder="1" applyAlignment="1" applyProtection="1">
      <alignment horizontal="center" vertical="center"/>
      <protection hidden="1"/>
    </xf>
    <xf numFmtId="3" fontId="61" fillId="5" borderId="7" xfId="0" applyNumberFormat="1" applyFont="1" applyFill="1" applyBorder="1" applyAlignment="1" applyProtection="1">
      <alignment horizontal="center" vertical="center"/>
      <protection hidden="1"/>
    </xf>
    <xf numFmtId="49" fontId="38" fillId="5" borderId="6" xfId="0" applyNumberFormat="1" applyFont="1" applyFill="1" applyBorder="1" applyAlignment="1" applyProtection="1">
      <alignment horizontal="center" vertical="center"/>
      <protection hidden="1"/>
    </xf>
    <xf numFmtId="49" fontId="38" fillId="5" borderId="7" xfId="0" applyNumberFormat="1" applyFont="1" applyFill="1" applyBorder="1" applyAlignment="1" applyProtection="1">
      <alignment horizontal="center" vertical="center"/>
      <protection hidden="1"/>
    </xf>
    <xf numFmtId="49" fontId="12" fillId="5" borderId="13" xfId="0" applyNumberFormat="1" applyFont="1" applyFill="1" applyBorder="1" applyAlignment="1" applyProtection="1">
      <alignment horizontal="center"/>
      <protection hidden="1"/>
    </xf>
    <xf numFmtId="49" fontId="12" fillId="5" borderId="11" xfId="0" applyNumberFormat="1" applyFont="1" applyFill="1" applyBorder="1" applyAlignment="1" applyProtection="1">
      <alignment horizontal="center"/>
      <protection hidden="1"/>
    </xf>
    <xf numFmtId="49" fontId="58" fillId="2" borderId="0" xfId="0" applyNumberFormat="1" applyFont="1" applyFill="1" applyAlignment="1" applyProtection="1">
      <alignment horizontal="center"/>
      <protection hidden="1"/>
    </xf>
    <xf numFmtId="4" fontId="61" fillId="5" borderId="6" xfId="0" applyNumberFormat="1" applyFont="1" applyFill="1" applyBorder="1" applyAlignment="1" applyProtection="1">
      <alignment horizontal="center" vertical="center"/>
      <protection hidden="1"/>
    </xf>
    <xf numFmtId="4" fontId="61" fillId="5" borderId="7" xfId="0" applyNumberFormat="1" applyFont="1" applyFill="1" applyBorder="1" applyAlignment="1" applyProtection="1">
      <alignment horizontal="center" vertical="center"/>
      <protection hidden="1"/>
    </xf>
    <xf numFmtId="49" fontId="0" fillId="2" borderId="14" xfId="0" applyNumberFormat="1" applyFill="1" applyBorder="1" applyAlignment="1" applyProtection="1">
      <alignment horizontal="center"/>
      <protection hidden="1"/>
    </xf>
    <xf numFmtId="49" fontId="0" fillId="2" borderId="9" xfId="0" applyNumberFormat="1" applyFill="1" applyBorder="1" applyAlignment="1" applyProtection="1">
      <alignment horizontal="center"/>
      <protection hidden="1"/>
    </xf>
    <xf numFmtId="49" fontId="0" fillId="2" borderId="10" xfId="0" applyNumberFormat="1" applyFill="1" applyBorder="1" applyAlignment="1" applyProtection="1">
      <alignment horizontal="center"/>
      <protection hidden="1"/>
    </xf>
    <xf numFmtId="1" fontId="72" fillId="2" borderId="0" xfId="0" applyNumberFormat="1" applyFont="1" applyFill="1" applyBorder="1" applyAlignment="1" applyProtection="1">
      <alignment horizontal="left"/>
      <protection hidden="1"/>
    </xf>
    <xf numFmtId="0" fontId="72" fillId="2" borderId="0" xfId="0" applyFont="1" applyFill="1" applyBorder="1" applyAlignment="1" applyProtection="1">
      <alignment horizontal="left"/>
      <protection hidden="1"/>
    </xf>
    <xf numFmtId="170" fontId="77" fillId="2" borderId="0" xfId="0" applyNumberFormat="1" applyFont="1" applyFill="1" applyBorder="1" applyAlignment="1" applyProtection="1">
      <alignment horizontal="center"/>
      <protection hidden="1"/>
    </xf>
    <xf numFmtId="0" fontId="32" fillId="17" borderId="5" xfId="0" quotePrefix="1" applyFont="1" applyFill="1" applyBorder="1" applyAlignment="1" applyProtection="1">
      <alignment horizontal="center" vertical="center"/>
      <protection hidden="1"/>
    </xf>
    <xf numFmtId="0" fontId="32" fillId="17" borderId="14" xfId="0" quotePrefix="1" applyFont="1" applyFill="1" applyBorder="1" applyAlignment="1" applyProtection="1">
      <alignment horizontal="center" vertical="center"/>
      <protection hidden="1"/>
    </xf>
    <xf numFmtId="0" fontId="32" fillId="17" borderId="10" xfId="0" quotePrefix="1" applyFont="1" applyFill="1" applyBorder="1" applyAlignment="1" applyProtection="1">
      <alignment horizontal="center" vertical="center"/>
      <protection hidden="1"/>
    </xf>
    <xf numFmtId="0" fontId="32" fillId="17" borderId="15" xfId="0" quotePrefix="1" applyFont="1" applyFill="1" applyBorder="1" applyAlignment="1" applyProtection="1">
      <alignment horizontal="center" vertical="center"/>
      <protection hidden="1"/>
    </xf>
    <xf numFmtId="0" fontId="32" fillId="17" borderId="16" xfId="0" quotePrefix="1" applyFont="1" applyFill="1" applyBorder="1" applyAlignment="1" applyProtection="1">
      <alignment horizontal="center" vertical="center"/>
      <protection hidden="1"/>
    </xf>
    <xf numFmtId="0" fontId="6" fillId="17" borderId="14" xfId="0" applyFont="1" applyFill="1" applyBorder="1" applyAlignment="1" applyProtection="1">
      <alignment horizontal="center"/>
      <protection hidden="1"/>
    </xf>
    <xf numFmtId="0" fontId="6" fillId="17" borderId="10" xfId="0" quotePrefix="1" applyFont="1" applyFill="1" applyBorder="1" applyAlignment="1" applyProtection="1">
      <alignment horizontal="center"/>
      <protection hidden="1"/>
    </xf>
    <xf numFmtId="0" fontId="92" fillId="11" borderId="0" xfId="0" applyFont="1" applyFill="1" applyAlignment="1" applyProtection="1">
      <alignment horizontal="center"/>
      <protection hidden="1"/>
    </xf>
    <xf numFmtId="0" fontId="97" fillId="17" borderId="14" xfId="0" applyFont="1" applyFill="1" applyBorder="1" applyAlignment="1" applyProtection="1">
      <alignment horizontal="center" vertical="center"/>
      <protection hidden="1"/>
    </xf>
    <xf numFmtId="0" fontId="97" fillId="17" borderId="9" xfId="0" applyFont="1" applyFill="1" applyBorder="1" applyAlignment="1" applyProtection="1">
      <alignment horizontal="center" vertical="center"/>
      <protection hidden="1"/>
    </xf>
    <xf numFmtId="0" fontId="97" fillId="17" borderId="10" xfId="0" applyFont="1" applyFill="1" applyBorder="1" applyAlignment="1" applyProtection="1">
      <alignment horizontal="center" vertical="center"/>
      <protection hidden="1"/>
    </xf>
    <xf numFmtId="0" fontId="97" fillId="17" borderId="17" xfId="0" applyFont="1" applyFill="1" applyBorder="1" applyAlignment="1" applyProtection="1">
      <alignment horizontal="center" vertical="center"/>
      <protection hidden="1"/>
    </xf>
    <xf numFmtId="0" fontId="97" fillId="17" borderId="0" xfId="0" applyFont="1" applyFill="1" applyBorder="1" applyAlignment="1" applyProtection="1">
      <alignment horizontal="center" vertical="center"/>
      <protection hidden="1"/>
    </xf>
    <xf numFmtId="0" fontId="97" fillId="17" borderId="4" xfId="0" applyFont="1" applyFill="1" applyBorder="1" applyAlignment="1" applyProtection="1">
      <alignment horizontal="center" vertical="center"/>
      <protection hidden="1"/>
    </xf>
    <xf numFmtId="0" fontId="13" fillId="11" borderId="8" xfId="0" applyFont="1" applyFill="1" applyBorder="1" applyAlignment="1" applyProtection="1">
      <alignment horizontal="center"/>
      <protection hidden="1"/>
    </xf>
    <xf numFmtId="0" fontId="32" fillId="17" borderId="12" xfId="0" applyFont="1" applyFill="1" applyBorder="1" applyAlignment="1" applyProtection="1">
      <alignment horizontal="center"/>
      <protection hidden="1"/>
    </xf>
    <xf numFmtId="0" fontId="32" fillId="17" borderId="11" xfId="0" applyFont="1" applyFill="1" applyBorder="1" applyAlignment="1" applyProtection="1">
      <alignment horizontal="center"/>
      <protection hidden="1"/>
    </xf>
    <xf numFmtId="0" fontId="32" fillId="17" borderId="14" xfId="0" applyFont="1" applyFill="1" applyBorder="1" applyAlignment="1" applyProtection="1">
      <alignment horizontal="center" vertical="center"/>
      <protection hidden="1"/>
    </xf>
    <xf numFmtId="0" fontId="32" fillId="17" borderId="15" xfId="0" applyFont="1" applyFill="1" applyBorder="1" applyAlignment="1" applyProtection="1">
      <alignment horizontal="center" vertical="center"/>
      <protection hidden="1"/>
    </xf>
    <xf numFmtId="1" fontId="89" fillId="2" borderId="0" xfId="0" applyNumberFormat="1" applyFont="1" applyFill="1" applyAlignment="1" applyProtection="1">
      <alignment horizontal="center"/>
      <protection hidden="1"/>
    </xf>
    <xf numFmtId="0" fontId="30" fillId="7" borderId="0" xfId="0" applyFont="1" applyFill="1" applyBorder="1" applyAlignment="1" applyProtection="1">
      <alignment horizontal="center" vertical="center"/>
      <protection hidden="1"/>
    </xf>
    <xf numFmtId="0" fontId="39" fillId="7" borderId="0" xfId="0" applyFont="1" applyFill="1" applyBorder="1" applyAlignment="1" applyProtection="1">
      <alignment horizontal="center"/>
      <protection hidden="1"/>
    </xf>
    <xf numFmtId="0" fontId="34" fillId="17" borderId="0" xfId="0" applyFont="1" applyFill="1" applyAlignment="1" applyProtection="1">
      <alignment horizontal="center"/>
      <protection hidden="1"/>
    </xf>
    <xf numFmtId="0" fontId="64" fillId="2" borderId="0" xfId="0" applyFont="1" applyFill="1" applyAlignment="1" applyProtection="1">
      <alignment horizontal="center"/>
      <protection hidden="1"/>
    </xf>
  </cellXfs>
  <cellStyles count="6">
    <cellStyle name="Franklin%" xfId="1"/>
    <cellStyle name="FranklinP" xfId="2"/>
    <cellStyle name="Hyperlink" xfId="3" builtinId="8"/>
    <cellStyle name="Normal" xfId="0" builtinId="0"/>
    <cellStyle name="Porcentagem" xfId="4" builtinId="5"/>
    <cellStyle name="Separador de milhares" xfId="5" builtinId="3"/>
  </cellStyles>
  <dxfs count="0"/>
  <tableStyles count="1" defaultTableStyle="TableStyleMedium9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anual de Instru&#231;&#245;es'!A1"/><Relationship Id="rId1" Type="http://schemas.openxmlformats.org/officeDocument/2006/relationships/image" Target="../media/image1.jpeg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hyperlink" Target="#'Capa Simulador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Abertura!A1"/><Relationship Id="rId3" Type="http://schemas.openxmlformats.org/officeDocument/2006/relationships/hyperlink" Target="#'Capa Simulador'!A1"/><Relationship Id="rId7" Type="http://schemas.openxmlformats.org/officeDocument/2006/relationships/image" Target="../media/image8.png"/><Relationship Id="rId2" Type="http://schemas.openxmlformats.org/officeDocument/2006/relationships/image" Target="../media/image4.png"/><Relationship Id="rId1" Type="http://schemas.openxmlformats.org/officeDocument/2006/relationships/hyperlink" Target="#'Manual de Instru&#231;&#245;es'!A1"/><Relationship Id="rId6" Type="http://schemas.openxmlformats.org/officeDocument/2006/relationships/image" Target="../media/image7.png"/><Relationship Id="rId5" Type="http://schemas.openxmlformats.org/officeDocument/2006/relationships/hyperlink" Target="#'Menu Principal'!A1"/><Relationship Id="rId4" Type="http://schemas.openxmlformats.org/officeDocument/2006/relationships/image" Target="../media/image6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Quadro 1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Quadro 6'!A1"/><Relationship Id="rId13" Type="http://schemas.openxmlformats.org/officeDocument/2006/relationships/hyperlink" Target="#'Quadro 8'!A1"/><Relationship Id="rId18" Type="http://schemas.openxmlformats.org/officeDocument/2006/relationships/hyperlink" Target="#Resultados!A1"/><Relationship Id="rId3" Type="http://schemas.openxmlformats.org/officeDocument/2006/relationships/hyperlink" Target="#'Quadro 2'!A1"/><Relationship Id="rId7" Type="http://schemas.openxmlformats.org/officeDocument/2006/relationships/hyperlink" Target="#'Quadro 5'!A1"/><Relationship Id="rId12" Type="http://schemas.openxmlformats.org/officeDocument/2006/relationships/hyperlink" Target="#'Despesas Financeiras'!A1"/><Relationship Id="rId17" Type="http://schemas.openxmlformats.org/officeDocument/2006/relationships/hyperlink" Target="#'Manual de Instru&#231;&#245;es'!A1"/><Relationship Id="rId2" Type="http://schemas.openxmlformats.org/officeDocument/2006/relationships/hyperlink" Target="#'Quadro 7'!A1"/><Relationship Id="rId16" Type="http://schemas.openxmlformats.org/officeDocument/2006/relationships/hyperlink" Target="#'Menu de Impress&#227;o'!A1"/><Relationship Id="rId1" Type="http://schemas.openxmlformats.org/officeDocument/2006/relationships/hyperlink" Target="#'Quadro 1'!A1"/><Relationship Id="rId6" Type="http://schemas.openxmlformats.org/officeDocument/2006/relationships/hyperlink" Target="#'Quadro 4'!A1"/><Relationship Id="rId11" Type="http://schemas.openxmlformats.org/officeDocument/2006/relationships/hyperlink" Target="#'Quadro 11'!A1"/><Relationship Id="rId5" Type="http://schemas.openxmlformats.org/officeDocument/2006/relationships/hyperlink" Target="#'Quadro 3'!A1"/><Relationship Id="rId15" Type="http://schemas.openxmlformats.org/officeDocument/2006/relationships/hyperlink" Target="#Abertura!A1"/><Relationship Id="rId10" Type="http://schemas.openxmlformats.org/officeDocument/2006/relationships/hyperlink" Target="#'Quadro 10'!A1"/><Relationship Id="rId4" Type="http://schemas.openxmlformats.org/officeDocument/2006/relationships/hyperlink" Target="#'Quadro 9'!A1"/><Relationship Id="rId9" Type="http://schemas.openxmlformats.org/officeDocument/2006/relationships/hyperlink" Target="#'Quadro 12'!A1"/><Relationship Id="rId14" Type="http://schemas.openxmlformats.org/officeDocument/2006/relationships/hyperlink" Target="#Simulador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Menu de Impress&#227;o'!A1"/><Relationship Id="rId1" Type="http://schemas.openxmlformats.org/officeDocument/2006/relationships/hyperlink" Target="#'Menu Principal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Sum&#225;rio Executivo'!Area_de_impressao"/><Relationship Id="rId7" Type="http://schemas.openxmlformats.org/officeDocument/2006/relationships/hyperlink" Target="#Resultados!A1"/><Relationship Id="rId2" Type="http://schemas.openxmlformats.org/officeDocument/2006/relationships/hyperlink" Target="#Proj.Resultados!Area_de_impressao"/><Relationship Id="rId1" Type="http://schemas.openxmlformats.org/officeDocument/2006/relationships/hyperlink" Target="#'Usos e Fontes'!Area_de_impressao"/><Relationship Id="rId6" Type="http://schemas.openxmlformats.org/officeDocument/2006/relationships/hyperlink" Target="#Simulador!A1"/><Relationship Id="rId5" Type="http://schemas.openxmlformats.org/officeDocument/2006/relationships/hyperlink" Target="#'Quadro 13.1'!A1"/><Relationship Id="rId4" Type="http://schemas.openxmlformats.org/officeDocument/2006/relationships/hyperlink" Target="#'Menu Principal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'Menu Principal'!A1"/><Relationship Id="rId1" Type="http://schemas.openxmlformats.org/officeDocument/2006/relationships/hyperlink" Target="#'Menu de Impress&#227;o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'Menu de Impress&#227;o'!A1"/><Relationship Id="rId1" Type="http://schemas.openxmlformats.org/officeDocument/2006/relationships/hyperlink" Target="#'Menu Principal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'Menu Principal'!A1"/><Relationship Id="rId1" Type="http://schemas.openxmlformats.org/officeDocument/2006/relationships/hyperlink" Target="#'Menu de Impress&#227;o'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'Menu de Impress&#227;o'!A1"/><Relationship Id="rId1" Type="http://schemas.openxmlformats.org/officeDocument/2006/relationships/hyperlink" Target="#'Menu Principal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311150</xdr:colOff>
      <xdr:row>29</xdr:row>
      <xdr:rowOff>0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780755" cy="5293895"/>
        </a:xfrm>
        <a:prstGeom prst="rect">
          <a:avLst/>
        </a:prstGeom>
      </xdr:spPr>
    </xdr:pic>
    <xdr:clientData/>
  </xdr:twoCellAnchor>
  <xdr:twoCellAnchor editAs="oneCell">
    <xdr:from>
      <xdr:col>2</xdr:col>
      <xdr:colOff>163804</xdr:colOff>
      <xdr:row>17</xdr:row>
      <xdr:rowOff>150009</xdr:rowOff>
    </xdr:from>
    <xdr:to>
      <xdr:col>3</xdr:col>
      <xdr:colOff>327938</xdr:colOff>
      <xdr:row>19</xdr:row>
      <xdr:rowOff>142555</xdr:rowOff>
    </xdr:to>
    <xdr:pic>
      <xdr:nvPicPr>
        <xdr:cNvPr id="15" name="Imagem 14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2826" y="2966096"/>
          <a:ext cx="771525" cy="323850"/>
        </a:xfrm>
        <a:prstGeom prst="rect">
          <a:avLst/>
        </a:prstGeom>
      </xdr:spPr>
    </xdr:pic>
    <xdr:clientData/>
  </xdr:twoCellAnchor>
  <xdr:twoCellAnchor editAs="oneCell">
    <xdr:from>
      <xdr:col>3</xdr:col>
      <xdr:colOff>1180348</xdr:colOff>
      <xdr:row>31</xdr:row>
      <xdr:rowOff>191693</xdr:rowOff>
    </xdr:from>
    <xdr:to>
      <xdr:col>3</xdr:col>
      <xdr:colOff>2282765</xdr:colOff>
      <xdr:row>32</xdr:row>
      <xdr:rowOff>258534</xdr:rowOff>
    </xdr:to>
    <xdr:pic>
      <xdr:nvPicPr>
        <xdr:cNvPr id="16" name="Imagem 15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57098" y="6287693"/>
          <a:ext cx="1102417" cy="434234"/>
        </a:xfrm>
        <a:prstGeom prst="rect">
          <a:avLst/>
        </a:prstGeom>
      </xdr:spPr>
    </xdr:pic>
    <xdr:clientData/>
  </xdr:twoCellAnchor>
  <xdr:twoCellAnchor>
    <xdr:from>
      <xdr:col>0</xdr:col>
      <xdr:colOff>1415143</xdr:colOff>
      <xdr:row>0</xdr:row>
      <xdr:rowOff>0</xdr:rowOff>
    </xdr:from>
    <xdr:to>
      <xdr:col>13</xdr:col>
      <xdr:colOff>0</xdr:colOff>
      <xdr:row>32</xdr:row>
      <xdr:rowOff>884464</xdr:rowOff>
    </xdr:to>
    <xdr:grpSp>
      <xdr:nvGrpSpPr>
        <xdr:cNvPr id="10" name="Grupo 9"/>
        <xdr:cNvGrpSpPr/>
      </xdr:nvGrpSpPr>
      <xdr:grpSpPr>
        <a:xfrm>
          <a:off x="1415143" y="0"/>
          <a:ext cx="10907826" cy="7420995"/>
          <a:chOff x="1415143" y="0"/>
          <a:chExt cx="10953750" cy="6626678"/>
        </a:xfrm>
      </xdr:grpSpPr>
      <xdr:pic>
        <xdr:nvPicPr>
          <xdr:cNvPr id="11" name="Imagem 10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=""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14850" y="0"/>
            <a:ext cx="7854043" cy="5388429"/>
          </a:xfrm>
          <a:prstGeom prst="rect">
            <a:avLst/>
          </a:prstGeom>
        </xdr:spPr>
      </xdr:pic>
      <xdr:grpSp>
        <xdr:nvGrpSpPr>
          <xdr:cNvPr id="9" name="Grupo 8"/>
          <xdr:cNvGrpSpPr/>
        </xdr:nvGrpSpPr>
        <xdr:grpSpPr>
          <a:xfrm>
            <a:off x="1415143" y="108856"/>
            <a:ext cx="10246178" cy="6517822"/>
            <a:chOff x="1415143" y="108856"/>
            <a:chExt cx="10246178" cy="6517822"/>
          </a:xfrm>
        </xdr:grpSpPr>
        <xdr:sp macro="" textlink="">
          <xdr:nvSpPr>
            <xdr:cNvPr id="7" name="CaixaDeTexto 6"/>
            <xdr:cNvSpPr txBox="1"/>
          </xdr:nvSpPr>
          <xdr:spPr>
            <a:xfrm>
              <a:off x="7225393" y="108856"/>
              <a:ext cx="4435928" cy="651782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endParaRPr lang="pt-BR" sz="1200"/>
            </a:p>
            <a:p>
              <a:pPr algn="ctr"/>
              <a:endParaRPr lang="pt-BR" sz="1200"/>
            </a:p>
            <a:p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Sebrae Bahia</a:t>
              </a:r>
              <a:endParaRPr lang="pt-BR" sz="1050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 </a:t>
              </a: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 </a:t>
              </a:r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Presidente</a:t>
              </a:r>
              <a:endParaRPr lang="pt-BR" sz="1050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 </a:t>
              </a: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Antônio Ricardo Alvarez Alban</a:t>
              </a: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  </a:t>
              </a:r>
            </a:p>
            <a:p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Diretor-Superintendente</a:t>
              </a:r>
              <a:endParaRPr lang="pt-BR" sz="1050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 </a:t>
              </a: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Adhvan Novais Furtado</a:t>
              </a: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  </a:t>
              </a:r>
            </a:p>
            <a:p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Diretor Técnico</a:t>
              </a:r>
              <a:endParaRPr lang="pt-BR" sz="1050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 </a:t>
              </a: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Lauro Alberto Chaves Ramos</a:t>
              </a: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  </a:t>
              </a:r>
            </a:p>
            <a:p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Diretor de Atendimento</a:t>
              </a:r>
              <a:endParaRPr lang="pt-BR" sz="1050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 </a:t>
              </a: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Franklin Santana Santos</a:t>
              </a: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  </a:t>
              </a:r>
            </a:p>
            <a:p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Unidade de Acesso a Mercados</a:t>
              </a:r>
              <a:endParaRPr lang="pt-BR" sz="1050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 </a:t>
              </a: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José Nilo Meira - Gerente</a:t>
              </a: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 </a:t>
              </a: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Alessandra Giovana F. da S. de O. Borges - Gerente Adjunta</a:t>
              </a: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  </a:t>
              </a:r>
            </a:p>
            <a:p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Desenvolvedor:</a:t>
              </a:r>
              <a:endParaRPr lang="pt-BR" sz="1050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 </a:t>
              </a: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José Nilo Meira, MSc. Administração</a:t>
              </a: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 </a:t>
              </a: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 </a:t>
              </a:r>
              <a:r>
                <a:rPr lang="pt-BR" sz="1050" b="1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Informações e Contato</a:t>
              </a:r>
              <a:endParaRPr lang="pt-BR" sz="1050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 </a:t>
              </a: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Serviço de Apoio às Micro e Pequenas Empresas da Bahia - Sebrae</a:t>
              </a: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Unidade de Acesso a Mercados</a:t>
              </a: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 </a:t>
              </a: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Rua Horácio César, 64 - Dois de Julho, CEP 40.060-350 - SEBRAE/BA</a:t>
              </a: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Telefone: </a:t>
              </a:r>
              <a:r>
                <a:rPr lang="pt-BR" sz="1050" u="sng">
                  <a:solidFill>
                    <a:schemeClr val="dk1"/>
                  </a:solidFill>
                  <a:latin typeface="+mn-lt"/>
                  <a:ea typeface="+mn-ea"/>
                  <a:cs typeface="+mn-cs"/>
                  <a:hlinkClick xmlns:r="http://schemas.openxmlformats.org/officeDocument/2006/relationships" r:id=""/>
                </a:rPr>
                <a:t>+55 71 3320-4491</a:t>
              </a:r>
              <a:endParaRPr lang="pt-BR" sz="1050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 </a:t>
              </a: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E-mail: </a:t>
              </a:r>
              <a:r>
                <a:rPr lang="pt-BR" sz="1050" u="sng">
                  <a:solidFill>
                    <a:schemeClr val="dk1"/>
                  </a:solidFill>
                  <a:latin typeface="+mn-lt"/>
                  <a:ea typeface="+mn-ea"/>
                  <a:cs typeface="+mn-cs"/>
                  <a:hlinkClick xmlns:r="http://schemas.openxmlformats.org/officeDocument/2006/relationships" r:id=""/>
                </a:rPr>
                <a:t>contato.uam@ba.sebrae.com.br</a:t>
              </a:r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  </a:t>
              </a:r>
              <a:r>
                <a:rPr lang="pt-BR" sz="1050" u="sng">
                  <a:solidFill>
                    <a:schemeClr val="dk1"/>
                  </a:solidFill>
                  <a:latin typeface="+mn-lt"/>
                  <a:ea typeface="+mn-ea"/>
                  <a:cs typeface="+mn-cs"/>
                  <a:hlinkClick xmlns:r="http://schemas.openxmlformats.org/officeDocument/2006/relationships" r:id=""/>
                </a:rPr>
                <a:t>www.ba.sebrae.com.br</a:t>
              </a:r>
              <a:endParaRPr lang="pt-BR" sz="1050">
                <a:solidFill>
                  <a:schemeClr val="dk1"/>
                </a:solidFill>
                <a:latin typeface="+mn-lt"/>
                <a:ea typeface="+mn-ea"/>
                <a:cs typeface="+mn-cs"/>
              </a:endParaRP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Central de Relacionamento: 0800 570 0800</a:t>
              </a:r>
            </a:p>
            <a:p>
              <a:r>
                <a:rPr lang="pt-BR" sz="1050">
                  <a:solidFill>
                    <a:schemeClr val="dk1"/>
                  </a:solidFill>
                  <a:latin typeface="+mn-lt"/>
                  <a:ea typeface="+mn-ea"/>
                  <a:cs typeface="+mn-cs"/>
                </a:rPr>
                <a:t> </a:t>
              </a:r>
            </a:p>
            <a:p>
              <a:pPr algn="ctr"/>
              <a:endParaRPr lang="pt-BR" sz="1050"/>
            </a:p>
          </xdr:txBody>
        </xdr:sp>
        <xdr:pic>
          <xdr:nvPicPr>
            <xdr:cNvPr id="21" name="Imagem 20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6" cstate="print">
              <a:extLst>
                <a:ext uri="{28A0092B-C50C-407E-A947-70E740481C1C}">
                  <a14:useLocalDpi xmlns="" xmlns:a14="http://schemas.microsoft.com/office/drawing/2010/main" val="0"/>
                </a:ext>
              </a:extLst>
            </a:blip>
            <a:srcRect t="14746"/>
            <a:stretch/>
          </xdr:blipFill>
          <xdr:spPr>
            <a:xfrm>
              <a:off x="1415143" y="455746"/>
              <a:ext cx="4944545" cy="4845597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153</xdr:row>
      <xdr:rowOff>19050</xdr:rowOff>
    </xdr:from>
    <xdr:to>
      <xdr:col>1</xdr:col>
      <xdr:colOff>1485900</xdr:colOff>
      <xdr:row>155</xdr:row>
      <xdr:rowOff>57150</xdr:rowOff>
    </xdr:to>
    <xdr:sp macro="" textlink="">
      <xdr:nvSpPr>
        <xdr:cNvPr id="17" name="Retângulo 16">
          <a:hlinkClick xmlns:r="http://schemas.openxmlformats.org/officeDocument/2006/relationships" r:id="rId1"/>
        </xdr:cNvPr>
        <xdr:cNvSpPr/>
      </xdr:nvSpPr>
      <xdr:spPr bwMode="auto">
        <a:xfrm>
          <a:off x="438150" y="33909000"/>
          <a:ext cx="1419225" cy="36195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100" b="1">
              <a:solidFill>
                <a:schemeClr val="bg1"/>
              </a:solidFill>
            </a:rPr>
            <a:t>VOLTA</a:t>
          </a:r>
          <a:r>
            <a:rPr lang="pt-BR" sz="1100" b="1" baseline="0">
              <a:solidFill>
                <a:schemeClr val="bg1"/>
              </a:solidFill>
            </a:rPr>
            <a:t> PARA INÍCIO 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4744571</xdr:colOff>
      <xdr:row>0</xdr:row>
      <xdr:rowOff>0</xdr:rowOff>
    </xdr:from>
    <xdr:to>
      <xdr:col>1</xdr:col>
      <xdr:colOff>7364189</xdr:colOff>
      <xdr:row>4</xdr:row>
      <xdr:rowOff>112059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t="15808" b="28114"/>
        <a:stretch/>
      </xdr:blipFill>
      <xdr:spPr>
        <a:xfrm>
          <a:off x="4834218" y="0"/>
          <a:ext cx="2619618" cy="1669677"/>
        </a:xfrm>
        <a:prstGeom prst="rect">
          <a:avLst/>
        </a:prstGeom>
      </xdr:spPr>
    </xdr:pic>
    <xdr:clientData/>
  </xdr:twoCellAnchor>
  <xdr:twoCellAnchor editAs="oneCell">
    <xdr:from>
      <xdr:col>1</xdr:col>
      <xdr:colOff>10847294</xdr:colOff>
      <xdr:row>56</xdr:row>
      <xdr:rowOff>145678</xdr:rowOff>
    </xdr:from>
    <xdr:to>
      <xdr:col>1</xdr:col>
      <xdr:colOff>12133688</xdr:colOff>
      <xdr:row>58</xdr:row>
      <xdr:rowOff>44825</xdr:rowOff>
    </xdr:to>
    <xdr:pic>
      <xdr:nvPicPr>
        <xdr:cNvPr id="7" name="Imagem 6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6941" y="15015884"/>
          <a:ext cx="1286394" cy="515470"/>
        </a:xfrm>
        <a:prstGeom prst="rect">
          <a:avLst/>
        </a:prstGeom>
      </xdr:spPr>
    </xdr:pic>
    <xdr:clientData/>
  </xdr:twoCellAnchor>
  <xdr:twoCellAnchor editAs="oneCell">
    <xdr:from>
      <xdr:col>0</xdr:col>
      <xdr:colOff>11206</xdr:colOff>
      <xdr:row>56</xdr:row>
      <xdr:rowOff>156883</xdr:rowOff>
    </xdr:from>
    <xdr:to>
      <xdr:col>1</xdr:col>
      <xdr:colOff>1474695</xdr:colOff>
      <xdr:row>58</xdr:row>
      <xdr:rowOff>62894</xdr:rowOff>
    </xdr:to>
    <xdr:pic>
      <xdr:nvPicPr>
        <xdr:cNvPr id="8" name="Imagem 7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06" y="15027089"/>
          <a:ext cx="1553136" cy="522334"/>
        </a:xfrm>
        <a:prstGeom prst="rect">
          <a:avLst/>
        </a:prstGeom>
      </xdr:spPr>
    </xdr:pic>
    <xdr:clientData/>
  </xdr:twoCellAnchor>
  <xdr:twoCellAnchor editAs="oneCell">
    <xdr:from>
      <xdr:col>1</xdr:col>
      <xdr:colOff>5737413</xdr:colOff>
      <xdr:row>59</xdr:row>
      <xdr:rowOff>168088</xdr:rowOff>
    </xdr:from>
    <xdr:to>
      <xdr:col>1</xdr:col>
      <xdr:colOff>6768353</xdr:colOff>
      <xdr:row>62</xdr:row>
      <xdr:rowOff>123266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27060" y="15845117"/>
          <a:ext cx="1030940" cy="526678"/>
        </a:xfrm>
        <a:prstGeom prst="rect">
          <a:avLst/>
        </a:prstGeom>
      </xdr:spPr>
    </xdr:pic>
    <xdr:clientData/>
  </xdr:twoCellAnchor>
  <xdr:twoCellAnchor editAs="oneCell">
    <xdr:from>
      <xdr:col>1</xdr:col>
      <xdr:colOff>67234</xdr:colOff>
      <xdr:row>0</xdr:row>
      <xdr:rowOff>44824</xdr:rowOff>
    </xdr:from>
    <xdr:to>
      <xdr:col>1</xdr:col>
      <xdr:colOff>1120588</xdr:colOff>
      <xdr:row>2</xdr:row>
      <xdr:rowOff>167448</xdr:rowOff>
    </xdr:to>
    <xdr:pic>
      <xdr:nvPicPr>
        <xdr:cNvPr id="10" name="Imagem 9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881" y="44824"/>
          <a:ext cx="1053354" cy="43638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249115</xdr:colOff>
      <xdr:row>4</xdr:row>
      <xdr:rowOff>80596</xdr:rowOff>
    </xdr:from>
    <xdr:to>
      <xdr:col>13</xdr:col>
      <xdr:colOff>0</xdr:colOff>
      <xdr:row>20</xdr:row>
      <xdr:rowOff>64740</xdr:rowOff>
    </xdr:to>
    <xdr:sp macro="" textlink="">
      <xdr:nvSpPr>
        <xdr:cNvPr id="2" name="Retângulo de cantos arredondados 1">
          <a:hlinkClick xmlns:r="http://schemas.openxmlformats.org/officeDocument/2006/relationships" r:id="rId1"/>
        </xdr:cNvPr>
        <xdr:cNvSpPr/>
      </xdr:nvSpPr>
      <xdr:spPr>
        <a:xfrm>
          <a:off x="857250" y="725365"/>
          <a:ext cx="7048500" cy="2563221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="1"/>
            <a:t>PARA</a:t>
          </a:r>
          <a:r>
            <a:rPr lang="pt-BR" b="1" baseline="0"/>
            <a:t> TESTAR A VIABILIDADE DA SUA IDEIA DE NEGÓCIOS, PREENCHA OS QUADROS  DE 1 A 13. EM SEGUIDA, IMPRIMA OS RELATÓRIOS. NÃO DEIXE DE VER TAMBÉM A OPÇÃO "SIMULAR CENÁRIOS".</a:t>
          </a:r>
        </a:p>
        <a:p>
          <a:pPr algn="ctr"/>
          <a:endParaRPr lang="pt-BR" b="1" baseline="0"/>
        </a:p>
        <a:p>
          <a:pPr algn="ctr"/>
          <a:r>
            <a:rPr lang="pt-BR" b="1" baseline="0">
              <a:solidFill>
                <a:srgbClr val="FFFF00"/>
              </a:solidFill>
            </a:rPr>
            <a:t>ESCREVA SOMENTE NOS CAMPOS CINZA</a:t>
          </a:r>
          <a:r>
            <a:rPr lang="pt-BR" b="1" baseline="0"/>
            <a:t> </a:t>
          </a:r>
        </a:p>
        <a:p>
          <a:pPr algn="ctr"/>
          <a:endParaRPr lang="pt-BR" b="1" baseline="0"/>
        </a:p>
        <a:p>
          <a:pPr algn="ctr"/>
          <a:r>
            <a:rPr lang="pt-BR" b="1"/>
            <a:t>SUCESSO!!!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19050</xdr:colOff>
      <xdr:row>6</xdr:row>
      <xdr:rowOff>114300</xdr:rowOff>
    </xdr:to>
    <xdr:sp macro="" textlink="">
      <xdr:nvSpPr>
        <xdr:cNvPr id="5" name="Retângulo de cantos arredondados 4">
          <a:hlinkClick xmlns:r="http://schemas.openxmlformats.org/officeDocument/2006/relationships" r:id="rId1"/>
        </xdr:cNvPr>
        <xdr:cNvSpPr/>
      </xdr:nvSpPr>
      <xdr:spPr>
        <a:xfrm>
          <a:off x="1647825" y="6524625"/>
          <a:ext cx="2933700" cy="7620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="1"/>
            <a:t>Investimentos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10</xdr:col>
      <xdr:colOff>19050</xdr:colOff>
      <xdr:row>6</xdr:row>
      <xdr:rowOff>114300</xdr:rowOff>
    </xdr:to>
    <xdr:sp macro="" textlink="">
      <xdr:nvSpPr>
        <xdr:cNvPr id="7" name="Retângulo de cantos arredondados 6">
          <a:hlinkClick xmlns:r="http://schemas.openxmlformats.org/officeDocument/2006/relationships" r:id="rId2"/>
        </xdr:cNvPr>
        <xdr:cNvSpPr/>
      </xdr:nvSpPr>
      <xdr:spPr>
        <a:xfrm>
          <a:off x="5172075" y="6524625"/>
          <a:ext cx="2933700" cy="7905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="1"/>
            <a:t>Custos Unitários de Fabricação ou Compra</a:t>
          </a:r>
        </a:p>
      </xdr:txBody>
    </xdr:sp>
    <xdr:clientData/>
  </xdr:twoCellAnchor>
  <xdr:twoCellAnchor>
    <xdr:from>
      <xdr:col>3</xdr:col>
      <xdr:colOff>0</xdr:colOff>
      <xdr:row>8</xdr:row>
      <xdr:rowOff>0</xdr:rowOff>
    </xdr:from>
    <xdr:to>
      <xdr:col>6</xdr:col>
      <xdr:colOff>19050</xdr:colOff>
      <xdr:row>12</xdr:row>
      <xdr:rowOff>142875</xdr:rowOff>
    </xdr:to>
    <xdr:sp macro="" textlink="">
      <xdr:nvSpPr>
        <xdr:cNvPr id="8" name="Retângulo de cantos arredondados 7">
          <a:hlinkClick xmlns:r="http://schemas.openxmlformats.org/officeDocument/2006/relationships" r:id="rId3"/>
        </xdr:cNvPr>
        <xdr:cNvSpPr/>
      </xdr:nvSpPr>
      <xdr:spPr>
        <a:xfrm>
          <a:off x="1647825" y="7524750"/>
          <a:ext cx="2933700" cy="7905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="1"/>
            <a:t>Capacidade Produtiva</a:t>
          </a:r>
        </a:p>
      </xdr:txBody>
    </xdr:sp>
    <xdr:clientData/>
  </xdr:twoCellAnchor>
  <xdr:twoCellAnchor>
    <xdr:from>
      <xdr:col>7</xdr:col>
      <xdr:colOff>11907</xdr:colOff>
      <xdr:row>14</xdr:row>
      <xdr:rowOff>0</xdr:rowOff>
    </xdr:from>
    <xdr:to>
      <xdr:col>10</xdr:col>
      <xdr:colOff>30957</xdr:colOff>
      <xdr:row>18</xdr:row>
      <xdr:rowOff>142875</xdr:rowOff>
    </xdr:to>
    <xdr:sp macro="" textlink="">
      <xdr:nvSpPr>
        <xdr:cNvPr id="10" name="Retângulo de cantos arredondados 9">
          <a:hlinkClick xmlns:r="http://schemas.openxmlformats.org/officeDocument/2006/relationships" r:id="rId4"/>
        </xdr:cNvPr>
        <xdr:cNvSpPr/>
      </xdr:nvSpPr>
      <xdr:spPr>
        <a:xfrm>
          <a:off x="5167313" y="2357438"/>
          <a:ext cx="2924175" cy="80962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="1" baseline="0"/>
            <a:t>Despesas Fixas</a:t>
          </a:r>
          <a:endParaRPr lang="pt-BR" b="1"/>
        </a:p>
      </xdr:txBody>
    </xdr:sp>
    <xdr:clientData/>
  </xdr:twoCellAnchor>
  <xdr:twoCellAnchor>
    <xdr:from>
      <xdr:col>3</xdr:col>
      <xdr:colOff>0</xdr:colOff>
      <xdr:row>14</xdr:row>
      <xdr:rowOff>0</xdr:rowOff>
    </xdr:from>
    <xdr:to>
      <xdr:col>6</xdr:col>
      <xdr:colOff>19050</xdr:colOff>
      <xdr:row>18</xdr:row>
      <xdr:rowOff>142875</xdr:rowOff>
    </xdr:to>
    <xdr:sp macro="" textlink="">
      <xdr:nvSpPr>
        <xdr:cNvPr id="11" name="Retângulo de cantos arredondados 10">
          <a:hlinkClick xmlns:r="http://schemas.openxmlformats.org/officeDocument/2006/relationships" r:id="rId5"/>
        </xdr:cNvPr>
        <xdr:cNvSpPr/>
      </xdr:nvSpPr>
      <xdr:spPr>
        <a:xfrm>
          <a:off x="1647825" y="8496300"/>
          <a:ext cx="2933700" cy="7905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="1"/>
            <a:t>Dias de Funcionamento</a:t>
          </a:r>
        </a:p>
      </xdr:txBody>
    </xdr:sp>
    <xdr:clientData/>
  </xdr:twoCellAnchor>
  <xdr:twoCellAnchor>
    <xdr:from>
      <xdr:col>3</xdr:col>
      <xdr:colOff>0</xdr:colOff>
      <xdr:row>20</xdr:row>
      <xdr:rowOff>0</xdr:rowOff>
    </xdr:from>
    <xdr:to>
      <xdr:col>6</xdr:col>
      <xdr:colOff>19050</xdr:colOff>
      <xdr:row>24</xdr:row>
      <xdr:rowOff>142875</xdr:rowOff>
    </xdr:to>
    <xdr:sp macro="" textlink="">
      <xdr:nvSpPr>
        <xdr:cNvPr id="12" name="Retângulo de cantos arredondados 11">
          <a:hlinkClick xmlns:r="http://schemas.openxmlformats.org/officeDocument/2006/relationships" r:id="rId6"/>
        </xdr:cNvPr>
        <xdr:cNvSpPr/>
      </xdr:nvSpPr>
      <xdr:spPr>
        <a:xfrm>
          <a:off x="1647825" y="9467850"/>
          <a:ext cx="2933700" cy="7905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="1"/>
            <a:t>Utilização da Capacidade Instalada</a:t>
          </a:r>
        </a:p>
      </xdr:txBody>
    </xdr:sp>
    <xdr:clientData/>
  </xdr:twoCellAnchor>
  <xdr:twoCellAnchor>
    <xdr:from>
      <xdr:col>3</xdr:col>
      <xdr:colOff>0</xdr:colOff>
      <xdr:row>26</xdr:row>
      <xdr:rowOff>0</xdr:rowOff>
    </xdr:from>
    <xdr:to>
      <xdr:col>6</xdr:col>
      <xdr:colOff>19050</xdr:colOff>
      <xdr:row>30</xdr:row>
      <xdr:rowOff>142875</xdr:rowOff>
    </xdr:to>
    <xdr:sp macro="" textlink="">
      <xdr:nvSpPr>
        <xdr:cNvPr id="13" name="Retângulo de cantos arredondados 12">
          <a:hlinkClick xmlns:r="http://schemas.openxmlformats.org/officeDocument/2006/relationships" r:id="rId7"/>
        </xdr:cNvPr>
        <xdr:cNvSpPr/>
      </xdr:nvSpPr>
      <xdr:spPr>
        <a:xfrm>
          <a:off x="1647825" y="10439400"/>
          <a:ext cx="2933700" cy="7905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="1"/>
            <a:t>Preços de Venda</a:t>
          </a:r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6</xdr:col>
      <xdr:colOff>19050</xdr:colOff>
      <xdr:row>36</xdr:row>
      <xdr:rowOff>142875</xdr:rowOff>
    </xdr:to>
    <xdr:sp macro="" textlink="">
      <xdr:nvSpPr>
        <xdr:cNvPr id="14" name="Retângulo de cantos arredondados 13">
          <a:hlinkClick xmlns:r="http://schemas.openxmlformats.org/officeDocument/2006/relationships" r:id="rId8"/>
        </xdr:cNvPr>
        <xdr:cNvSpPr/>
      </xdr:nvSpPr>
      <xdr:spPr>
        <a:xfrm>
          <a:off x="1647825" y="11410950"/>
          <a:ext cx="2933700" cy="7905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="1"/>
            <a:t>Alíquotas do Simples Nacional</a:t>
          </a:r>
        </a:p>
      </xdr:txBody>
    </xdr:sp>
    <xdr:clientData/>
  </xdr:twoCellAnchor>
  <xdr:twoCellAnchor>
    <xdr:from>
      <xdr:col>3</xdr:col>
      <xdr:colOff>0</xdr:colOff>
      <xdr:row>38</xdr:row>
      <xdr:rowOff>0</xdr:rowOff>
    </xdr:from>
    <xdr:to>
      <xdr:col>6</xdr:col>
      <xdr:colOff>19050</xdr:colOff>
      <xdr:row>42</xdr:row>
      <xdr:rowOff>142875</xdr:rowOff>
    </xdr:to>
    <xdr:sp macro="" textlink="">
      <xdr:nvSpPr>
        <xdr:cNvPr id="15" name="Retângulo de cantos arredondados 14">
          <a:hlinkClick xmlns:r="http://schemas.openxmlformats.org/officeDocument/2006/relationships" r:id="rId9"/>
        </xdr:cNvPr>
        <xdr:cNvSpPr/>
      </xdr:nvSpPr>
      <xdr:spPr>
        <a:xfrm>
          <a:off x="1647825" y="12382500"/>
          <a:ext cx="2933700" cy="7905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="1"/>
            <a:t>Dados para Cálculo do Capital de Giro</a:t>
          </a:r>
        </a:p>
      </xdr:txBody>
    </xdr:sp>
    <xdr:clientData/>
  </xdr:twoCellAnchor>
  <xdr:twoCellAnchor>
    <xdr:from>
      <xdr:col>7</xdr:col>
      <xdr:colOff>35719</xdr:colOff>
      <xdr:row>20</xdr:row>
      <xdr:rowOff>0</xdr:rowOff>
    </xdr:from>
    <xdr:to>
      <xdr:col>10</xdr:col>
      <xdr:colOff>54769</xdr:colOff>
      <xdr:row>24</xdr:row>
      <xdr:rowOff>142875</xdr:rowOff>
    </xdr:to>
    <xdr:sp macro="" textlink="">
      <xdr:nvSpPr>
        <xdr:cNvPr id="16" name="Retângulo de cantos arredondados 15">
          <a:hlinkClick xmlns:r="http://schemas.openxmlformats.org/officeDocument/2006/relationships" r:id="rId10"/>
        </xdr:cNvPr>
        <xdr:cNvSpPr/>
      </xdr:nvSpPr>
      <xdr:spPr>
        <a:xfrm>
          <a:off x="5191125" y="3357563"/>
          <a:ext cx="2924175" cy="80962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="1"/>
            <a:t>Despesas Variáveis</a:t>
          </a:r>
        </a:p>
      </xdr:txBody>
    </xdr:sp>
    <xdr:clientData/>
  </xdr:twoCellAnchor>
  <xdr:twoCellAnchor>
    <xdr:from>
      <xdr:col>7</xdr:col>
      <xdr:colOff>11906</xdr:colOff>
      <xdr:row>25</xdr:row>
      <xdr:rowOff>142876</xdr:rowOff>
    </xdr:from>
    <xdr:to>
      <xdr:col>10</xdr:col>
      <xdr:colOff>30956</xdr:colOff>
      <xdr:row>30</xdr:row>
      <xdr:rowOff>119063</xdr:rowOff>
    </xdr:to>
    <xdr:sp macro="" textlink="">
      <xdr:nvSpPr>
        <xdr:cNvPr id="17" name="Retângulo de cantos arredondados 16">
          <a:hlinkClick xmlns:r="http://schemas.openxmlformats.org/officeDocument/2006/relationships" r:id="rId11"/>
        </xdr:cNvPr>
        <xdr:cNvSpPr/>
      </xdr:nvSpPr>
      <xdr:spPr>
        <a:xfrm>
          <a:off x="5167312" y="4333876"/>
          <a:ext cx="2924175" cy="80962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="1"/>
            <a:t>Cargos e Salários</a:t>
          </a:r>
        </a:p>
      </xdr:txBody>
    </xdr:sp>
    <xdr:clientData/>
  </xdr:twoCellAnchor>
  <xdr:twoCellAnchor>
    <xdr:from>
      <xdr:col>6</xdr:col>
      <xdr:colOff>595312</xdr:colOff>
      <xdr:row>32</xdr:row>
      <xdr:rowOff>0</xdr:rowOff>
    </xdr:from>
    <xdr:to>
      <xdr:col>10</xdr:col>
      <xdr:colOff>7144</xdr:colOff>
      <xdr:row>36</xdr:row>
      <xdr:rowOff>142875</xdr:rowOff>
    </xdr:to>
    <xdr:sp macro="" textlink="">
      <xdr:nvSpPr>
        <xdr:cNvPr id="18" name="Retângulo de cantos arredondados 17">
          <a:hlinkClick xmlns:r="http://schemas.openxmlformats.org/officeDocument/2006/relationships" r:id="rId12"/>
        </xdr:cNvPr>
        <xdr:cNvSpPr/>
      </xdr:nvSpPr>
      <xdr:spPr>
        <a:xfrm>
          <a:off x="5143500" y="5357813"/>
          <a:ext cx="2924175" cy="80962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="1"/>
            <a:t>Simulador de Financiamento</a:t>
          </a:r>
        </a:p>
      </xdr:txBody>
    </xdr:sp>
    <xdr:clientData/>
  </xdr:twoCellAnchor>
  <xdr:twoCellAnchor>
    <xdr:from>
      <xdr:col>7</xdr:col>
      <xdr:colOff>1</xdr:colOff>
      <xdr:row>8</xdr:row>
      <xdr:rowOff>11906</xdr:rowOff>
    </xdr:from>
    <xdr:to>
      <xdr:col>10</xdr:col>
      <xdr:colOff>19051</xdr:colOff>
      <xdr:row>12</xdr:row>
      <xdr:rowOff>154781</xdr:rowOff>
    </xdr:to>
    <xdr:sp macro="" textlink="">
      <xdr:nvSpPr>
        <xdr:cNvPr id="19" name="Retângulo de cantos arredondados 18">
          <a:hlinkClick xmlns:r="http://schemas.openxmlformats.org/officeDocument/2006/relationships" r:id="rId13"/>
        </xdr:cNvPr>
        <xdr:cNvSpPr/>
      </xdr:nvSpPr>
      <xdr:spPr>
        <a:xfrm>
          <a:off x="5155407" y="1369219"/>
          <a:ext cx="2924175" cy="80962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="1"/>
            <a:t>Custos Unitários de Embalagens</a:t>
          </a:r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10</xdr:col>
      <xdr:colOff>19050</xdr:colOff>
      <xdr:row>42</xdr:row>
      <xdr:rowOff>142875</xdr:rowOff>
    </xdr:to>
    <xdr:sp macro="" textlink="">
      <xdr:nvSpPr>
        <xdr:cNvPr id="20" name="Retângulo de cantos arredondados 19">
          <a:hlinkClick xmlns:r="http://schemas.openxmlformats.org/officeDocument/2006/relationships" r:id="rId14"/>
        </xdr:cNvPr>
        <xdr:cNvSpPr/>
      </xdr:nvSpPr>
      <xdr:spPr>
        <a:xfrm>
          <a:off x="5172075" y="12382500"/>
          <a:ext cx="2933700" cy="7905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="1"/>
            <a:t>Simulador de Cenários</a:t>
          </a:r>
        </a:p>
      </xdr:txBody>
    </xdr:sp>
    <xdr:clientData/>
  </xdr:twoCellAnchor>
  <xdr:twoCellAnchor>
    <xdr:from>
      <xdr:col>10</xdr:col>
      <xdr:colOff>535781</xdr:colOff>
      <xdr:row>15</xdr:row>
      <xdr:rowOff>47641</xdr:rowOff>
    </xdr:from>
    <xdr:to>
      <xdr:col>11</xdr:col>
      <xdr:colOff>1490662</xdr:colOff>
      <xdr:row>20</xdr:row>
      <xdr:rowOff>123840</xdr:rowOff>
    </xdr:to>
    <xdr:sp macro="" textlink="">
      <xdr:nvSpPr>
        <xdr:cNvPr id="21" name="Retângulo de cantos arredondados 20">
          <a:hlinkClick xmlns:r="http://schemas.openxmlformats.org/officeDocument/2006/relationships" r:id="rId15"/>
        </xdr:cNvPr>
        <xdr:cNvSpPr/>
      </xdr:nvSpPr>
      <xdr:spPr>
        <a:xfrm>
          <a:off x="7334250" y="2571766"/>
          <a:ext cx="1562100" cy="909637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/>
            <a:t>VOLTA</a:t>
          </a:r>
          <a:r>
            <a:rPr lang="pt-BR" sz="1200" b="1" baseline="0"/>
            <a:t> PARA ABERTURA</a:t>
          </a:r>
          <a:endParaRPr lang="pt-BR" sz="1200" b="1"/>
        </a:p>
      </xdr:txBody>
    </xdr:sp>
    <xdr:clientData/>
  </xdr:twoCellAnchor>
  <xdr:twoCellAnchor>
    <xdr:from>
      <xdr:col>10</xdr:col>
      <xdr:colOff>535782</xdr:colOff>
      <xdr:row>21</xdr:row>
      <xdr:rowOff>146861</xdr:rowOff>
    </xdr:from>
    <xdr:to>
      <xdr:col>11</xdr:col>
      <xdr:colOff>1490663</xdr:colOff>
      <xdr:row>27</xdr:row>
      <xdr:rowOff>56374</xdr:rowOff>
    </xdr:to>
    <xdr:sp macro="" textlink="">
      <xdr:nvSpPr>
        <xdr:cNvPr id="22" name="Retângulo de cantos arredondados 21">
          <a:hlinkClick xmlns:r="http://schemas.openxmlformats.org/officeDocument/2006/relationships" r:id="rId16"/>
        </xdr:cNvPr>
        <xdr:cNvSpPr/>
      </xdr:nvSpPr>
      <xdr:spPr>
        <a:xfrm>
          <a:off x="7334251" y="3671111"/>
          <a:ext cx="1562100" cy="909638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/>
            <a:t>Menu de Impressão</a:t>
          </a:r>
        </a:p>
      </xdr:txBody>
    </xdr:sp>
    <xdr:clientData/>
  </xdr:twoCellAnchor>
  <xdr:twoCellAnchor>
    <xdr:from>
      <xdr:col>10</xdr:col>
      <xdr:colOff>535775</xdr:colOff>
      <xdr:row>7</xdr:row>
      <xdr:rowOff>142891</xdr:rowOff>
    </xdr:from>
    <xdr:to>
      <xdr:col>11</xdr:col>
      <xdr:colOff>1488280</xdr:colOff>
      <xdr:row>13</xdr:row>
      <xdr:rowOff>154782</xdr:rowOff>
    </xdr:to>
    <xdr:sp macro="" textlink="">
      <xdr:nvSpPr>
        <xdr:cNvPr id="30" name="Retângulo de cantos arredondados 29">
          <a:hlinkClick xmlns:r="http://schemas.openxmlformats.org/officeDocument/2006/relationships" r:id="rId17"/>
        </xdr:cNvPr>
        <xdr:cNvSpPr/>
      </xdr:nvSpPr>
      <xdr:spPr>
        <a:xfrm>
          <a:off x="7334244" y="1333516"/>
          <a:ext cx="1559724" cy="1012016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>
            <a:rot lat="0" lon="0" rev="7500000"/>
          </a:lightRig>
        </a:scene3d>
        <a:sp3d prstMaterial="plastic">
          <a:bevelT w="127000" h="25400" prst="relaxedInset"/>
        </a:sp3d>
      </xdr:spPr>
      <xdr:style>
        <a:lnRef idx="0">
          <a:schemeClr val="lt1">
            <a:hueOff val="0"/>
            <a:satOff val="0"/>
            <a:lumOff val="0"/>
            <a:alphaOff val="0"/>
          </a:schemeClr>
        </a:lnRef>
        <a:fillRef idx="3">
          <a:schemeClr val="accent3">
            <a:hueOff val="11624607"/>
            <a:satOff val="-37145"/>
            <a:lumOff val="-9412"/>
            <a:alphaOff val="0"/>
          </a:schemeClr>
        </a:fillRef>
        <a:effectRef idx="2">
          <a:schemeClr val="accent3">
            <a:hueOff val="11624607"/>
            <a:satOff val="-37145"/>
            <a:lumOff val="-9412"/>
            <a:alphaOff val="0"/>
          </a:schemeClr>
        </a:effectRef>
        <a:fontRef idx="minor">
          <a:schemeClr val="lt1"/>
        </a:fontRef>
      </xdr:style>
      <xdr:txBody>
        <a:bodyPr/>
        <a:lstStyle/>
        <a:p>
          <a:pPr algn="ctr"/>
          <a:endParaRPr lang="pt-BR"/>
        </a:p>
        <a:p>
          <a:pPr algn="ctr"/>
          <a:r>
            <a:rPr lang="pt-BR" sz="1200" b="1"/>
            <a:t>Manual </a:t>
          </a:r>
        </a:p>
        <a:p>
          <a:pPr algn="ctr"/>
          <a:r>
            <a:rPr lang="pt-BR" sz="1200" b="1"/>
            <a:t>de </a:t>
          </a:r>
        </a:p>
        <a:p>
          <a:pPr algn="ctr"/>
          <a:r>
            <a:rPr lang="pt-BR" sz="1200" b="1"/>
            <a:t>Instruções</a:t>
          </a:r>
        </a:p>
      </xdr:txBody>
    </xdr:sp>
    <xdr:clientData/>
  </xdr:twoCellAnchor>
  <xdr:twoCellAnchor>
    <xdr:from>
      <xdr:col>10</xdr:col>
      <xdr:colOff>535782</xdr:colOff>
      <xdr:row>28</xdr:row>
      <xdr:rowOff>95251</xdr:rowOff>
    </xdr:from>
    <xdr:to>
      <xdr:col>11</xdr:col>
      <xdr:colOff>1500188</xdr:colOff>
      <xdr:row>33</xdr:row>
      <xdr:rowOff>142875</xdr:rowOff>
    </xdr:to>
    <xdr:sp macro="" textlink="">
      <xdr:nvSpPr>
        <xdr:cNvPr id="23" name="Retângulo de cantos arredondados 22">
          <a:hlinkClick xmlns:r="http://schemas.openxmlformats.org/officeDocument/2006/relationships" r:id="rId18"/>
        </xdr:cNvPr>
        <xdr:cNvSpPr/>
      </xdr:nvSpPr>
      <xdr:spPr>
        <a:xfrm>
          <a:off x="7334251" y="4786314"/>
          <a:ext cx="1571625" cy="904874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="1"/>
            <a:t>Resultados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1048576</xdr:row>
      <xdr:rowOff>142875</xdr:rowOff>
    </xdr:to>
    <xdr:sp macro="" textlink="">
      <xdr:nvSpPr>
        <xdr:cNvPr id="1082807" name="AutoShape 2" descr="Resultado de imagem para seta voltando"/>
        <xdr:cNvSpPr>
          <a:spLocks noChangeAspect="1" noChangeArrowheads="1"/>
        </xdr:cNvSpPr>
      </xdr:nvSpPr>
      <xdr:spPr bwMode="auto">
        <a:xfrm>
          <a:off x="609600" y="4343400"/>
          <a:ext cx="304800" cy="304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266701</xdr:colOff>
      <xdr:row>10</xdr:row>
      <xdr:rowOff>123826</xdr:rowOff>
    </xdr:from>
    <xdr:to>
      <xdr:col>3</xdr:col>
      <xdr:colOff>628651</xdr:colOff>
      <xdr:row>13</xdr:row>
      <xdr:rowOff>95251</xdr:rowOff>
    </xdr:to>
    <xdr:sp macro="" textlink="">
      <xdr:nvSpPr>
        <xdr:cNvPr id="2" name="Seta para baixo 1"/>
        <xdr:cNvSpPr/>
      </xdr:nvSpPr>
      <xdr:spPr bwMode="auto">
        <a:xfrm>
          <a:off x="3686176" y="2238376"/>
          <a:ext cx="361950" cy="457200"/>
        </a:xfrm>
        <a:prstGeom prst="down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pt-BR" sz="1100"/>
        </a:p>
      </xdr:txBody>
    </xdr:sp>
    <xdr:clientData/>
  </xdr:twoCellAnchor>
  <xdr:twoCellAnchor>
    <xdr:from>
      <xdr:col>3</xdr:col>
      <xdr:colOff>238125</xdr:colOff>
      <xdr:row>38</xdr:row>
      <xdr:rowOff>161925</xdr:rowOff>
    </xdr:from>
    <xdr:to>
      <xdr:col>3</xdr:col>
      <xdr:colOff>600075</xdr:colOff>
      <xdr:row>40</xdr:row>
      <xdr:rowOff>104775</xdr:rowOff>
    </xdr:to>
    <xdr:sp macro="" textlink="">
      <xdr:nvSpPr>
        <xdr:cNvPr id="3" name="Seta para baixo 2"/>
        <xdr:cNvSpPr/>
      </xdr:nvSpPr>
      <xdr:spPr bwMode="auto">
        <a:xfrm>
          <a:off x="3657600" y="7372350"/>
          <a:ext cx="361950" cy="457200"/>
        </a:xfrm>
        <a:prstGeom prst="down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16</xdr:row>
      <xdr:rowOff>209550</xdr:rowOff>
    </xdr:from>
    <xdr:to>
      <xdr:col>6</xdr:col>
      <xdr:colOff>209550</xdr:colOff>
      <xdr:row>18</xdr:row>
      <xdr:rowOff>76200</xdr:rowOff>
    </xdr:to>
    <xdr:sp macro="" textlink="">
      <xdr:nvSpPr>
        <xdr:cNvPr id="2" name="Seta para a esquerda 1"/>
        <xdr:cNvSpPr/>
      </xdr:nvSpPr>
      <xdr:spPr bwMode="auto">
        <a:xfrm>
          <a:off x="6543675" y="4581525"/>
          <a:ext cx="714375" cy="381000"/>
        </a:xfrm>
        <a:prstGeom prst="lef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10</xdr:row>
      <xdr:rowOff>200025</xdr:rowOff>
    </xdr:from>
    <xdr:to>
      <xdr:col>6</xdr:col>
      <xdr:colOff>190500</xdr:colOff>
      <xdr:row>12</xdr:row>
      <xdr:rowOff>66675</xdr:rowOff>
    </xdr:to>
    <xdr:sp macro="" textlink="">
      <xdr:nvSpPr>
        <xdr:cNvPr id="2" name="Seta para a esquerda 1"/>
        <xdr:cNvSpPr/>
      </xdr:nvSpPr>
      <xdr:spPr bwMode="auto">
        <a:xfrm>
          <a:off x="5724525" y="3800475"/>
          <a:ext cx="714375" cy="381000"/>
        </a:xfrm>
        <a:prstGeom prst="lef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9</xdr:row>
      <xdr:rowOff>114301</xdr:rowOff>
    </xdr:from>
    <xdr:to>
      <xdr:col>0</xdr:col>
      <xdr:colOff>1362075</xdr:colOff>
      <xdr:row>10</xdr:row>
      <xdr:rowOff>238125</xdr:rowOff>
    </xdr:to>
    <xdr:sp macro="" textlink="">
      <xdr:nvSpPr>
        <xdr:cNvPr id="3" name="Retângulo de cantos arredondados 2">
          <a:hlinkClick xmlns:r="http://schemas.openxmlformats.org/officeDocument/2006/relationships" r:id="rId1"/>
        </xdr:cNvPr>
        <xdr:cNvSpPr/>
      </xdr:nvSpPr>
      <xdr:spPr>
        <a:xfrm>
          <a:off x="171450" y="2571751"/>
          <a:ext cx="1190625" cy="380999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000" b="1"/>
            <a:t>Menu</a:t>
          </a:r>
          <a:r>
            <a:rPr lang="pt-BR" sz="1000" b="1" baseline="0"/>
            <a:t> Principal</a:t>
          </a:r>
          <a:endParaRPr lang="pt-BR" sz="1000" b="1"/>
        </a:p>
      </xdr:txBody>
    </xdr:sp>
    <xdr:clientData/>
  </xdr:twoCellAnchor>
  <xdr:twoCellAnchor>
    <xdr:from>
      <xdr:col>2</xdr:col>
      <xdr:colOff>854622</xdr:colOff>
      <xdr:row>9</xdr:row>
      <xdr:rowOff>142876</xdr:rowOff>
    </xdr:from>
    <xdr:to>
      <xdr:col>2</xdr:col>
      <xdr:colOff>2143126</xdr:colOff>
      <xdr:row>11</xdr:row>
      <xdr:rowOff>0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5350422" y="2600326"/>
          <a:ext cx="1288504" cy="371474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/>
            <a:t>Retorna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4</xdr:col>
      <xdr:colOff>249116</xdr:colOff>
      <xdr:row>13</xdr:row>
      <xdr:rowOff>73270</xdr:rowOff>
    </xdr:to>
    <xdr:sp macro="" textlink="">
      <xdr:nvSpPr>
        <xdr:cNvPr id="3" name="Retângulo de cantos arredondados 2">
          <a:hlinkClick xmlns:r="http://schemas.openxmlformats.org/officeDocument/2006/relationships" r:id="rId1"/>
        </xdr:cNvPr>
        <xdr:cNvSpPr/>
      </xdr:nvSpPr>
      <xdr:spPr>
        <a:xfrm>
          <a:off x="608135" y="3626827"/>
          <a:ext cx="4088423" cy="718039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="1"/>
            <a:t>Quadro</a:t>
          </a:r>
          <a:r>
            <a:rPr lang="pt-BR" b="1" baseline="0"/>
            <a:t> de Fontes e Usos</a:t>
          </a:r>
          <a:endParaRPr lang="pt-BR" b="1"/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4</xdr:col>
      <xdr:colOff>249116</xdr:colOff>
      <xdr:row>19</xdr:row>
      <xdr:rowOff>73270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608135" y="4593981"/>
          <a:ext cx="4088423" cy="718039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="1"/>
            <a:t>Projeção de Resultados</a:t>
          </a:r>
        </a:p>
      </xdr:txBody>
    </xdr:sp>
    <xdr:clientData/>
  </xdr:twoCellAnchor>
  <xdr:twoCellAnchor>
    <xdr:from>
      <xdr:col>1</xdr:col>
      <xdr:colOff>0</xdr:colOff>
      <xdr:row>21</xdr:row>
      <xdr:rowOff>0</xdr:rowOff>
    </xdr:from>
    <xdr:to>
      <xdr:col>4</xdr:col>
      <xdr:colOff>249116</xdr:colOff>
      <xdr:row>25</xdr:row>
      <xdr:rowOff>73270</xdr:rowOff>
    </xdr:to>
    <xdr:sp macro="" textlink="">
      <xdr:nvSpPr>
        <xdr:cNvPr id="5" name="Retângulo de cantos arredondados 4">
          <a:hlinkClick xmlns:r="http://schemas.openxmlformats.org/officeDocument/2006/relationships" r:id="rId3"/>
        </xdr:cNvPr>
        <xdr:cNvSpPr/>
      </xdr:nvSpPr>
      <xdr:spPr>
        <a:xfrm>
          <a:off x="608135" y="5561135"/>
          <a:ext cx="4088423" cy="718039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b="1"/>
            <a:t>Sumário Executivo</a:t>
          </a:r>
        </a:p>
      </xdr:txBody>
    </xdr:sp>
    <xdr:clientData/>
  </xdr:twoCellAnchor>
  <xdr:twoCellAnchor>
    <xdr:from>
      <xdr:col>5</xdr:col>
      <xdr:colOff>73269</xdr:colOff>
      <xdr:row>6</xdr:row>
      <xdr:rowOff>137014</xdr:rowOff>
    </xdr:from>
    <xdr:to>
      <xdr:col>6</xdr:col>
      <xdr:colOff>337038</xdr:colOff>
      <xdr:row>9</xdr:row>
      <xdr:rowOff>152401</xdr:rowOff>
    </xdr:to>
    <xdr:sp macro="" textlink="">
      <xdr:nvSpPr>
        <xdr:cNvPr id="6" name="Retângulo de cantos arredondados 5">
          <a:hlinkClick xmlns:r="http://schemas.openxmlformats.org/officeDocument/2006/relationships" r:id="rId4"/>
        </xdr:cNvPr>
        <xdr:cNvSpPr/>
      </xdr:nvSpPr>
      <xdr:spPr>
        <a:xfrm>
          <a:off x="4788144" y="784714"/>
          <a:ext cx="873369" cy="501162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050" b="1"/>
            <a:t>Menu Principal</a:t>
          </a:r>
        </a:p>
      </xdr:txBody>
    </xdr:sp>
    <xdr:clientData/>
  </xdr:twoCellAnchor>
  <xdr:twoCellAnchor>
    <xdr:from>
      <xdr:col>5</xdr:col>
      <xdr:colOff>80595</xdr:colOff>
      <xdr:row>10</xdr:row>
      <xdr:rowOff>158262</xdr:rowOff>
    </xdr:from>
    <xdr:to>
      <xdr:col>6</xdr:col>
      <xdr:colOff>344364</xdr:colOff>
      <xdr:row>14</xdr:row>
      <xdr:rowOff>8060</xdr:rowOff>
    </xdr:to>
    <xdr:sp macro="" textlink="">
      <xdr:nvSpPr>
        <xdr:cNvPr id="7" name="Retângulo de cantos arredondados 6">
          <a:hlinkClick xmlns:r="http://schemas.openxmlformats.org/officeDocument/2006/relationships" r:id="rId5"/>
        </xdr:cNvPr>
        <xdr:cNvSpPr/>
      </xdr:nvSpPr>
      <xdr:spPr>
        <a:xfrm>
          <a:off x="4795470" y="1453662"/>
          <a:ext cx="873369" cy="497498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050" b="1"/>
            <a:t>Retorna</a:t>
          </a:r>
        </a:p>
      </xdr:txBody>
    </xdr:sp>
    <xdr:clientData/>
  </xdr:twoCellAnchor>
  <xdr:twoCellAnchor>
    <xdr:from>
      <xdr:col>5</xdr:col>
      <xdr:colOff>85725</xdr:colOff>
      <xdr:row>15</xdr:row>
      <xdr:rowOff>47625</xdr:rowOff>
    </xdr:from>
    <xdr:to>
      <xdr:col>6</xdr:col>
      <xdr:colOff>349494</xdr:colOff>
      <xdr:row>18</xdr:row>
      <xdr:rowOff>40298</xdr:rowOff>
    </xdr:to>
    <xdr:sp macro="" textlink="">
      <xdr:nvSpPr>
        <xdr:cNvPr id="8" name="Retângulo de cantos arredondados 7">
          <a:hlinkClick xmlns:r="http://schemas.openxmlformats.org/officeDocument/2006/relationships" r:id="rId6"/>
        </xdr:cNvPr>
        <xdr:cNvSpPr/>
      </xdr:nvSpPr>
      <xdr:spPr>
        <a:xfrm>
          <a:off x="4800600" y="2152650"/>
          <a:ext cx="873369" cy="497498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050" b="1"/>
            <a:t>Simular Cenários</a:t>
          </a:r>
        </a:p>
      </xdr:txBody>
    </xdr:sp>
    <xdr:clientData/>
  </xdr:twoCellAnchor>
  <xdr:twoCellAnchor>
    <xdr:from>
      <xdr:col>5</xdr:col>
      <xdr:colOff>76199</xdr:colOff>
      <xdr:row>19</xdr:row>
      <xdr:rowOff>57149</xdr:rowOff>
    </xdr:from>
    <xdr:to>
      <xdr:col>6</xdr:col>
      <xdr:colOff>371474</xdr:colOff>
      <xdr:row>22</xdr:row>
      <xdr:rowOff>114299</xdr:rowOff>
    </xdr:to>
    <xdr:sp macro="" textlink="">
      <xdr:nvSpPr>
        <xdr:cNvPr id="10" name="Retângulo de cantos arredondados 9">
          <a:hlinkClick xmlns:r="http://schemas.openxmlformats.org/officeDocument/2006/relationships" r:id="rId7"/>
        </xdr:cNvPr>
        <xdr:cNvSpPr/>
      </xdr:nvSpPr>
      <xdr:spPr>
        <a:xfrm>
          <a:off x="4791074" y="2828924"/>
          <a:ext cx="904875" cy="542925"/>
        </a:xfrm>
        <a:prstGeom prst="roundRect">
          <a:avLst>
            <a:gd name="adj" fmla="val 10785"/>
          </a:avLst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050" b="1"/>
            <a:t>Resultados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0</xdr:row>
      <xdr:rowOff>47625</xdr:rowOff>
    </xdr:from>
    <xdr:to>
      <xdr:col>3</xdr:col>
      <xdr:colOff>485775</xdr:colOff>
      <xdr:row>4</xdr:row>
      <xdr:rowOff>66675</xdr:rowOff>
    </xdr:to>
    <xdr:pic>
      <xdr:nvPicPr>
        <xdr:cNvPr id="36058" name="Imagem 2" descr="Meira_Logo_Final.bmp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1676400" cy="666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323850</xdr:colOff>
      <xdr:row>0</xdr:row>
      <xdr:rowOff>114300</xdr:rowOff>
    </xdr:from>
    <xdr:to>
      <xdr:col>1</xdr:col>
      <xdr:colOff>2000250</xdr:colOff>
      <xdr:row>4</xdr:row>
      <xdr:rowOff>133350</xdr:rowOff>
    </xdr:to>
    <xdr:pic>
      <xdr:nvPicPr>
        <xdr:cNvPr id="1278" name="Imagem 2" descr="Meira_Logo_Final.bmp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61975" y="114300"/>
          <a:ext cx="1676400" cy="666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419100</xdr:colOff>
      <xdr:row>0</xdr:row>
      <xdr:rowOff>9525</xdr:rowOff>
    </xdr:from>
    <xdr:to>
      <xdr:col>2</xdr:col>
      <xdr:colOff>38100</xdr:colOff>
      <xdr:row>3</xdr:row>
      <xdr:rowOff>104775</xdr:rowOff>
    </xdr:to>
    <xdr:pic>
      <xdr:nvPicPr>
        <xdr:cNvPr id="5345" name="Imagem 2" descr="Meira_Logo_Final.bmp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0" y="9525"/>
          <a:ext cx="1457325" cy="581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19050</xdr:rowOff>
    </xdr:from>
    <xdr:to>
      <xdr:col>1</xdr:col>
      <xdr:colOff>1266825</xdr:colOff>
      <xdr:row>3</xdr:row>
      <xdr:rowOff>47625</xdr:rowOff>
    </xdr:to>
    <xdr:pic>
      <xdr:nvPicPr>
        <xdr:cNvPr id="6371" name="Imagem 2" descr="Meira_Logo_Final.bmp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0025" y="19050"/>
          <a:ext cx="1285875" cy="514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0</xdr:row>
      <xdr:rowOff>0</xdr:rowOff>
    </xdr:from>
    <xdr:to>
      <xdr:col>1</xdr:col>
      <xdr:colOff>1247775</xdr:colOff>
      <xdr:row>3</xdr:row>
      <xdr:rowOff>19050</xdr:rowOff>
    </xdr:to>
    <xdr:pic>
      <xdr:nvPicPr>
        <xdr:cNvPr id="7386" name="Imagem 2" descr="Meira_Logo_Final.bmp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7175" y="0"/>
          <a:ext cx="1257300" cy="504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1466850</xdr:colOff>
      <xdr:row>3</xdr:row>
      <xdr:rowOff>95250</xdr:rowOff>
    </xdr:to>
    <xdr:pic>
      <xdr:nvPicPr>
        <xdr:cNvPr id="2318" name="Imagem 2" descr="Meira_Logo_Final.bmp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7175" y="0"/>
          <a:ext cx="1466850" cy="581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1314450</xdr:colOff>
      <xdr:row>3</xdr:row>
      <xdr:rowOff>38100</xdr:rowOff>
    </xdr:to>
    <xdr:pic>
      <xdr:nvPicPr>
        <xdr:cNvPr id="8429" name="Imagem 2" descr="Meira_Logo_Final.bmp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33375" y="0"/>
          <a:ext cx="131445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76200</xdr:rowOff>
    </xdr:from>
    <xdr:to>
      <xdr:col>1</xdr:col>
      <xdr:colOff>1628775</xdr:colOff>
      <xdr:row>4</xdr:row>
      <xdr:rowOff>0</xdr:rowOff>
    </xdr:to>
    <xdr:pic>
      <xdr:nvPicPr>
        <xdr:cNvPr id="9442" name="Imagem 2" descr="Meira_Logo_Final.bmp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76250" y="76200"/>
          <a:ext cx="1428750" cy="571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1524000</xdr:colOff>
      <xdr:row>3</xdr:row>
      <xdr:rowOff>123825</xdr:rowOff>
    </xdr:to>
    <xdr:pic>
      <xdr:nvPicPr>
        <xdr:cNvPr id="14573" name="Imagem 2" descr="Meira_Logo_Final.bmp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7175" y="0"/>
          <a:ext cx="1524000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15</xdr:row>
      <xdr:rowOff>0</xdr:rowOff>
    </xdr:from>
    <xdr:to>
      <xdr:col>10</xdr:col>
      <xdr:colOff>381001</xdr:colOff>
      <xdr:row>18</xdr:row>
      <xdr:rowOff>9525</xdr:rowOff>
    </xdr:to>
    <xdr:sp macro="" textlink="">
      <xdr:nvSpPr>
        <xdr:cNvPr id="3" name="Retângulo de cantos arredondados 2">
          <a:hlinkClick xmlns:r="http://schemas.openxmlformats.org/officeDocument/2006/relationships" r:id="rId1"/>
        </xdr:cNvPr>
        <xdr:cNvSpPr/>
      </xdr:nvSpPr>
      <xdr:spPr>
        <a:xfrm>
          <a:off x="8782051" y="3000375"/>
          <a:ext cx="990600" cy="5619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000" b="1"/>
            <a:t>Retorna</a:t>
          </a: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381000</xdr:colOff>
      <xdr:row>23</xdr:row>
      <xdr:rowOff>76200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8782050" y="3876675"/>
          <a:ext cx="990600" cy="5619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000" b="1"/>
            <a:t>Menu Principal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523875</xdr:colOff>
      <xdr:row>3</xdr:row>
      <xdr:rowOff>142875</xdr:rowOff>
    </xdr:from>
    <xdr:to>
      <xdr:col>8</xdr:col>
      <xdr:colOff>638175</xdr:colOff>
      <xdr:row>6</xdr:row>
      <xdr:rowOff>114300</xdr:rowOff>
    </xdr:to>
    <xdr:sp macro="" textlink="">
      <xdr:nvSpPr>
        <xdr:cNvPr id="1989719" name="Seta para baixo 1"/>
        <xdr:cNvSpPr>
          <a:spLocks noChangeArrowheads="1"/>
        </xdr:cNvSpPr>
      </xdr:nvSpPr>
      <xdr:spPr bwMode="auto">
        <a:xfrm rot="5400000">
          <a:off x="8829675" y="838200"/>
          <a:ext cx="457200" cy="723900"/>
        </a:xfrm>
        <a:prstGeom prst="downArrow">
          <a:avLst>
            <a:gd name="adj1" fmla="val 50000"/>
            <a:gd name="adj2" fmla="val 50000"/>
          </a:avLst>
        </a:prstGeom>
        <a:solidFill>
          <a:srgbClr val="FF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885825</xdr:colOff>
      <xdr:row>0</xdr:row>
      <xdr:rowOff>285750</xdr:rowOff>
    </xdr:from>
    <xdr:to>
      <xdr:col>12</xdr:col>
      <xdr:colOff>466725</xdr:colOff>
      <xdr:row>11</xdr:row>
      <xdr:rowOff>47625</xdr:rowOff>
    </xdr:to>
    <xdr:sp macro="" textlink="">
      <xdr:nvSpPr>
        <xdr:cNvPr id="3" name="CaixaDeTexto 2"/>
        <xdr:cNvSpPr txBox="1"/>
      </xdr:nvSpPr>
      <xdr:spPr>
        <a:xfrm>
          <a:off x="9667875" y="285750"/>
          <a:ext cx="3990975" cy="1885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t-BR" sz="1800"/>
            <a:t>COMO USAR:</a:t>
          </a:r>
        </a:p>
        <a:p>
          <a:endParaRPr lang="pt-BR" sz="1100"/>
        </a:p>
        <a:p>
          <a:pPr algn="l"/>
          <a:r>
            <a:rPr lang="pt-BR" sz="1200"/>
            <a:t>Exemplo: Nos campos cinza, para</a:t>
          </a:r>
          <a:r>
            <a:rPr lang="pt-BR" sz="1200" baseline="0"/>
            <a:t> simular uma queda de 10% em qualquer item digite   -10%. Para simular uma elevação de 15%, digite 15%.</a:t>
          </a:r>
          <a:endParaRPr lang="pt-BR" sz="1200"/>
        </a:p>
      </xdr:txBody>
    </xdr:sp>
    <xdr:clientData/>
  </xdr:twoCellAnchor>
  <xdr:twoCellAnchor>
    <xdr:from>
      <xdr:col>8</xdr:col>
      <xdr:colOff>28574</xdr:colOff>
      <xdr:row>28</xdr:row>
      <xdr:rowOff>76200</xdr:rowOff>
    </xdr:from>
    <xdr:to>
      <xdr:col>8</xdr:col>
      <xdr:colOff>1238249</xdr:colOff>
      <xdr:row>31</xdr:row>
      <xdr:rowOff>57150</xdr:rowOff>
    </xdr:to>
    <xdr:sp macro="" textlink="">
      <xdr:nvSpPr>
        <xdr:cNvPr id="4" name="CaixaDeTexto 3">
          <a:hlinkClick xmlns:r="http://schemas.openxmlformats.org/officeDocument/2006/relationships" r:id="rId1"/>
        </xdr:cNvPr>
        <xdr:cNvSpPr txBox="1"/>
      </xdr:nvSpPr>
      <xdr:spPr>
        <a:xfrm>
          <a:off x="8810624" y="5267325"/>
          <a:ext cx="1209675" cy="466725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endParaRPr lang="pt-BR" sz="1100" b="1">
            <a:solidFill>
              <a:schemeClr val="bg1"/>
            </a:solidFill>
          </a:endParaRPr>
        </a:p>
        <a:p>
          <a:pPr algn="ctr"/>
          <a:r>
            <a:rPr lang="pt-BR" sz="1100" b="1">
              <a:solidFill>
                <a:schemeClr val="bg1"/>
              </a:solidFill>
            </a:rPr>
            <a:t>Menu</a:t>
          </a:r>
          <a:r>
            <a:rPr lang="pt-BR" sz="1100" b="1" baseline="0">
              <a:solidFill>
                <a:schemeClr val="bg1"/>
              </a:solidFill>
            </a:rPr>
            <a:t> Principal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257175</xdr:colOff>
      <xdr:row>28</xdr:row>
      <xdr:rowOff>47625</xdr:rowOff>
    </xdr:from>
    <xdr:to>
      <xdr:col>12</xdr:col>
      <xdr:colOff>600075</xdr:colOff>
      <xdr:row>31</xdr:row>
      <xdr:rowOff>38100</xdr:rowOff>
    </xdr:to>
    <xdr:sp macro="" textlink="">
      <xdr:nvSpPr>
        <xdr:cNvPr id="5" name="CaixaDeTexto 4">
          <a:hlinkClick xmlns:r="http://schemas.openxmlformats.org/officeDocument/2006/relationships" r:id="rId2"/>
        </xdr:cNvPr>
        <xdr:cNvSpPr txBox="1"/>
      </xdr:nvSpPr>
      <xdr:spPr>
        <a:xfrm>
          <a:off x="12706350" y="5238750"/>
          <a:ext cx="1085850" cy="476250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endParaRPr lang="pt-BR" sz="1100" b="1">
            <a:solidFill>
              <a:schemeClr val="bg1"/>
            </a:solidFill>
          </a:endParaRPr>
        </a:p>
        <a:p>
          <a:pPr algn="ctr"/>
          <a:r>
            <a:rPr lang="pt-BR" sz="1100" b="1">
              <a:solidFill>
                <a:schemeClr val="bg1"/>
              </a:solidFill>
            </a:rPr>
            <a:t>Retorna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295273</xdr:colOff>
      <xdr:row>4</xdr:row>
      <xdr:rowOff>0</xdr:rowOff>
    </xdr:from>
    <xdr:to>
      <xdr:col>1</xdr:col>
      <xdr:colOff>1285875</xdr:colOff>
      <xdr:row>5</xdr:row>
      <xdr:rowOff>333375</xdr:rowOff>
    </xdr:to>
    <xdr:sp macro="" textlink="">
      <xdr:nvSpPr>
        <xdr:cNvPr id="3" name="Retângulo de cantos arredondados 2">
          <a:hlinkClick xmlns:r="http://schemas.openxmlformats.org/officeDocument/2006/relationships" r:id="rId1"/>
        </xdr:cNvPr>
        <xdr:cNvSpPr/>
      </xdr:nvSpPr>
      <xdr:spPr>
        <a:xfrm>
          <a:off x="295273" y="847725"/>
          <a:ext cx="1285877" cy="4953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100" b="1"/>
            <a:t>Retorna</a:t>
          </a:r>
        </a:p>
      </xdr:txBody>
    </xdr:sp>
    <xdr:clientData/>
  </xdr:twoCellAnchor>
  <xdr:twoCellAnchor>
    <xdr:from>
      <xdr:col>1</xdr:col>
      <xdr:colOff>1657350</xdr:colOff>
      <xdr:row>4</xdr:row>
      <xdr:rowOff>0</xdr:rowOff>
    </xdr:from>
    <xdr:to>
      <xdr:col>1</xdr:col>
      <xdr:colOff>2943227</xdr:colOff>
      <xdr:row>5</xdr:row>
      <xdr:rowOff>333375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1952625" y="847725"/>
          <a:ext cx="1285877" cy="4953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100" b="1"/>
            <a:t>Menu Principal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1238250</xdr:colOff>
      <xdr:row>3</xdr:row>
      <xdr:rowOff>9525</xdr:rowOff>
    </xdr:to>
    <xdr:pic>
      <xdr:nvPicPr>
        <xdr:cNvPr id="15585" name="Imagem 2" descr="Meira_Logo_Final.bmp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0"/>
          <a:ext cx="1238250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885825</xdr:colOff>
      <xdr:row>3</xdr:row>
      <xdr:rowOff>47625</xdr:rowOff>
    </xdr:to>
    <xdr:pic>
      <xdr:nvPicPr>
        <xdr:cNvPr id="10465" name="Imagem 2" descr="Meira_Logo_Final.bmp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900" y="0"/>
          <a:ext cx="133350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66675</xdr:rowOff>
    </xdr:from>
    <xdr:to>
      <xdr:col>1</xdr:col>
      <xdr:colOff>1485900</xdr:colOff>
      <xdr:row>4</xdr:row>
      <xdr:rowOff>76200</xdr:rowOff>
    </xdr:to>
    <xdr:sp macro="" textlink="">
      <xdr:nvSpPr>
        <xdr:cNvPr id="3" name="Retângulo de cantos arredondados 2">
          <a:hlinkClick xmlns:r="http://schemas.openxmlformats.org/officeDocument/2006/relationships" r:id="rId1"/>
        </xdr:cNvPr>
        <xdr:cNvSpPr/>
      </xdr:nvSpPr>
      <xdr:spPr>
        <a:xfrm>
          <a:off x="304800" y="1133475"/>
          <a:ext cx="1485900" cy="4953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000" b="1"/>
            <a:t>Menu Principal</a:t>
          </a:r>
        </a:p>
      </xdr:txBody>
    </xdr:sp>
    <xdr:clientData/>
  </xdr:twoCellAnchor>
  <xdr:twoCellAnchor>
    <xdr:from>
      <xdr:col>2</xdr:col>
      <xdr:colOff>1771650</xdr:colOff>
      <xdr:row>1</xdr:row>
      <xdr:rowOff>95250</xdr:rowOff>
    </xdr:from>
    <xdr:to>
      <xdr:col>3</xdr:col>
      <xdr:colOff>1304925</xdr:colOff>
      <xdr:row>4</xdr:row>
      <xdr:rowOff>104775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5238750" y="257175"/>
          <a:ext cx="1485900" cy="4953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002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000" b="1"/>
            <a:t>Retorna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2.xml"/><Relationship Id="rId1" Type="http://schemas.openxmlformats.org/officeDocument/2006/relationships/hyperlink" Target="http://www.sebrae.com.br/sites/PortalSebrae/bis/Como-elaborar-um-plano-de-neg%C3%B3cio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7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9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10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5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6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7.bin"/><Relationship Id="rId4" Type="http://schemas.openxmlformats.org/officeDocument/2006/relationships/comments" Target="../comments11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1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9.bin"/><Relationship Id="rId4" Type="http://schemas.openxmlformats.org/officeDocument/2006/relationships/comments" Target="../comments13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14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O38"/>
  <sheetViews>
    <sheetView tabSelected="1" zoomScale="80" zoomScaleNormal="80" workbookViewId="0">
      <selection sqref="A1:M33"/>
    </sheetView>
  </sheetViews>
  <sheetFormatPr defaultColWidth="0" defaultRowHeight="12.75" zeroHeight="1"/>
  <cols>
    <col min="1" max="1" width="22.28515625" style="370" customWidth="1"/>
    <col min="2" max="2" width="35.7109375" style="370" customWidth="1"/>
    <col min="3" max="3" width="9.140625" style="370" customWidth="1"/>
    <col min="4" max="4" width="35.7109375" style="370" customWidth="1"/>
    <col min="5" max="5" width="9.140625" style="370" customWidth="1"/>
    <col min="6" max="13" width="9.140625" style="487" customWidth="1"/>
    <col min="14" max="15" width="9.140625" style="487" hidden="1" customWidth="1"/>
    <col min="16" max="16384" width="9.140625" style="370" hidden="1"/>
  </cols>
  <sheetData>
    <row r="1" spans="1:13">
      <c r="A1" s="696"/>
      <c r="B1" s="696"/>
      <c r="C1" s="696"/>
      <c r="D1" s="696"/>
      <c r="E1" s="696"/>
      <c r="F1" s="696"/>
      <c r="G1" s="696"/>
      <c r="H1" s="696"/>
      <c r="I1" s="696"/>
      <c r="J1" s="696"/>
      <c r="K1" s="696"/>
      <c r="L1" s="696"/>
      <c r="M1" s="696"/>
    </row>
    <row r="2" spans="1:13">
      <c r="A2" s="696"/>
      <c r="B2" s="696"/>
      <c r="C2" s="696"/>
      <c r="D2" s="696"/>
      <c r="E2" s="696"/>
      <c r="F2" s="696"/>
      <c r="G2" s="696"/>
      <c r="H2" s="696"/>
      <c r="I2" s="696"/>
      <c r="J2" s="696"/>
      <c r="K2" s="696"/>
      <c r="L2" s="696"/>
      <c r="M2" s="696"/>
    </row>
    <row r="3" spans="1:13">
      <c r="A3" s="696"/>
      <c r="B3" s="696"/>
      <c r="C3" s="696"/>
      <c r="D3" s="696"/>
      <c r="E3" s="696"/>
      <c r="F3" s="696"/>
      <c r="G3" s="696"/>
      <c r="H3" s="696"/>
      <c r="I3" s="696"/>
      <c r="J3" s="696"/>
      <c r="K3" s="696"/>
      <c r="L3" s="696"/>
      <c r="M3" s="696"/>
    </row>
    <row r="4" spans="1:13">
      <c r="A4" s="696"/>
      <c r="B4" s="696"/>
      <c r="C4" s="696"/>
      <c r="D4" s="696"/>
      <c r="E4" s="696"/>
      <c r="F4" s="696"/>
      <c r="G4" s="696"/>
      <c r="H4" s="696"/>
      <c r="I4" s="696"/>
      <c r="J4" s="696"/>
      <c r="K4" s="696"/>
      <c r="L4" s="696"/>
      <c r="M4" s="696"/>
    </row>
    <row r="5" spans="1:13">
      <c r="A5" s="696"/>
      <c r="B5" s="696"/>
      <c r="C5" s="696"/>
      <c r="D5" s="696"/>
      <c r="E5" s="696"/>
      <c r="F5" s="696"/>
      <c r="G5" s="696"/>
      <c r="H5" s="696"/>
      <c r="I5" s="696"/>
      <c r="J5" s="696"/>
      <c r="K5" s="696"/>
      <c r="L5" s="696"/>
      <c r="M5" s="696"/>
    </row>
    <row r="6" spans="1:13">
      <c r="A6" s="696"/>
      <c r="B6" s="696"/>
      <c r="C6" s="696"/>
      <c r="D6" s="696"/>
      <c r="E6" s="696"/>
      <c r="F6" s="696"/>
      <c r="G6" s="696"/>
      <c r="H6" s="696"/>
      <c r="I6" s="696"/>
      <c r="J6" s="696"/>
      <c r="K6" s="696"/>
      <c r="L6" s="696"/>
      <c r="M6" s="696"/>
    </row>
    <row r="7" spans="1:13">
      <c r="A7" s="696"/>
      <c r="B7" s="696"/>
      <c r="C7" s="696"/>
      <c r="D7" s="696"/>
      <c r="E7" s="696"/>
      <c r="F7" s="696"/>
      <c r="G7" s="696"/>
      <c r="H7" s="696"/>
      <c r="I7" s="696"/>
      <c r="J7" s="696"/>
      <c r="K7" s="696"/>
      <c r="L7" s="696"/>
      <c r="M7" s="696"/>
    </row>
    <row r="8" spans="1:13">
      <c r="A8" s="696"/>
      <c r="B8" s="696"/>
      <c r="C8" s="696"/>
      <c r="D8" s="696"/>
      <c r="E8" s="696"/>
      <c r="F8" s="696"/>
      <c r="G8" s="696"/>
      <c r="H8" s="696"/>
      <c r="I8" s="696"/>
      <c r="J8" s="696"/>
      <c r="K8" s="696"/>
      <c r="L8" s="696"/>
      <c r="M8" s="696"/>
    </row>
    <row r="9" spans="1:13">
      <c r="A9" s="696"/>
      <c r="B9" s="696"/>
      <c r="C9" s="696"/>
      <c r="D9" s="696"/>
      <c r="E9" s="696"/>
      <c r="F9" s="696"/>
      <c r="G9" s="696"/>
      <c r="H9" s="696"/>
      <c r="I9" s="696"/>
      <c r="J9" s="696"/>
      <c r="K9" s="696"/>
      <c r="L9" s="696"/>
      <c r="M9" s="696"/>
    </row>
    <row r="10" spans="1:13">
      <c r="A10" s="696"/>
      <c r="B10" s="696"/>
      <c r="C10" s="696"/>
      <c r="D10" s="696"/>
      <c r="E10" s="696"/>
      <c r="F10" s="696"/>
      <c r="G10" s="696"/>
      <c r="H10" s="696"/>
      <c r="I10" s="696"/>
      <c r="J10" s="696"/>
      <c r="K10" s="696"/>
      <c r="L10" s="696"/>
      <c r="M10" s="696"/>
    </row>
    <row r="11" spans="1:13">
      <c r="A11" s="696"/>
      <c r="B11" s="696"/>
      <c r="C11" s="696"/>
      <c r="D11" s="696"/>
      <c r="E11" s="696"/>
      <c r="F11" s="696"/>
      <c r="G11" s="696"/>
      <c r="H11" s="696"/>
      <c r="I11" s="696"/>
      <c r="J11" s="696"/>
      <c r="K11" s="696"/>
      <c r="L11" s="696"/>
      <c r="M11" s="696"/>
    </row>
    <row r="12" spans="1:13">
      <c r="A12" s="696"/>
      <c r="B12" s="696"/>
      <c r="C12" s="696"/>
      <c r="D12" s="696"/>
      <c r="E12" s="696"/>
      <c r="F12" s="696"/>
      <c r="G12" s="696"/>
      <c r="H12" s="696"/>
      <c r="I12" s="696"/>
      <c r="J12" s="696"/>
      <c r="K12" s="696"/>
      <c r="L12" s="696"/>
      <c r="M12" s="696"/>
    </row>
    <row r="13" spans="1:13">
      <c r="A13" s="696"/>
      <c r="B13" s="696"/>
      <c r="C13" s="696"/>
      <c r="D13" s="696"/>
      <c r="E13" s="696"/>
      <c r="F13" s="696"/>
      <c r="G13" s="696"/>
      <c r="H13" s="696"/>
      <c r="I13" s="696"/>
      <c r="J13" s="696"/>
      <c r="K13" s="696"/>
      <c r="L13" s="696"/>
      <c r="M13" s="696"/>
    </row>
    <row r="14" spans="1:13">
      <c r="A14" s="696"/>
      <c r="B14" s="696"/>
      <c r="C14" s="696"/>
      <c r="D14" s="696"/>
      <c r="E14" s="696"/>
      <c r="F14" s="696"/>
      <c r="G14" s="696"/>
      <c r="H14" s="696"/>
      <c r="I14" s="696"/>
      <c r="J14" s="696"/>
      <c r="K14" s="696"/>
      <c r="L14" s="696"/>
      <c r="M14" s="696"/>
    </row>
    <row r="15" spans="1:13">
      <c r="A15" s="696"/>
      <c r="B15" s="696"/>
      <c r="C15" s="696"/>
      <c r="D15" s="696"/>
      <c r="E15" s="696"/>
      <c r="F15" s="696"/>
      <c r="G15" s="696"/>
      <c r="H15" s="696"/>
      <c r="I15" s="696"/>
      <c r="J15" s="696"/>
      <c r="K15" s="696"/>
      <c r="L15" s="696"/>
      <c r="M15" s="696"/>
    </row>
    <row r="16" spans="1:13">
      <c r="A16" s="696"/>
      <c r="B16" s="696"/>
      <c r="C16" s="696"/>
      <c r="D16" s="696"/>
      <c r="E16" s="696"/>
      <c r="F16" s="696"/>
      <c r="G16" s="696"/>
      <c r="H16" s="696"/>
      <c r="I16" s="696"/>
      <c r="J16" s="696"/>
      <c r="K16" s="696"/>
      <c r="L16" s="696"/>
      <c r="M16" s="696"/>
    </row>
    <row r="17" spans="1:13">
      <c r="A17" s="696"/>
      <c r="B17" s="696"/>
      <c r="C17" s="696"/>
      <c r="D17" s="696"/>
      <c r="E17" s="696"/>
      <c r="F17" s="696"/>
      <c r="G17" s="696"/>
      <c r="H17" s="696"/>
      <c r="I17" s="696"/>
      <c r="J17" s="696"/>
      <c r="K17" s="696"/>
      <c r="L17" s="696"/>
      <c r="M17" s="696"/>
    </row>
    <row r="18" spans="1:13">
      <c r="A18" s="696"/>
      <c r="B18" s="696"/>
      <c r="C18" s="696"/>
      <c r="D18" s="696"/>
      <c r="E18" s="696"/>
      <c r="F18" s="696"/>
      <c r="G18" s="696"/>
      <c r="H18" s="696"/>
      <c r="I18" s="696"/>
      <c r="J18" s="696"/>
      <c r="K18" s="696"/>
      <c r="L18" s="696"/>
      <c r="M18" s="696"/>
    </row>
    <row r="19" spans="1:13">
      <c r="A19" s="696"/>
      <c r="B19" s="696"/>
      <c r="C19" s="696"/>
      <c r="D19" s="696"/>
      <c r="E19" s="696"/>
      <c r="F19" s="696"/>
      <c r="G19" s="696"/>
      <c r="H19" s="696"/>
      <c r="I19" s="696"/>
      <c r="J19" s="696"/>
      <c r="K19" s="696"/>
      <c r="L19" s="696"/>
      <c r="M19" s="696"/>
    </row>
    <row r="20" spans="1:13" ht="34.5" customHeight="1">
      <c r="A20" s="696"/>
      <c r="B20" s="696"/>
      <c r="C20" s="696"/>
      <c r="D20" s="696"/>
      <c r="E20" s="696"/>
      <c r="F20" s="696"/>
      <c r="G20" s="696"/>
      <c r="H20" s="696"/>
      <c r="I20" s="696"/>
      <c r="J20" s="696"/>
      <c r="K20" s="696"/>
      <c r="L20" s="696"/>
      <c r="M20" s="696"/>
    </row>
    <row r="21" spans="1:13">
      <c r="A21" s="696"/>
      <c r="B21" s="696"/>
      <c r="C21" s="696"/>
      <c r="D21" s="696"/>
      <c r="E21" s="696"/>
      <c r="F21" s="696"/>
      <c r="G21" s="696"/>
      <c r="H21" s="696"/>
      <c r="I21" s="696"/>
      <c r="J21" s="696"/>
      <c r="K21" s="696"/>
      <c r="L21" s="696"/>
      <c r="M21" s="696"/>
    </row>
    <row r="22" spans="1:13">
      <c r="A22" s="696"/>
      <c r="B22" s="696"/>
      <c r="C22" s="696"/>
      <c r="D22" s="696"/>
      <c r="E22" s="696"/>
      <c r="F22" s="696"/>
      <c r="G22" s="696"/>
      <c r="H22" s="696"/>
      <c r="I22" s="696"/>
      <c r="J22" s="696"/>
      <c r="K22" s="696"/>
      <c r="L22" s="696"/>
      <c r="M22" s="696"/>
    </row>
    <row r="23" spans="1:13">
      <c r="A23" s="696"/>
      <c r="B23" s="696"/>
      <c r="C23" s="696"/>
      <c r="D23" s="696"/>
      <c r="E23" s="696"/>
      <c r="F23" s="696"/>
      <c r="G23" s="696"/>
      <c r="H23" s="696"/>
      <c r="I23" s="696"/>
      <c r="J23" s="696"/>
      <c r="K23" s="696"/>
      <c r="L23" s="696"/>
      <c r="M23" s="696"/>
    </row>
    <row r="24" spans="1:13">
      <c r="A24" s="696"/>
      <c r="B24" s="696"/>
      <c r="C24" s="696"/>
      <c r="D24" s="696"/>
      <c r="E24" s="696"/>
      <c r="F24" s="696"/>
      <c r="G24" s="696"/>
      <c r="H24" s="696"/>
      <c r="I24" s="696"/>
      <c r="J24" s="696"/>
      <c r="K24" s="696"/>
      <c r="L24" s="696"/>
      <c r="M24" s="696"/>
    </row>
    <row r="25" spans="1:13">
      <c r="A25" s="696"/>
      <c r="B25" s="696"/>
      <c r="C25" s="696"/>
      <c r="D25" s="696"/>
      <c r="E25" s="696"/>
      <c r="F25" s="696"/>
      <c r="G25" s="696"/>
      <c r="H25" s="696"/>
      <c r="I25" s="696"/>
      <c r="J25" s="696"/>
      <c r="K25" s="696"/>
      <c r="L25" s="696"/>
      <c r="M25" s="696"/>
    </row>
    <row r="26" spans="1:13" ht="32.25" customHeight="1">
      <c r="A26" s="696"/>
      <c r="B26" s="696"/>
      <c r="C26" s="696"/>
      <c r="D26" s="696"/>
      <c r="E26" s="696"/>
      <c r="F26" s="696"/>
      <c r="G26" s="696"/>
      <c r="H26" s="696"/>
      <c r="I26" s="696"/>
      <c r="J26" s="696"/>
      <c r="K26" s="696"/>
      <c r="L26" s="696"/>
      <c r="M26" s="696"/>
    </row>
    <row r="27" spans="1:13">
      <c r="A27" s="696"/>
      <c r="B27" s="696"/>
      <c r="C27" s="696"/>
      <c r="D27" s="696"/>
      <c r="E27" s="696"/>
      <c r="F27" s="696"/>
      <c r="G27" s="696"/>
      <c r="H27" s="696"/>
      <c r="I27" s="696"/>
      <c r="J27" s="696"/>
      <c r="K27" s="696"/>
      <c r="L27" s="696"/>
      <c r="M27" s="696"/>
    </row>
    <row r="28" spans="1:13" ht="23.25" customHeight="1">
      <c r="A28" s="696"/>
      <c r="B28" s="696"/>
      <c r="C28" s="696"/>
      <c r="D28" s="696"/>
      <c r="E28" s="696"/>
      <c r="F28" s="696"/>
      <c r="G28" s="696"/>
      <c r="H28" s="696"/>
      <c r="I28" s="696"/>
      <c r="J28" s="696"/>
      <c r="K28" s="696"/>
      <c r="L28" s="696"/>
      <c r="M28" s="696"/>
    </row>
    <row r="29" spans="1:13">
      <c r="A29" s="696"/>
      <c r="B29" s="696"/>
      <c r="C29" s="696"/>
      <c r="D29" s="696"/>
      <c r="E29" s="696"/>
      <c r="F29" s="696"/>
      <c r="G29" s="696"/>
      <c r="H29" s="696"/>
      <c r="I29" s="696"/>
      <c r="J29" s="696"/>
      <c r="K29" s="696"/>
      <c r="L29" s="696"/>
      <c r="M29" s="696"/>
    </row>
    <row r="30" spans="1:13" ht="28.5" customHeight="1">
      <c r="A30" s="696"/>
      <c r="B30" s="696"/>
      <c r="C30" s="696"/>
      <c r="D30" s="696"/>
      <c r="E30" s="696"/>
      <c r="F30" s="696"/>
      <c r="G30" s="696"/>
      <c r="H30" s="696"/>
      <c r="I30" s="696"/>
      <c r="J30" s="696"/>
      <c r="K30" s="696"/>
      <c r="L30" s="696"/>
      <c r="M30" s="696"/>
    </row>
    <row r="31" spans="1:13" ht="27" customHeight="1">
      <c r="A31" s="696"/>
      <c r="B31" s="696"/>
      <c r="C31" s="696"/>
      <c r="D31" s="696"/>
      <c r="E31" s="696"/>
      <c r="F31" s="696"/>
      <c r="G31" s="696"/>
      <c r="H31" s="696"/>
      <c r="I31" s="696"/>
      <c r="J31" s="696"/>
      <c r="K31" s="696"/>
      <c r="L31" s="696"/>
      <c r="M31" s="696"/>
    </row>
    <row r="32" spans="1:13" ht="28.5" customHeight="1">
      <c r="A32" s="696"/>
      <c r="B32" s="696"/>
      <c r="C32" s="696"/>
      <c r="D32" s="696"/>
      <c r="E32" s="696"/>
      <c r="F32" s="696"/>
      <c r="G32" s="696"/>
      <c r="H32" s="696"/>
      <c r="I32" s="696"/>
      <c r="J32" s="696"/>
      <c r="K32" s="696"/>
      <c r="L32" s="696"/>
      <c r="M32" s="696"/>
    </row>
    <row r="33" spans="1:13" ht="77.25" customHeight="1">
      <c r="A33" s="696"/>
      <c r="B33" s="696"/>
      <c r="C33" s="696"/>
      <c r="D33" s="696"/>
      <c r="E33" s="696"/>
      <c r="F33" s="696"/>
      <c r="G33" s="696"/>
      <c r="H33" s="696"/>
      <c r="I33" s="696"/>
      <c r="J33" s="696"/>
      <c r="K33" s="696"/>
      <c r="L33" s="696"/>
      <c r="M33" s="696"/>
    </row>
    <row r="34" spans="1:13" hidden="1"/>
    <row r="35" spans="1:13" hidden="1"/>
    <row r="36" spans="1:13" hidden="1"/>
    <row r="37" spans="1:13" hidden="1"/>
    <row r="38" spans="1:13" hidden="1"/>
  </sheetData>
  <sheetProtection password="C78F" sheet="1" objects="1" scenarios="1"/>
  <mergeCells count="1">
    <mergeCell ref="A1:M3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3:C151"/>
  <sheetViews>
    <sheetView topLeftCell="A37" zoomScaleNormal="100" workbookViewId="0"/>
  </sheetViews>
  <sheetFormatPr defaultColWidth="0" defaultRowHeight="12.75"/>
  <cols>
    <col min="1" max="1" width="1.28515625" style="681" customWidth="1"/>
    <col min="2" max="2" width="182.7109375" style="366" customWidth="1"/>
    <col min="3" max="3" width="3.5703125" style="681" customWidth="1"/>
    <col min="4" max="16384" width="9.140625" style="683" hidden="1"/>
  </cols>
  <sheetData>
    <row r="3" spans="2:2" ht="15">
      <c r="B3" s="684"/>
    </row>
    <row r="4" spans="2:2" ht="83.25" customHeight="1">
      <c r="B4" s="684"/>
    </row>
    <row r="5" spans="2:2" ht="39" customHeight="1">
      <c r="B5" s="685" t="s">
        <v>524</v>
      </c>
    </row>
    <row r="6" spans="2:2" ht="15">
      <c r="B6" s="686"/>
    </row>
    <row r="7" spans="2:2" ht="15">
      <c r="B7" s="686" t="s">
        <v>527</v>
      </c>
    </row>
    <row r="8" spans="2:2" ht="15">
      <c r="B8" s="686"/>
    </row>
    <row r="9" spans="2:2" ht="30">
      <c r="B9" s="684" t="s">
        <v>699</v>
      </c>
    </row>
    <row r="11" spans="2:2">
      <c r="B11" s="695" t="s">
        <v>719</v>
      </c>
    </row>
    <row r="13" spans="2:2" ht="15">
      <c r="B13" s="686" t="s">
        <v>500</v>
      </c>
    </row>
    <row r="14" spans="2:2" ht="15">
      <c r="B14" s="686"/>
    </row>
    <row r="15" spans="2:2" ht="45">
      <c r="B15" s="684" t="s">
        <v>636</v>
      </c>
    </row>
    <row r="16" spans="2:2" ht="15">
      <c r="B16" s="686"/>
    </row>
    <row r="17" spans="2:2" ht="15">
      <c r="B17" s="686" t="s">
        <v>528</v>
      </c>
    </row>
    <row r="18" spans="2:2" ht="15">
      <c r="B18" s="686"/>
    </row>
    <row r="19" spans="2:2" ht="45">
      <c r="B19" s="684" t="s">
        <v>525</v>
      </c>
    </row>
    <row r="20" spans="2:2" ht="15">
      <c r="B20" s="684"/>
    </row>
    <row r="21" spans="2:2" ht="15">
      <c r="B21" s="684" t="s">
        <v>501</v>
      </c>
    </row>
    <row r="22" spans="2:2" ht="15">
      <c r="B22" s="684"/>
    </row>
    <row r="23" spans="2:2" ht="15">
      <c r="B23" s="687" t="s">
        <v>502</v>
      </c>
    </row>
    <row r="24" spans="2:2" ht="15">
      <c r="B24" s="687" t="s">
        <v>503</v>
      </c>
    </row>
    <row r="25" spans="2:2" ht="15">
      <c r="B25" s="687" t="s">
        <v>516</v>
      </c>
    </row>
    <row r="26" spans="2:2" ht="15">
      <c r="B26" s="687"/>
    </row>
    <row r="27" spans="2:2" ht="30">
      <c r="B27" s="684" t="s">
        <v>529</v>
      </c>
    </row>
    <row r="28" spans="2:2" ht="17.25" customHeight="1">
      <c r="B28" s="684" t="s">
        <v>720</v>
      </c>
    </row>
    <row r="29" spans="2:2" ht="15">
      <c r="B29" s="684"/>
    </row>
    <row r="30" spans="2:2" ht="21">
      <c r="B30" s="688" t="s">
        <v>504</v>
      </c>
    </row>
    <row r="31" spans="2:2" ht="21">
      <c r="B31" s="688"/>
    </row>
    <row r="32" spans="2:2" ht="45">
      <c r="B32" s="687" t="s">
        <v>637</v>
      </c>
    </row>
    <row r="33" spans="2:2" ht="45">
      <c r="B33" s="687" t="s">
        <v>638</v>
      </c>
    </row>
    <row r="34" spans="2:2" ht="15">
      <c r="B34" s="687" t="s">
        <v>508</v>
      </c>
    </row>
    <row r="35" spans="2:2" ht="75">
      <c r="B35" s="687" t="s">
        <v>639</v>
      </c>
    </row>
    <row r="36" spans="2:2" ht="15">
      <c r="B36" s="684"/>
    </row>
    <row r="37" spans="2:2" ht="15">
      <c r="B37" s="687" t="s">
        <v>509</v>
      </c>
    </row>
    <row r="38" spans="2:2" ht="15">
      <c r="B38" s="684"/>
    </row>
    <row r="39" spans="2:2" ht="15">
      <c r="B39" s="687" t="s">
        <v>510</v>
      </c>
    </row>
    <row r="40" spans="2:2" ht="15">
      <c r="B40" s="684"/>
    </row>
    <row r="41" spans="2:2" ht="15">
      <c r="B41" s="687" t="s">
        <v>511</v>
      </c>
    </row>
    <row r="42" spans="2:2" ht="15">
      <c r="B42" s="684"/>
    </row>
    <row r="43" spans="2:2" ht="15">
      <c r="B43" s="687" t="s">
        <v>512</v>
      </c>
    </row>
    <row r="44" spans="2:2" ht="15">
      <c r="B44" s="684"/>
    </row>
    <row r="45" spans="2:2" ht="15">
      <c r="B45" s="687" t="s">
        <v>513</v>
      </c>
    </row>
    <row r="46" spans="2:2" ht="15">
      <c r="B46" s="684"/>
    </row>
    <row r="47" spans="2:2" ht="30">
      <c r="B47" s="687" t="s">
        <v>640</v>
      </c>
    </row>
    <row r="48" spans="2:2" ht="15">
      <c r="B48" s="689"/>
    </row>
    <row r="49" spans="1:2" ht="15">
      <c r="B49" s="687" t="s">
        <v>514</v>
      </c>
    </row>
    <row r="50" spans="1:2" ht="15">
      <c r="B50" s="690"/>
    </row>
    <row r="51" spans="1:2" ht="15">
      <c r="B51" s="684" t="s">
        <v>530</v>
      </c>
    </row>
    <row r="52" spans="1:2" ht="15">
      <c r="B52" s="684" t="s">
        <v>531</v>
      </c>
    </row>
    <row r="53" spans="1:2" ht="15">
      <c r="A53" s="682" t="s">
        <v>104</v>
      </c>
      <c r="B53" s="684" t="s">
        <v>532</v>
      </c>
    </row>
    <row r="54" spans="1:2" ht="15">
      <c r="B54" s="684" t="s">
        <v>533</v>
      </c>
    </row>
    <row r="55" spans="1:2" ht="15">
      <c r="B55" s="684" t="s">
        <v>526</v>
      </c>
    </row>
    <row r="56" spans="1:2" ht="15">
      <c r="B56" s="684"/>
    </row>
    <row r="57" spans="1:2" ht="15">
      <c r="B57" s="684"/>
    </row>
    <row r="58" spans="1:2" ht="33.75" customHeight="1">
      <c r="B58" s="691"/>
    </row>
    <row r="59" spans="1:2" ht="15">
      <c r="B59" s="684"/>
    </row>
    <row r="60" spans="1:2" ht="15">
      <c r="B60" s="684"/>
    </row>
    <row r="61" spans="1:2" ht="15">
      <c r="B61" s="684"/>
    </row>
    <row r="62" spans="1:2" ht="15">
      <c r="B62" s="684"/>
    </row>
    <row r="63" spans="1:2" ht="15">
      <c r="B63" s="684"/>
    </row>
    <row r="64" spans="1:2" ht="15">
      <c r="B64" s="684"/>
    </row>
    <row r="65" spans="2:2" ht="15">
      <c r="B65" s="684"/>
    </row>
    <row r="66" spans="2:2" ht="15">
      <c r="B66" s="684"/>
    </row>
    <row r="67" spans="2:2" ht="15">
      <c r="B67" s="684"/>
    </row>
    <row r="68" spans="2:2" ht="15">
      <c r="B68" s="684"/>
    </row>
    <row r="69" spans="2:2" ht="15">
      <c r="B69" s="684"/>
    </row>
    <row r="70" spans="2:2" ht="15">
      <c r="B70" s="684"/>
    </row>
    <row r="71" spans="2:2" ht="15">
      <c r="B71" s="684"/>
    </row>
    <row r="72" spans="2:2" ht="15">
      <c r="B72" s="684"/>
    </row>
    <row r="73" spans="2:2" ht="15">
      <c r="B73" s="684"/>
    </row>
    <row r="74" spans="2:2" ht="15">
      <c r="B74" s="684"/>
    </row>
    <row r="75" spans="2:2" ht="15">
      <c r="B75" s="684"/>
    </row>
    <row r="76" spans="2:2" ht="15">
      <c r="B76" s="684"/>
    </row>
    <row r="77" spans="2:2" ht="15">
      <c r="B77" s="684"/>
    </row>
    <row r="78" spans="2:2" ht="15">
      <c r="B78" s="684"/>
    </row>
    <row r="79" spans="2:2" ht="15">
      <c r="B79" s="684"/>
    </row>
    <row r="80" spans="2:2" ht="15">
      <c r="B80" s="684"/>
    </row>
    <row r="81" spans="2:2" ht="15">
      <c r="B81" s="684"/>
    </row>
    <row r="82" spans="2:2" ht="15">
      <c r="B82" s="684"/>
    </row>
    <row r="83" spans="2:2" ht="15">
      <c r="B83" s="684"/>
    </row>
    <row r="84" spans="2:2" ht="15">
      <c r="B84" s="684"/>
    </row>
    <row r="85" spans="2:2" ht="15">
      <c r="B85" s="684"/>
    </row>
    <row r="86" spans="2:2" ht="15">
      <c r="B86" s="684"/>
    </row>
    <row r="87" spans="2:2" ht="15">
      <c r="B87" s="684"/>
    </row>
    <row r="88" spans="2:2" ht="15">
      <c r="B88" s="684"/>
    </row>
    <row r="89" spans="2:2" ht="15">
      <c r="B89" s="684"/>
    </row>
    <row r="90" spans="2:2" ht="15">
      <c r="B90" s="684"/>
    </row>
    <row r="91" spans="2:2" ht="15">
      <c r="B91" s="684"/>
    </row>
    <row r="92" spans="2:2" ht="15">
      <c r="B92" s="684"/>
    </row>
    <row r="93" spans="2:2" ht="15">
      <c r="B93" s="684"/>
    </row>
    <row r="94" spans="2:2" ht="15">
      <c r="B94" s="684"/>
    </row>
    <row r="95" spans="2:2" ht="15">
      <c r="B95" s="684"/>
    </row>
    <row r="96" spans="2:2" ht="15">
      <c r="B96" s="684"/>
    </row>
    <row r="97" spans="2:2" ht="15">
      <c r="B97" s="684"/>
    </row>
    <row r="98" spans="2:2" ht="15">
      <c r="B98" s="684"/>
    </row>
    <row r="99" spans="2:2" ht="15">
      <c r="B99" s="684"/>
    </row>
    <row r="100" spans="2:2" ht="15">
      <c r="B100" s="684"/>
    </row>
    <row r="101" spans="2:2" ht="15">
      <c r="B101" s="684"/>
    </row>
    <row r="102" spans="2:2" ht="15">
      <c r="B102" s="684"/>
    </row>
    <row r="103" spans="2:2" ht="15">
      <c r="B103" s="684"/>
    </row>
    <row r="104" spans="2:2" ht="15">
      <c r="B104" s="684"/>
    </row>
    <row r="105" spans="2:2" ht="15">
      <c r="B105" s="684"/>
    </row>
    <row r="106" spans="2:2" ht="15">
      <c r="B106" s="684"/>
    </row>
    <row r="107" spans="2:2" ht="15">
      <c r="B107" s="684"/>
    </row>
    <row r="108" spans="2:2" ht="15">
      <c r="B108" s="684"/>
    </row>
    <row r="109" spans="2:2" ht="15">
      <c r="B109" s="684"/>
    </row>
    <row r="110" spans="2:2" ht="15">
      <c r="B110" s="684"/>
    </row>
    <row r="111" spans="2:2" ht="15">
      <c r="B111" s="684"/>
    </row>
    <row r="112" spans="2:2" ht="15">
      <c r="B112" s="684"/>
    </row>
    <row r="113" spans="2:2" ht="15">
      <c r="B113" s="684"/>
    </row>
    <row r="114" spans="2:2" ht="15">
      <c r="B114" s="684"/>
    </row>
    <row r="115" spans="2:2" ht="15">
      <c r="B115" s="684"/>
    </row>
    <row r="116" spans="2:2" ht="15">
      <c r="B116" s="684"/>
    </row>
    <row r="118" spans="2:2" ht="15">
      <c r="B118" s="686" t="s">
        <v>485</v>
      </c>
    </row>
    <row r="119" spans="2:2" ht="15">
      <c r="B119" s="686"/>
    </row>
    <row r="120" spans="2:2" ht="30">
      <c r="B120" s="684" t="s">
        <v>486</v>
      </c>
    </row>
    <row r="121" spans="2:2" ht="15">
      <c r="B121" s="684"/>
    </row>
    <row r="122" spans="2:2" ht="30">
      <c r="B122" s="684" t="s">
        <v>515</v>
      </c>
    </row>
    <row r="123" spans="2:2" ht="15">
      <c r="B123" s="684"/>
    </row>
    <row r="124" spans="2:2" ht="15">
      <c r="B124" s="686" t="s">
        <v>487</v>
      </c>
    </row>
    <row r="125" spans="2:2" ht="15">
      <c r="B125" s="684"/>
    </row>
    <row r="126" spans="2:2" ht="15">
      <c r="B126" s="687" t="s">
        <v>488</v>
      </c>
    </row>
    <row r="127" spans="2:2" ht="15">
      <c r="B127" s="687" t="s">
        <v>489</v>
      </c>
    </row>
    <row r="128" spans="2:2" ht="15">
      <c r="B128" s="687" t="s">
        <v>490</v>
      </c>
    </row>
    <row r="129" spans="1:3" ht="15">
      <c r="B129" s="687" t="s">
        <v>491</v>
      </c>
    </row>
    <row r="130" spans="1:3" ht="15">
      <c r="B130" s="687" t="s">
        <v>492</v>
      </c>
    </row>
    <row r="131" spans="1:3" ht="15">
      <c r="B131" s="687" t="s">
        <v>493</v>
      </c>
    </row>
    <row r="132" spans="1:3" ht="15">
      <c r="B132" s="687" t="s">
        <v>505</v>
      </c>
    </row>
    <row r="133" spans="1:3" ht="15">
      <c r="B133" s="687" t="s">
        <v>506</v>
      </c>
    </row>
    <row r="134" spans="1:3" ht="15">
      <c r="B134" s="687" t="s">
        <v>494</v>
      </c>
    </row>
    <row r="135" spans="1:3" ht="15">
      <c r="B135" s="687" t="s">
        <v>507</v>
      </c>
    </row>
    <row r="136" spans="1:3" ht="15">
      <c r="B136" s="687" t="s">
        <v>495</v>
      </c>
    </row>
    <row r="137" spans="1:3" ht="15">
      <c r="B137" s="687" t="s">
        <v>496</v>
      </c>
    </row>
    <row r="138" spans="1:3" ht="15">
      <c r="B138" s="687" t="s">
        <v>497</v>
      </c>
    </row>
    <row r="139" spans="1:3" ht="15">
      <c r="B139" s="692"/>
    </row>
    <row r="140" spans="1:3" s="693" customFormat="1" ht="15">
      <c r="A140" s="682"/>
      <c r="B140" s="684" t="s">
        <v>498</v>
      </c>
      <c r="C140" s="682"/>
    </row>
    <row r="141" spans="1:3" s="693" customFormat="1" ht="15">
      <c r="A141" s="682"/>
      <c r="B141" s="684"/>
      <c r="C141" s="682"/>
    </row>
    <row r="142" spans="1:3" s="693" customFormat="1" ht="15">
      <c r="A142" s="682"/>
      <c r="B142" s="687" t="s">
        <v>517</v>
      </c>
      <c r="C142" s="682"/>
    </row>
    <row r="143" spans="1:3" s="693" customFormat="1" ht="15">
      <c r="A143" s="682"/>
      <c r="B143" s="687" t="s">
        <v>518</v>
      </c>
      <c r="C143" s="682"/>
    </row>
    <row r="144" spans="1:3" s="693" customFormat="1" ht="15">
      <c r="A144" s="682"/>
      <c r="B144" s="687" t="s">
        <v>519</v>
      </c>
      <c r="C144" s="682"/>
    </row>
    <row r="145" spans="1:3" s="693" customFormat="1" ht="15">
      <c r="A145" s="682"/>
      <c r="B145" s="687" t="s">
        <v>520</v>
      </c>
      <c r="C145" s="682"/>
    </row>
    <row r="146" spans="1:3" s="693" customFormat="1" ht="15">
      <c r="A146" s="682"/>
      <c r="B146" s="687" t="s">
        <v>521</v>
      </c>
      <c r="C146" s="682"/>
    </row>
    <row r="147" spans="1:3" s="693" customFormat="1" ht="15">
      <c r="A147" s="682"/>
      <c r="B147" s="687" t="s">
        <v>522</v>
      </c>
      <c r="C147" s="682"/>
    </row>
    <row r="148" spans="1:3" s="693" customFormat="1" ht="15">
      <c r="A148" s="682"/>
      <c r="B148" s="687" t="s">
        <v>523</v>
      </c>
      <c r="C148" s="682"/>
    </row>
    <row r="149" spans="1:3" ht="15">
      <c r="B149" s="694"/>
    </row>
    <row r="150" spans="1:3">
      <c r="B150" s="695" t="s">
        <v>499</v>
      </c>
    </row>
    <row r="151" spans="1:3" ht="15">
      <c r="B151" s="684"/>
    </row>
  </sheetData>
  <sheetProtection password="C78F" sheet="1" objects="1" scenarios="1"/>
  <hyperlinks>
    <hyperlink ref="B150" r:id="rId1" display="http://www.sebrae.com.br/sites/PortalSebrae/bis/Como-elaborar-um-plano-de-neg%C3%B3cio"/>
    <hyperlink ref="B11" location="'Manual de Instruções'!B145" display="Para saber o que é um Plano de Negócios clique aqui"/>
  </hyperlinks>
  <pageMargins left="0.511811024" right="0.511811024" top="0.78740157499999996" bottom="0.78740157499999996" header="0.31496062000000002" footer="0.31496062000000002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>
  <dimension ref="B1:N22"/>
  <sheetViews>
    <sheetView topLeftCell="B4" zoomScaleNormal="100" workbookViewId="0"/>
  </sheetViews>
  <sheetFormatPr defaultColWidth="0" defaultRowHeight="12.75" zeroHeight="1"/>
  <cols>
    <col min="1" max="1" width="9.140625" style="401" hidden="1" customWidth="1"/>
    <col min="2" max="14" width="9.140625" style="401" customWidth="1"/>
    <col min="15" max="16384" width="9.140625" style="401" hidden="1"/>
  </cols>
  <sheetData>
    <row r="1" hidden="1"/>
    <row r="2" hidden="1"/>
    <row r="3" hidden="1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</sheetData>
  <sheetProtection password="C78F" sheet="1" objects="1" scenarios="1"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M44"/>
  <sheetViews>
    <sheetView topLeftCell="C1" zoomScale="80" zoomScaleNormal="80" workbookViewId="0"/>
  </sheetViews>
  <sheetFormatPr defaultColWidth="0" defaultRowHeight="12.75" zeroHeight="1"/>
  <cols>
    <col min="1" max="1" width="6.42578125" style="537" hidden="1" customWidth="1"/>
    <col min="2" max="2" width="0" style="537" hidden="1" customWidth="1"/>
    <col min="3" max="3" width="5.7109375" style="537" customWidth="1"/>
    <col min="4" max="4" width="25.42578125" style="537" bestFit="1" customWidth="1"/>
    <col min="5" max="7" width="9.140625" style="537" customWidth="1"/>
    <col min="8" max="8" width="25.42578125" style="537" customWidth="1"/>
    <col min="9" max="11" width="9.140625" style="537" customWidth="1"/>
    <col min="12" max="12" width="25.42578125" style="537" customWidth="1"/>
    <col min="13" max="13" width="4.85546875" style="537" customWidth="1"/>
    <col min="14" max="16384" width="9.140625" style="537" hidden="1"/>
  </cols>
  <sheetData>
    <row r="1" spans="8:8"/>
    <row r="2" spans="8:8"/>
    <row r="3" spans="8:8" ht="15">
      <c r="H3" s="536" t="s">
        <v>408</v>
      </c>
    </row>
    <row r="4" spans="8:8"/>
    <row r="5" spans="8:8"/>
    <row r="6" spans="8:8"/>
    <row r="7" spans="8:8"/>
    <row r="8" spans="8:8"/>
    <row r="9" spans="8:8"/>
    <row r="10" spans="8:8"/>
    <row r="11" spans="8:8"/>
    <row r="12" spans="8:8"/>
    <row r="13" spans="8:8"/>
    <row r="14" spans="8:8"/>
    <row r="15" spans="8:8"/>
    <row r="16" spans="8:8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 spans="12:12" ht="15">
      <c r="L33" s="666" t="s">
        <v>700</v>
      </c>
    </row>
    <row r="34" spans="12:12"/>
    <row r="35" spans="12:12"/>
    <row r="36" spans="12:12"/>
    <row r="37" spans="12:12"/>
    <row r="38" spans="12:12"/>
    <row r="39" spans="12:12"/>
    <row r="40" spans="12:12"/>
    <row r="41" spans="12:12"/>
    <row r="42" spans="12:12"/>
    <row r="43" spans="12:12"/>
    <row r="44" spans="12:12"/>
  </sheetData>
  <sheetProtection password="C78F" sheet="1" objects="1" scenarios="1"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S21"/>
  <sheetViews>
    <sheetView workbookViewId="0">
      <selection activeCell="I19" sqref="I19"/>
    </sheetView>
  </sheetViews>
  <sheetFormatPr defaultColWidth="0" defaultRowHeight="12.75" zeroHeight="1"/>
  <cols>
    <col min="1" max="1" width="6" style="629" customWidth="1"/>
    <col min="2" max="2" width="19" style="629" customWidth="1"/>
    <col min="3" max="18" width="9.140625" style="629" customWidth="1"/>
    <col min="19" max="19" width="4.28515625" style="629" customWidth="1"/>
    <col min="20" max="16384" width="9.140625" style="629" hidden="1"/>
  </cols>
  <sheetData>
    <row r="1" spans="2:19"/>
    <row r="2" spans="2:19"/>
    <row r="3" spans="2:19" ht="29.25" customHeight="1">
      <c r="B3" s="633" t="s">
        <v>453</v>
      </c>
    </row>
    <row r="4" spans="2:19"/>
    <row r="5" spans="2:19"/>
    <row r="6" spans="2:19" ht="23.25">
      <c r="B6" s="697" t="s">
        <v>541</v>
      </c>
      <c r="C6" s="697"/>
      <c r="D6" s="697"/>
      <c r="E6" s="697"/>
      <c r="F6" s="697"/>
      <c r="G6" s="697"/>
      <c r="H6" s="697"/>
      <c r="I6" s="697"/>
      <c r="J6" s="697"/>
      <c r="K6" s="697"/>
      <c r="L6" s="697"/>
      <c r="M6" s="697"/>
      <c r="N6" s="697"/>
      <c r="O6" s="697"/>
      <c r="P6" s="697"/>
      <c r="Q6" s="697"/>
      <c r="R6" s="697"/>
      <c r="S6" s="697"/>
    </row>
    <row r="7" spans="2:19"/>
    <row r="8" spans="2:19"/>
    <row r="9" spans="2:19" ht="20.25">
      <c r="B9" s="631" t="s">
        <v>539</v>
      </c>
      <c r="C9" s="631"/>
      <c r="D9" s="631"/>
      <c r="E9" s="631"/>
      <c r="F9" s="631"/>
      <c r="G9" s="631"/>
      <c r="H9" s="631"/>
      <c r="I9" s="631"/>
      <c r="J9" s="631"/>
      <c r="K9" s="631"/>
      <c r="L9" s="631"/>
    </row>
    <row r="10" spans="2:19" ht="20.25">
      <c r="B10" s="631" t="s">
        <v>540</v>
      </c>
      <c r="C10" s="631"/>
      <c r="D10" s="631"/>
      <c r="E10" s="631"/>
      <c r="F10" s="631"/>
      <c r="G10" s="631"/>
      <c r="H10" s="631"/>
      <c r="I10" s="631"/>
      <c r="J10" s="631"/>
      <c r="K10" s="631"/>
      <c r="L10" s="631"/>
    </row>
    <row r="11" spans="2:19" ht="20.25">
      <c r="B11" s="631"/>
      <c r="C11" s="631"/>
      <c r="D11" s="631"/>
      <c r="E11" s="631"/>
      <c r="F11" s="631"/>
      <c r="G11" s="631"/>
      <c r="H11" s="631"/>
      <c r="I11" s="631"/>
      <c r="J11" s="631"/>
      <c r="K11" s="631"/>
      <c r="L11" s="631"/>
    </row>
    <row r="12" spans="2:19" ht="20.25">
      <c r="B12" s="631" t="s">
        <v>635</v>
      </c>
      <c r="C12" s="631"/>
      <c r="D12" s="631"/>
      <c r="E12" s="631"/>
      <c r="F12" s="631"/>
      <c r="G12" s="631"/>
      <c r="H12" s="631"/>
      <c r="I12" s="631"/>
      <c r="J12" s="631"/>
      <c r="K12" s="631"/>
      <c r="L12" s="631"/>
    </row>
    <row r="13" spans="2:19" ht="20.25">
      <c r="B13" s="631" t="s">
        <v>542</v>
      </c>
      <c r="C13" s="631"/>
      <c r="D13" s="631"/>
      <c r="E13" s="631"/>
      <c r="F13" s="631"/>
      <c r="G13" s="631"/>
      <c r="H13" s="631"/>
      <c r="I13" s="631"/>
      <c r="J13" s="631"/>
      <c r="K13" s="631"/>
      <c r="L13" s="631"/>
    </row>
    <row r="14" spans="2:19" ht="20.25">
      <c r="B14" s="631" t="s">
        <v>543</v>
      </c>
      <c r="C14" s="631"/>
      <c r="D14" s="631"/>
      <c r="E14" s="631"/>
      <c r="F14" s="631"/>
      <c r="G14" s="631"/>
      <c r="H14" s="631"/>
      <c r="I14" s="631"/>
      <c r="J14" s="631"/>
      <c r="K14" s="631"/>
      <c r="L14" s="631"/>
    </row>
    <row r="15" spans="2:19" ht="20.25">
      <c r="B15" s="631" t="s">
        <v>544</v>
      </c>
      <c r="C15" s="631"/>
      <c r="D15" s="631"/>
      <c r="E15" s="631"/>
      <c r="F15" s="631"/>
      <c r="G15" s="631"/>
      <c r="H15" s="631"/>
      <c r="I15" s="631"/>
      <c r="J15" s="631"/>
      <c r="K15" s="631"/>
      <c r="L15" s="631"/>
    </row>
    <row r="16" spans="2:19"/>
    <row r="17" spans="2:2" ht="20.25">
      <c r="B17" s="631" t="s">
        <v>545</v>
      </c>
    </row>
    <row r="18" spans="2:2" ht="20.25">
      <c r="B18" s="631" t="s">
        <v>546</v>
      </c>
    </row>
    <row r="19" spans="2:2" ht="20.25">
      <c r="B19" s="631" t="s">
        <v>547</v>
      </c>
    </row>
    <row r="20" spans="2:2" ht="40.5" customHeight="1"/>
    <row r="21" spans="2:2" hidden="1"/>
  </sheetData>
  <sheetProtection password="C78F" sheet="1" objects="1" scenarios="1"/>
  <mergeCells count="1">
    <mergeCell ref="B6:S6"/>
  </mergeCells>
  <hyperlinks>
    <hyperlink ref="B3" location="'Quadro 1'!A1" display="Retorna"/>
  </hyperlink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sheetPr>
    <pageSetUpPr fitToPage="1"/>
  </sheetPr>
  <dimension ref="A1:H19"/>
  <sheetViews>
    <sheetView topLeftCell="B1" zoomScaleNormal="100" workbookViewId="0">
      <selection activeCell="E18" sqref="E18"/>
    </sheetView>
  </sheetViews>
  <sheetFormatPr defaultColWidth="0" defaultRowHeight="15" zeroHeight="1"/>
  <cols>
    <col min="1" max="1" width="0" style="383" hidden="1" customWidth="1"/>
    <col min="2" max="2" width="19" style="383" customWidth="1"/>
    <col min="3" max="3" width="49.140625" style="383" customWidth="1"/>
    <col min="4" max="5" width="19" style="383" customWidth="1"/>
    <col min="6" max="6" width="13" style="383" hidden="1" customWidth="1"/>
    <col min="7" max="7" width="15" style="383" hidden="1" customWidth="1"/>
    <col min="8" max="8" width="13" style="383" hidden="1" customWidth="1"/>
    <col min="9" max="16384" width="9.140625" style="383" hidden="1"/>
  </cols>
  <sheetData>
    <row r="1" spans="2:7"/>
    <row r="2" spans="2:7" ht="29.25" customHeight="1">
      <c r="B2" s="482" t="s">
        <v>436</v>
      </c>
      <c r="E2" s="632" t="s">
        <v>538</v>
      </c>
    </row>
    <row r="3" spans="2:7"/>
    <row r="4" spans="2:7" s="382" customFormat="1" ht="33.75" customHeight="1">
      <c r="B4" s="479" t="s">
        <v>79</v>
      </c>
      <c r="C4" s="462"/>
      <c r="D4" s="479" t="s">
        <v>433</v>
      </c>
      <c r="E4" s="463"/>
    </row>
    <row r="5" spans="2:7" s="382" customFormat="1">
      <c r="B5" s="405"/>
      <c r="C5" s="699"/>
      <c r="D5" s="700"/>
    </row>
    <row r="6" spans="2:7" ht="15" customHeight="1">
      <c r="B6" s="701" t="s">
        <v>437</v>
      </c>
      <c r="C6" s="701"/>
      <c r="D6" s="698" t="s">
        <v>417</v>
      </c>
      <c r="E6" s="701" t="s">
        <v>435</v>
      </c>
    </row>
    <row r="7" spans="2:7" ht="33" customHeight="1">
      <c r="B7" s="705"/>
      <c r="C7" s="705"/>
      <c r="D7" s="698"/>
      <c r="E7" s="701"/>
    </row>
    <row r="8" spans="2:7">
      <c r="B8" s="431" t="s">
        <v>534</v>
      </c>
      <c r="C8" s="480"/>
      <c r="D8" s="481"/>
      <c r="E8" s="466"/>
    </row>
    <row r="9" spans="2:7">
      <c r="B9" s="431" t="s">
        <v>535</v>
      </c>
      <c r="C9" s="431"/>
      <c r="D9" s="464"/>
      <c r="E9" s="466"/>
    </row>
    <row r="10" spans="2:7">
      <c r="B10" s="431" t="s">
        <v>418</v>
      </c>
      <c r="C10" s="431"/>
      <c r="D10" s="464"/>
      <c r="E10" s="466"/>
    </row>
    <row r="11" spans="2:7">
      <c r="B11" s="431" t="s">
        <v>419</v>
      </c>
      <c r="C11" s="431"/>
      <c r="D11" s="464"/>
      <c r="E11" s="466"/>
    </row>
    <row r="12" spans="2:7">
      <c r="B12" s="703" t="s">
        <v>420</v>
      </c>
      <c r="C12" s="704"/>
      <c r="D12" s="464"/>
      <c r="E12" s="466"/>
    </row>
    <row r="13" spans="2:7">
      <c r="B13" s="431" t="s">
        <v>421</v>
      </c>
      <c r="C13" s="431"/>
      <c r="D13" s="465"/>
      <c r="E13" s="466"/>
    </row>
    <row r="14" spans="2:7">
      <c r="B14" s="431" t="s">
        <v>536</v>
      </c>
      <c r="C14" s="431"/>
      <c r="D14" s="464"/>
      <c r="E14" s="478"/>
      <c r="G14" s="406"/>
    </row>
    <row r="15" spans="2:7">
      <c r="B15" s="702" t="s">
        <v>537</v>
      </c>
      <c r="C15" s="702"/>
      <c r="D15" s="477" t="e">
        <f>Investimentos!F153</f>
        <v>#DIV/0!</v>
      </c>
      <c r="E15" s="467"/>
      <c r="F15" s="406"/>
    </row>
    <row r="16" spans="2:7" ht="29.25" customHeight="1" thickBot="1">
      <c r="B16" s="698" t="s">
        <v>422</v>
      </c>
      <c r="C16" s="698"/>
      <c r="D16" s="410" t="e">
        <f>SUM(D8:D15)</f>
        <v>#DIV/0!</v>
      </c>
      <c r="E16" s="411" t="e">
        <f>(D8*E8)+(D9*E9)+(D10*E10)+(D11*E11)+(D12*E12)+(D13*E13)+(D15*E15)</f>
        <v>#DIV/0!</v>
      </c>
      <c r="F16" s="409"/>
      <c r="G16" s="407"/>
    </row>
    <row r="17" spans="2:5" ht="15.75" thickTop="1">
      <c r="D17" s="408"/>
    </row>
    <row r="18" spans="2:5" ht="25.5" customHeight="1">
      <c r="B18" s="482" t="s">
        <v>453</v>
      </c>
      <c r="E18" s="482" t="s">
        <v>454</v>
      </c>
    </row>
    <row r="19" spans="2:5"/>
  </sheetData>
  <sheetProtection password="C78F" sheet="1" objects="1" scenarios="1"/>
  <mergeCells count="7">
    <mergeCell ref="B16:C16"/>
    <mergeCell ref="C5:D5"/>
    <mergeCell ref="E6:E7"/>
    <mergeCell ref="B15:C15"/>
    <mergeCell ref="B12:C12"/>
    <mergeCell ref="B6:C7"/>
    <mergeCell ref="D6:D7"/>
  </mergeCells>
  <hyperlinks>
    <hyperlink ref="B2" location="'Menu Principal'!A1" display="Menu Principal"/>
    <hyperlink ref="B18" location="Abertura!A1" display="Retorna"/>
    <hyperlink ref="E18" location="'Quadro 2'!A1" display="Continua"/>
    <hyperlink ref="E2" location="'Ajuda Quadro 1'!A1" display="Ajuda"/>
  </hyperlinks>
  <printOptions horizontalCentered="1"/>
  <pageMargins left="0.51181102362204722" right="0.51181102362204722" top="0.78740157480314965" bottom="0.78740157480314965" header="0.31496062992125984" footer="0.31496062992125984"/>
  <pageSetup paperSize="9" scale="6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A1:CRE32"/>
  <sheetViews>
    <sheetView workbookViewId="0">
      <selection activeCell="B3" sqref="B3"/>
    </sheetView>
  </sheetViews>
  <sheetFormatPr defaultColWidth="0" defaultRowHeight="12.75" zeroHeight="1"/>
  <cols>
    <col min="1" max="1" width="9.140625" style="629" customWidth="1"/>
    <col min="2" max="2" width="19" style="629" customWidth="1"/>
    <col min="3" max="18" width="9.140625" style="629" customWidth="1"/>
    <col min="19" max="2501" width="0" style="629" hidden="1" customWidth="1"/>
    <col min="2502" max="16384" width="9.140625" style="629" hidden="1"/>
  </cols>
  <sheetData>
    <row r="1" spans="2:19"/>
    <row r="2" spans="2:19"/>
    <row r="3" spans="2:19" ht="29.25" customHeight="1">
      <c r="B3" s="633" t="s">
        <v>453</v>
      </c>
    </row>
    <row r="4" spans="2:19" ht="29.25" customHeight="1">
      <c r="B4" s="634"/>
    </row>
    <row r="5" spans="2:19"/>
    <row r="6" spans="2:19" ht="23.25">
      <c r="B6" s="697" t="s">
        <v>548</v>
      </c>
      <c r="C6" s="697"/>
      <c r="D6" s="697"/>
      <c r="E6" s="697"/>
      <c r="F6" s="697"/>
      <c r="G6" s="697"/>
      <c r="H6" s="697"/>
      <c r="I6" s="697"/>
      <c r="J6" s="697"/>
      <c r="K6" s="697"/>
      <c r="L6" s="697"/>
      <c r="M6" s="697"/>
      <c r="N6" s="697"/>
      <c r="O6" s="697"/>
      <c r="P6" s="697"/>
      <c r="Q6" s="697"/>
      <c r="R6" s="697"/>
      <c r="S6" s="697"/>
    </row>
    <row r="7" spans="2:19"/>
    <row r="8" spans="2:19" ht="20.25">
      <c r="B8" s="631" t="s">
        <v>549</v>
      </c>
    </row>
    <row r="9" spans="2:19" s="631" customFormat="1" ht="20.25">
      <c r="B9" s="631" t="s">
        <v>554</v>
      </c>
    </row>
    <row r="10" spans="2:19" s="631" customFormat="1" ht="20.25">
      <c r="B10" s="631" t="s">
        <v>550</v>
      </c>
    </row>
    <row r="11" spans="2:19" s="631" customFormat="1" ht="20.25"/>
    <row r="12" spans="2:19" s="631" customFormat="1" ht="20.25">
      <c r="B12" s="631" t="s">
        <v>551</v>
      </c>
    </row>
    <row r="13" spans="2:19" s="631" customFormat="1" ht="20.25">
      <c r="B13" s="631" t="s">
        <v>555</v>
      </c>
    </row>
    <row r="14" spans="2:19" s="631" customFormat="1" ht="20.25"/>
    <row r="15" spans="2:19" s="631" customFormat="1" ht="20.25">
      <c r="B15" s="631" t="s">
        <v>552</v>
      </c>
    </row>
    <row r="16" spans="2:19" s="631" customFormat="1" ht="20.25">
      <c r="B16" s="631" t="s">
        <v>557</v>
      </c>
    </row>
    <row r="17" spans="2:2" s="631" customFormat="1" ht="20.25">
      <c r="B17" s="631" t="s">
        <v>553</v>
      </c>
    </row>
    <row r="18" spans="2:2" s="631" customFormat="1" ht="20.25"/>
    <row r="19" spans="2:2" s="631" customFormat="1" ht="20.25">
      <c r="B19" s="631" t="s">
        <v>558</v>
      </c>
    </row>
    <row r="20" spans="2:2" s="631" customFormat="1" ht="20.25">
      <c r="B20" s="631" t="s">
        <v>556</v>
      </c>
    </row>
    <row r="21" spans="2:2" s="631" customFormat="1" ht="20.25">
      <c r="B21" s="631" t="s">
        <v>559</v>
      </c>
    </row>
    <row r="22" spans="2:2" s="631" customFormat="1" ht="20.25">
      <c r="B22" s="631" t="s">
        <v>560</v>
      </c>
    </row>
    <row r="23" spans="2:2" s="631" customFormat="1" ht="41.25" customHeight="1"/>
    <row r="24" spans="2:2" s="631" customFormat="1" ht="20.25" hidden="1"/>
    <row r="25" spans="2:2" s="631" customFormat="1" ht="20.25" hidden="1"/>
    <row r="26" spans="2:2" s="631" customFormat="1" ht="20.25" hidden="1"/>
    <row r="27" spans="2:2" s="631" customFormat="1" ht="20.25" hidden="1"/>
    <row r="28" spans="2:2" s="631" customFormat="1" ht="20.25" hidden="1"/>
    <row r="29" spans="2:2" s="631" customFormat="1" ht="20.25" hidden="1"/>
    <row r="30" spans="2:2" s="631" customFormat="1" ht="20.25" hidden="1"/>
    <row r="31" spans="2:2" hidden="1"/>
    <row r="32" spans="2:2" hidden="1"/>
  </sheetData>
  <sheetProtection password="C78F" sheet="1" objects="1" scenarios="1"/>
  <mergeCells count="1">
    <mergeCell ref="B6:S6"/>
  </mergeCells>
  <hyperlinks>
    <hyperlink ref="B3" location="'Quadro 2'!A1" display="RETORNA"/>
  </hyperlink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>
  <dimension ref="A1:G25"/>
  <sheetViews>
    <sheetView topLeftCell="B2" zoomScaleNormal="100" workbookViewId="0">
      <selection activeCell="E19" sqref="E19"/>
    </sheetView>
  </sheetViews>
  <sheetFormatPr defaultColWidth="0" defaultRowHeight="12.75" zeroHeight="1"/>
  <cols>
    <col min="1" max="1" width="0" style="401" hidden="1" customWidth="1"/>
    <col min="2" max="2" width="19" style="401" customWidth="1"/>
    <col min="3" max="3" width="36.5703125" style="401" customWidth="1"/>
    <col min="4" max="5" width="19" style="401" customWidth="1"/>
    <col min="6" max="7" width="0" style="401" hidden="1" customWidth="1"/>
    <col min="8" max="16384" width="9.140625" style="401" hidden="1"/>
  </cols>
  <sheetData>
    <row r="1" spans="1:7" hidden="1"/>
    <row r="2" spans="1:7"/>
    <row r="3" spans="1:7" ht="29.25" customHeight="1">
      <c r="B3" s="483" t="s">
        <v>436</v>
      </c>
      <c r="E3" s="635" t="s">
        <v>538</v>
      </c>
    </row>
    <row r="4" spans="1:7"/>
    <row r="5" spans="1:7">
      <c r="B5" s="707" t="s">
        <v>438</v>
      </c>
      <c r="C5" s="707"/>
      <c r="D5" s="701" t="s">
        <v>423</v>
      </c>
      <c r="E5" s="701" t="s">
        <v>478</v>
      </c>
    </row>
    <row r="6" spans="1:7" ht="20.25" customHeight="1">
      <c r="B6" s="707"/>
      <c r="C6" s="707"/>
      <c r="D6" s="701"/>
      <c r="E6" s="701"/>
      <c r="G6" s="402"/>
    </row>
    <row r="7" spans="1:7" ht="49.5" customHeight="1">
      <c r="B7" s="707"/>
      <c r="C7" s="707"/>
      <c r="D7" s="701"/>
      <c r="E7" s="701"/>
      <c r="G7" s="402"/>
    </row>
    <row r="8" spans="1:7" ht="15">
      <c r="A8" s="402"/>
      <c r="B8" s="706"/>
      <c r="C8" s="706"/>
      <c r="D8" s="468"/>
      <c r="E8" s="468"/>
      <c r="G8" s="402"/>
    </row>
    <row r="9" spans="1:7" ht="15">
      <c r="A9" s="402"/>
      <c r="B9" s="706"/>
      <c r="C9" s="706"/>
      <c r="D9" s="468"/>
      <c r="E9" s="468"/>
    </row>
    <row r="10" spans="1:7" ht="15">
      <c r="A10" s="402"/>
      <c r="B10" s="706"/>
      <c r="C10" s="706"/>
      <c r="D10" s="468"/>
      <c r="E10" s="468"/>
    </row>
    <row r="11" spans="1:7" ht="15">
      <c r="A11" s="402"/>
      <c r="B11" s="706"/>
      <c r="C11" s="706"/>
      <c r="D11" s="468"/>
      <c r="E11" s="468"/>
    </row>
    <row r="12" spans="1:7" ht="15">
      <c r="A12" s="402"/>
      <c r="B12" s="706"/>
      <c r="C12" s="706"/>
      <c r="D12" s="468"/>
      <c r="E12" s="468"/>
    </row>
    <row r="13" spans="1:7" ht="15">
      <c r="A13" s="402"/>
      <c r="B13" s="706"/>
      <c r="C13" s="706"/>
      <c r="D13" s="468"/>
      <c r="E13" s="468"/>
      <c r="F13" s="404"/>
      <c r="G13" s="404"/>
    </row>
    <row r="14" spans="1:7" ht="15">
      <c r="A14" s="402"/>
      <c r="B14" s="706"/>
      <c r="C14" s="706"/>
      <c r="D14" s="468"/>
      <c r="E14" s="468"/>
    </row>
    <row r="15" spans="1:7" ht="15">
      <c r="A15" s="402"/>
      <c r="B15" s="706"/>
      <c r="C15" s="706"/>
      <c r="D15" s="468"/>
      <c r="E15" s="468"/>
    </row>
    <row r="16" spans="1:7" ht="15">
      <c r="A16" s="402"/>
      <c r="B16" s="706"/>
      <c r="C16" s="706"/>
      <c r="D16" s="468"/>
      <c r="E16" s="468"/>
    </row>
    <row r="17" spans="1:5" ht="15">
      <c r="A17" s="402"/>
      <c r="B17" s="706"/>
      <c r="C17" s="706"/>
      <c r="D17" s="468"/>
      <c r="E17" s="468"/>
    </row>
    <row r="18" spans="1:5">
      <c r="A18" s="403"/>
      <c r="B18" s="402"/>
      <c r="C18" s="402"/>
      <c r="D18" s="402"/>
    </row>
    <row r="19" spans="1:5" ht="29.25" customHeight="1">
      <c r="B19" s="482" t="s">
        <v>453</v>
      </c>
      <c r="C19" s="383"/>
      <c r="D19"/>
      <c r="E19" s="482" t="s">
        <v>454</v>
      </c>
    </row>
    <row r="20" spans="1:5">
      <c r="B20"/>
    </row>
    <row r="21" spans="1:5" hidden="1"/>
    <row r="22" spans="1:5" hidden="1"/>
    <row r="23" spans="1:5" hidden="1"/>
    <row r="24" spans="1:5" hidden="1"/>
    <row r="25" spans="1:5" hidden="1">
      <c r="C25" s="404"/>
    </row>
  </sheetData>
  <sheetProtection password="C78F" sheet="1" objects="1" scenarios="1"/>
  <mergeCells count="13">
    <mergeCell ref="E5:E7"/>
    <mergeCell ref="B17:C17"/>
    <mergeCell ref="B9:C9"/>
    <mergeCell ref="B10:C10"/>
    <mergeCell ref="B11:C11"/>
    <mergeCell ref="B12:C12"/>
    <mergeCell ref="B13:C13"/>
    <mergeCell ref="B14:C14"/>
    <mergeCell ref="B15:C15"/>
    <mergeCell ref="B5:C7"/>
    <mergeCell ref="D5:D7"/>
    <mergeCell ref="B8:C8"/>
    <mergeCell ref="B16:C16"/>
  </mergeCells>
  <hyperlinks>
    <hyperlink ref="B19" location="'Quadro 1'!A1" display="Retorna"/>
    <hyperlink ref="B3" location="'Menu Principal'!A1" display="Menu Principal"/>
    <hyperlink ref="E19" location="'Quadro 3'!A1" display="Continua"/>
    <hyperlink ref="E3" location="'Ajuda Quadro 2'!A1" display="Ajuda"/>
  </hyperlinks>
  <pageMargins left="0.511811024" right="0.511811024" top="0.78740157499999996" bottom="0.78740157499999996" header="0.31496062000000002" footer="0.31496062000000002"/>
  <pageSetup paperSize="9" scale="91" orientation="portrait" r:id="rId1"/>
  <colBreaks count="1" manualBreakCount="1">
    <brk id="5" max="1048575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B1:D11"/>
  <sheetViews>
    <sheetView topLeftCell="B4" zoomScaleNormal="100" workbookViewId="0">
      <selection activeCell="D10" sqref="D10"/>
    </sheetView>
  </sheetViews>
  <sheetFormatPr defaultColWidth="0" defaultRowHeight="12.75" zeroHeight="1"/>
  <cols>
    <col min="1" max="1" width="9.140625" style="401" hidden="1" customWidth="1"/>
    <col min="2" max="2" width="19" style="401" customWidth="1"/>
    <col min="3" max="3" width="26.42578125" style="401" customWidth="1"/>
    <col min="4" max="4" width="19" style="401" customWidth="1"/>
    <col min="5" max="16384" width="9.140625" style="401" hidden="1"/>
  </cols>
  <sheetData>
    <row r="1" spans="2:4" hidden="1"/>
    <row r="2" spans="2:4" hidden="1"/>
    <row r="3" spans="2:4" hidden="1"/>
    <row r="4" spans="2:4"/>
    <row r="5" spans="2:4" ht="30" customHeight="1">
      <c r="B5" s="483" t="s">
        <v>436</v>
      </c>
    </row>
    <row r="6" spans="2:4"/>
    <row r="7" spans="2:4" ht="40.5" customHeight="1">
      <c r="B7" s="708" t="s">
        <v>484</v>
      </c>
      <c r="C7" s="708"/>
      <c r="D7" s="469"/>
    </row>
    <row r="8" spans="2:4"/>
    <row r="9" spans="2:4"/>
    <row r="10" spans="2:4" ht="29.25" customHeight="1">
      <c r="B10" s="483" t="s">
        <v>453</v>
      </c>
      <c r="D10" s="483" t="s">
        <v>454</v>
      </c>
    </row>
    <row r="11" spans="2:4"/>
  </sheetData>
  <sheetProtection password="C78F" sheet="1" objects="1" scenarios="1"/>
  <mergeCells count="1">
    <mergeCell ref="B7:C7"/>
  </mergeCells>
  <hyperlinks>
    <hyperlink ref="B5" location="'Menu Principal'!A1" display="Menu Principal"/>
    <hyperlink ref="D10" location="'Quadro 4'!A1" display="'Quadro 4'!A1"/>
    <hyperlink ref="B10" location="'Quadro 2'!A1" display="Retorna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B1:XFC23"/>
  <sheetViews>
    <sheetView workbookViewId="0">
      <selection activeCell="B2" sqref="B2"/>
    </sheetView>
  </sheetViews>
  <sheetFormatPr defaultColWidth="0" defaultRowHeight="20.25" zeroHeight="1"/>
  <cols>
    <col min="1" max="1" width="5" style="631" customWidth="1"/>
    <col min="2" max="2" width="18.7109375" style="631" customWidth="1"/>
    <col min="3" max="14" width="9.140625" style="631" customWidth="1"/>
    <col min="15" max="18" width="0" style="631" hidden="1"/>
    <col min="19" max="16383" width="9.140625" style="631" hidden="1"/>
    <col min="16384" max="16384" width="5.28515625" style="631" customWidth="1"/>
  </cols>
  <sheetData>
    <row r="1" spans="2:14"/>
    <row r="2" spans="2:14" ht="29.25" customHeight="1">
      <c r="B2" s="633" t="s">
        <v>453</v>
      </c>
    </row>
    <row r="3" spans="2:14"/>
    <row r="4" spans="2:14"/>
    <row r="5" spans="2:14">
      <c r="B5" s="709" t="s">
        <v>567</v>
      </c>
      <c r="C5" s="709"/>
      <c r="D5" s="709"/>
      <c r="E5" s="709"/>
      <c r="F5" s="709"/>
      <c r="G5" s="709"/>
      <c r="H5" s="709"/>
      <c r="I5" s="709"/>
      <c r="J5" s="709"/>
      <c r="K5" s="709"/>
      <c r="L5" s="709"/>
      <c r="M5" s="709"/>
      <c r="N5" s="709"/>
    </row>
    <row r="6" spans="2:14"/>
    <row r="7" spans="2:14">
      <c r="B7" s="631" t="s">
        <v>561</v>
      </c>
    </row>
    <row r="8" spans="2:14">
      <c r="B8" s="631" t="s">
        <v>562</v>
      </c>
    </row>
    <row r="9" spans="2:14">
      <c r="B9" s="631" t="s">
        <v>563</v>
      </c>
    </row>
    <row r="10" spans="2:14">
      <c r="B10" s="631" t="s">
        <v>564</v>
      </c>
    </row>
    <row r="11" spans="2:14">
      <c r="B11" s="631" t="s">
        <v>568</v>
      </c>
    </row>
    <row r="12" spans="2:14">
      <c r="B12" s="631" t="s">
        <v>569</v>
      </c>
    </row>
    <row r="13" spans="2:14">
      <c r="B13" s="631" t="s">
        <v>641</v>
      </c>
    </row>
    <row r="14" spans="2:14">
      <c r="B14" s="631" t="s">
        <v>642</v>
      </c>
    </row>
    <row r="15" spans="2:14">
      <c r="B15" s="631" t="s">
        <v>643</v>
      </c>
    </row>
    <row r="16" spans="2:14">
      <c r="B16" s="631" t="s">
        <v>571</v>
      </c>
    </row>
    <row r="17" spans="2:2">
      <c r="B17" s="631" t="s">
        <v>565</v>
      </c>
    </row>
    <row r="18" spans="2:2">
      <c r="B18" s="631" t="s">
        <v>566</v>
      </c>
    </row>
    <row r="19" spans="2:2">
      <c r="B19" s="631" t="s">
        <v>572</v>
      </c>
    </row>
    <row r="20" spans="2:2">
      <c r="B20" s="631" t="s">
        <v>644</v>
      </c>
    </row>
    <row r="21" spans="2:2">
      <c r="B21" s="631" t="s">
        <v>570</v>
      </c>
    </row>
    <row r="22" spans="2:2"/>
    <row r="23" spans="2:2"/>
  </sheetData>
  <sheetProtection password="C78F" sheet="1" objects="1" scenarios="1"/>
  <mergeCells count="1">
    <mergeCell ref="B5:N5"/>
  </mergeCells>
  <hyperlinks>
    <hyperlink ref="B2" location="'Quadro 4'!A1" display="Retorna"/>
  </hyperlink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G18"/>
  <sheetViews>
    <sheetView topLeftCell="B1" zoomScaleNormal="100" workbookViewId="0">
      <selection activeCell="G17" sqref="G17"/>
    </sheetView>
  </sheetViews>
  <sheetFormatPr defaultColWidth="0" defaultRowHeight="12.75" zeroHeight="1"/>
  <cols>
    <col min="1" max="1" width="0" style="401" hidden="1" customWidth="1"/>
    <col min="2" max="2" width="19" style="401" customWidth="1"/>
    <col min="3" max="3" width="39.42578125" style="401" customWidth="1"/>
    <col min="4" max="6" width="18.85546875" style="401" customWidth="1"/>
    <col min="7" max="7" width="19" style="401" customWidth="1"/>
    <col min="8" max="16384" width="9.140625" style="401" hidden="1"/>
  </cols>
  <sheetData>
    <row r="1" spans="2:7"/>
    <row r="2" spans="2:7" ht="29.25" customHeight="1">
      <c r="B2" s="483" t="s">
        <v>436</v>
      </c>
      <c r="G2" s="635" t="s">
        <v>538</v>
      </c>
    </row>
    <row r="3" spans="2:7"/>
    <row r="4" spans="2:7" ht="84" customHeight="1">
      <c r="B4" s="711" t="s">
        <v>446</v>
      </c>
      <c r="C4" s="711"/>
      <c r="D4" s="710" t="s">
        <v>450</v>
      </c>
      <c r="E4" s="710"/>
      <c r="F4" s="710"/>
      <c r="G4" s="710"/>
    </row>
    <row r="5" spans="2:7" ht="87" customHeight="1">
      <c r="B5" s="712"/>
      <c r="C5" s="712"/>
      <c r="D5" s="484" t="s">
        <v>432</v>
      </c>
      <c r="E5" s="484" t="s">
        <v>447</v>
      </c>
      <c r="F5" s="484" t="s">
        <v>448</v>
      </c>
      <c r="G5" s="484" t="s">
        <v>449</v>
      </c>
    </row>
    <row r="6" spans="2:7" ht="15" customHeight="1">
      <c r="B6" s="713">
        <f>'Quadro 2'!B8:C8</f>
        <v>0</v>
      </c>
      <c r="C6" s="714"/>
      <c r="D6" s="470"/>
      <c r="E6" s="470"/>
      <c r="F6" s="470"/>
      <c r="G6" s="470"/>
    </row>
    <row r="7" spans="2:7" ht="15" customHeight="1">
      <c r="B7" s="713">
        <f>'Quadro 2'!B9:C9</f>
        <v>0</v>
      </c>
      <c r="C7" s="714"/>
      <c r="D7" s="470"/>
      <c r="E7" s="470"/>
      <c r="F7" s="470"/>
      <c r="G7" s="470"/>
    </row>
    <row r="8" spans="2:7" ht="14.25" customHeight="1">
      <c r="B8" s="713">
        <f>'Quadro 2'!B10:C10</f>
        <v>0</v>
      </c>
      <c r="C8" s="714"/>
      <c r="D8" s="470"/>
      <c r="E8" s="470"/>
      <c r="F8" s="470"/>
      <c r="G8" s="470"/>
    </row>
    <row r="9" spans="2:7" ht="15" customHeight="1">
      <c r="B9" s="713">
        <f>'Quadro 2'!B11:C11</f>
        <v>0</v>
      </c>
      <c r="C9" s="714"/>
      <c r="D9" s="470"/>
      <c r="E9" s="470"/>
      <c r="F9" s="470"/>
      <c r="G9" s="470"/>
    </row>
    <row r="10" spans="2:7" ht="15" customHeight="1">
      <c r="B10" s="713">
        <f>'Quadro 2'!B12:C12</f>
        <v>0</v>
      </c>
      <c r="C10" s="714"/>
      <c r="D10" s="470"/>
      <c r="E10" s="470"/>
      <c r="F10" s="470"/>
      <c r="G10" s="470"/>
    </row>
    <row r="11" spans="2:7" ht="15" customHeight="1">
      <c r="B11" s="713">
        <f>'Quadro 2'!B13:C13</f>
        <v>0</v>
      </c>
      <c r="C11" s="714"/>
      <c r="D11" s="470"/>
      <c r="E11" s="470"/>
      <c r="F11" s="470"/>
      <c r="G11" s="470"/>
    </row>
    <row r="12" spans="2:7" ht="15" customHeight="1">
      <c r="B12" s="713">
        <f>'Quadro 2'!B14:C14</f>
        <v>0</v>
      </c>
      <c r="C12" s="714"/>
      <c r="D12" s="470"/>
      <c r="E12" s="470"/>
      <c r="F12" s="470"/>
      <c r="G12" s="470"/>
    </row>
    <row r="13" spans="2:7" ht="15" customHeight="1">
      <c r="B13" s="713">
        <f>'Quadro 2'!B15:C15</f>
        <v>0</v>
      </c>
      <c r="C13" s="714"/>
      <c r="D13" s="470"/>
      <c r="E13" s="470"/>
      <c r="F13" s="470"/>
      <c r="G13" s="470"/>
    </row>
    <row r="14" spans="2:7" ht="15" customHeight="1">
      <c r="B14" s="713">
        <f>'Quadro 2'!B16:C16</f>
        <v>0</v>
      </c>
      <c r="C14" s="714"/>
      <c r="D14" s="470"/>
      <c r="E14" s="470"/>
      <c r="F14" s="470"/>
      <c r="G14" s="470"/>
    </row>
    <row r="15" spans="2:7">
      <c r="B15" s="713">
        <f>'Quadro 2'!B17:C17</f>
        <v>0</v>
      </c>
      <c r="C15" s="714"/>
      <c r="D15" s="470"/>
      <c r="E15" s="470"/>
      <c r="F15" s="470"/>
      <c r="G15" s="470"/>
    </row>
    <row r="16" spans="2:7"/>
    <row r="17" spans="2:7" ht="29.25" customHeight="1">
      <c r="B17" s="483" t="s">
        <v>453</v>
      </c>
      <c r="G17" s="483" t="s">
        <v>454</v>
      </c>
    </row>
    <row r="18" spans="2:7"/>
  </sheetData>
  <sheetProtection password="C78F" sheet="1" objects="1" scenarios="1"/>
  <mergeCells count="12">
    <mergeCell ref="B15:C15"/>
    <mergeCell ref="B6:C6"/>
    <mergeCell ref="B7:C7"/>
    <mergeCell ref="B8:C8"/>
    <mergeCell ref="B9:C9"/>
    <mergeCell ref="B10:C10"/>
    <mergeCell ref="B11:C11"/>
    <mergeCell ref="D4:G4"/>
    <mergeCell ref="B4:C5"/>
    <mergeCell ref="B12:C12"/>
    <mergeCell ref="B13:C13"/>
    <mergeCell ref="B14:C14"/>
  </mergeCells>
  <hyperlinks>
    <hyperlink ref="B2" location="'Menu Principal'!A1" display="Menu Principal"/>
    <hyperlink ref="B17" location="'Quadro 3'!A1" display="Retorna"/>
    <hyperlink ref="G17" location="'Quadro 5'!A1" display="Continua"/>
    <hyperlink ref="G2" location="'Ajuda Quadro 4'!A1" display="Ajuda"/>
  </hyperlinks>
  <pageMargins left="0.51181102362204722" right="0.51181102362204722" top="0.78740157480314965" bottom="0.78740157480314965" header="0.31496062992125984" footer="0.31496062992125984"/>
  <pageSetup paperSize="9" scale="65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dimension ref="A1:L13"/>
  <sheetViews>
    <sheetView workbookViewId="0">
      <selection activeCell="B11" sqref="B11"/>
    </sheetView>
  </sheetViews>
  <sheetFormatPr defaultColWidth="0" defaultRowHeight="20.25" zeroHeight="1"/>
  <cols>
    <col min="1" max="1" width="4.7109375" style="631" customWidth="1"/>
    <col min="2" max="2" width="19" style="631" customWidth="1"/>
    <col min="3" max="12" width="9.140625" style="631" customWidth="1"/>
    <col min="13" max="13" width="9.140625" style="631" hidden="1" customWidth="1"/>
    <col min="14" max="16384" width="9.140625" style="631" hidden="1"/>
  </cols>
  <sheetData>
    <row r="1" spans="2:2"/>
    <row r="2" spans="2:2">
      <c r="B2" s="662" t="s">
        <v>707</v>
      </c>
    </row>
    <row r="3" spans="2:2"/>
    <row r="4" spans="2:2">
      <c r="B4" s="631" t="s">
        <v>701</v>
      </c>
    </row>
    <row r="5" spans="2:2">
      <c r="B5" s="631" t="s">
        <v>702</v>
      </c>
    </row>
    <row r="6" spans="2:2">
      <c r="B6" s="631" t="s">
        <v>705</v>
      </c>
    </row>
    <row r="7" spans="2:2">
      <c r="B7" s="631" t="s">
        <v>724</v>
      </c>
    </row>
    <row r="8" spans="2:2">
      <c r="B8" s="631" t="s">
        <v>703</v>
      </c>
    </row>
    <row r="9" spans="2:2">
      <c r="B9" s="631" t="s">
        <v>704</v>
      </c>
    </row>
    <row r="10" spans="2:2"/>
    <row r="11" spans="2:2" ht="29.25" customHeight="1">
      <c r="B11" s="667" t="s">
        <v>453</v>
      </c>
    </row>
    <row r="12" spans="2:2"/>
    <row r="13" spans="2:2"/>
  </sheetData>
  <sheetProtection password="C78F" sheet="1" objects="1" scenarios="1"/>
  <hyperlinks>
    <hyperlink ref="B11" location="'Quadro 5'!A1" display="Retorna"/>
  </hyperlink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>
  <sheetPr>
    <pageSetUpPr fitToPage="1"/>
  </sheetPr>
  <dimension ref="A1:E19"/>
  <sheetViews>
    <sheetView topLeftCell="B3" zoomScaleNormal="100" workbookViewId="0">
      <selection activeCell="E18" sqref="E18"/>
    </sheetView>
  </sheetViews>
  <sheetFormatPr defaultColWidth="0" defaultRowHeight="12.75" zeroHeight="1"/>
  <cols>
    <col min="1" max="1" width="0" style="370" hidden="1" customWidth="1"/>
    <col min="2" max="2" width="19" style="370" customWidth="1"/>
    <col min="3" max="3" width="40" style="370" customWidth="1"/>
    <col min="4" max="5" width="19" style="370" customWidth="1"/>
    <col min="6" max="16384" width="9.140625" style="370" hidden="1"/>
  </cols>
  <sheetData>
    <row r="1" spans="2:5" hidden="1"/>
    <row r="2" spans="2:5" hidden="1"/>
    <row r="3" spans="2:5"/>
    <row r="4" spans="2:5" ht="29.25" customHeight="1">
      <c r="B4" s="488" t="s">
        <v>455</v>
      </c>
      <c r="E4" s="668" t="s">
        <v>538</v>
      </c>
    </row>
    <row r="5" spans="2:5"/>
    <row r="6" spans="2:5" ht="72" customHeight="1">
      <c r="B6" s="715" t="s">
        <v>451</v>
      </c>
      <c r="C6" s="715"/>
      <c r="D6" s="538" t="s">
        <v>452</v>
      </c>
      <c r="E6" s="539" t="s">
        <v>479</v>
      </c>
    </row>
    <row r="7" spans="2:5" ht="14.25" customHeight="1">
      <c r="B7" s="713">
        <f>'Quadro 4'!B6:C6</f>
        <v>0</v>
      </c>
      <c r="C7" s="714"/>
      <c r="D7" s="471"/>
      <c r="E7" s="504"/>
    </row>
    <row r="8" spans="2:5" ht="15" customHeight="1">
      <c r="B8" s="713">
        <f>'Quadro 4'!B7:C7</f>
        <v>0</v>
      </c>
      <c r="C8" s="714"/>
      <c r="D8" s="471"/>
      <c r="E8" s="504"/>
    </row>
    <row r="9" spans="2:5" ht="15" customHeight="1">
      <c r="B9" s="713">
        <f>'Quadro 4'!B8:C8</f>
        <v>0</v>
      </c>
      <c r="C9" s="714"/>
      <c r="D9" s="471"/>
      <c r="E9" s="504"/>
    </row>
    <row r="10" spans="2:5" ht="14.25" customHeight="1">
      <c r="B10" s="713">
        <f>'Quadro 4'!B9:C9</f>
        <v>0</v>
      </c>
      <c r="C10" s="714"/>
      <c r="D10" s="471"/>
      <c r="E10" s="504"/>
    </row>
    <row r="11" spans="2:5" ht="15" customHeight="1">
      <c r="B11" s="713">
        <f>'Quadro 4'!B10:C10</f>
        <v>0</v>
      </c>
      <c r="C11" s="714"/>
      <c r="D11" s="471"/>
      <c r="E11" s="504"/>
    </row>
    <row r="12" spans="2:5" ht="15" customHeight="1">
      <c r="B12" s="713">
        <f>'Quadro 4'!B11:C11</f>
        <v>0</v>
      </c>
      <c r="C12" s="714"/>
      <c r="D12" s="471"/>
      <c r="E12" s="504"/>
    </row>
    <row r="13" spans="2:5" ht="15" customHeight="1">
      <c r="B13" s="713">
        <f>'Quadro 4'!B12:C12</f>
        <v>0</v>
      </c>
      <c r="C13" s="714"/>
      <c r="D13" s="471"/>
      <c r="E13" s="504"/>
    </row>
    <row r="14" spans="2:5" ht="15" customHeight="1">
      <c r="B14" s="713">
        <f>'Quadro 4'!B13:C13</f>
        <v>0</v>
      </c>
      <c r="C14" s="714"/>
      <c r="D14" s="471"/>
      <c r="E14" s="504"/>
    </row>
    <row r="15" spans="2:5">
      <c r="B15" s="713">
        <f>'Quadro 4'!B14:C14</f>
        <v>0</v>
      </c>
      <c r="C15" s="714"/>
      <c r="D15" s="471"/>
      <c r="E15" s="504"/>
    </row>
    <row r="16" spans="2:5" ht="15" customHeight="1">
      <c r="B16" s="713">
        <f>'Quadro 4'!B15:C15</f>
        <v>0</v>
      </c>
      <c r="C16" s="714"/>
      <c r="D16" s="471"/>
      <c r="E16" s="504"/>
    </row>
    <row r="17" spans="2:5"/>
    <row r="18" spans="2:5" ht="29.25" customHeight="1">
      <c r="B18" s="488" t="s">
        <v>453</v>
      </c>
      <c r="E18" s="488" t="s">
        <v>454</v>
      </c>
    </row>
    <row r="19" spans="2:5"/>
  </sheetData>
  <sheetProtection password="C78F" sheet="1" objects="1" scenarios="1"/>
  <mergeCells count="11">
    <mergeCell ref="B6:C6"/>
    <mergeCell ref="B13:C13"/>
    <mergeCell ref="B14:C14"/>
    <mergeCell ref="B15:C15"/>
    <mergeCell ref="B16:C16"/>
    <mergeCell ref="B7:C7"/>
    <mergeCell ref="B8:C8"/>
    <mergeCell ref="B9:C9"/>
    <mergeCell ref="B10:C10"/>
    <mergeCell ref="B11:C11"/>
    <mergeCell ref="B12:C12"/>
  </mergeCells>
  <hyperlinks>
    <hyperlink ref="B4" location="'Menu Principal'!A1" display="Manu Principal"/>
    <hyperlink ref="B18" location="'Quadro 4'!A1" display="Retorna"/>
    <hyperlink ref="E18" location="'Quadro 6'!A1" display="Continua"/>
    <hyperlink ref="E4" location="'Ajuda Quadro 5'!A1" display="Ajuda"/>
  </hyperlinks>
  <pageMargins left="0.51181102362204722" right="0.51181102362204722" top="0.78740157480314965" bottom="0.78740157480314965" header="0.31496062992125984" footer="0.31496062992125984"/>
  <pageSetup paperSize="9" scale="88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dimension ref="A1:Q70"/>
  <sheetViews>
    <sheetView workbookViewId="0">
      <selection activeCell="B2" sqref="B2"/>
    </sheetView>
  </sheetViews>
  <sheetFormatPr defaultColWidth="0" defaultRowHeight="12.75" zeroHeight="1"/>
  <cols>
    <col min="1" max="1" width="5.140625" style="636" customWidth="1"/>
    <col min="2" max="2" width="19" style="636" customWidth="1"/>
    <col min="3" max="3" width="27.140625" style="636" customWidth="1"/>
    <col min="4" max="4" width="13.5703125" style="636" customWidth="1"/>
    <col min="5" max="17" width="9.140625" style="636" customWidth="1"/>
    <col min="18" max="16384" width="9.140625" style="636" hidden="1"/>
  </cols>
  <sheetData>
    <row r="1" spans="2:10"/>
    <row r="2" spans="2:10" ht="29.25" customHeight="1">
      <c r="B2" s="633" t="s">
        <v>453</v>
      </c>
    </row>
    <row r="3" spans="2:10"/>
    <row r="4" spans="2:10"/>
    <row r="5" spans="2:10" ht="20.25">
      <c r="C5" s="657" t="s">
        <v>645</v>
      </c>
    </row>
    <row r="6" spans="2:10" ht="20.25">
      <c r="C6" s="657" t="s">
        <v>646</v>
      </c>
    </row>
    <row r="7" spans="2:10"/>
    <row r="8" spans="2:10"/>
    <row r="9" spans="2:10"/>
    <row r="10" spans="2:10" ht="20.25">
      <c r="C10" s="716" t="s">
        <v>599</v>
      </c>
      <c r="D10" s="716"/>
      <c r="E10" s="716"/>
      <c r="F10" s="716"/>
      <c r="G10" s="716"/>
      <c r="H10" s="716"/>
      <c r="I10" s="716"/>
      <c r="J10" s="716"/>
    </row>
    <row r="11" spans="2:10"/>
    <row r="12" spans="2:10"/>
    <row r="13" spans="2:10"/>
    <row r="14" spans="2:10" ht="13.5" thickBot="1"/>
    <row r="15" spans="2:10" ht="13.5" thickBot="1">
      <c r="C15" s="637" t="s">
        <v>573</v>
      </c>
      <c r="D15" s="638" t="s">
        <v>574</v>
      </c>
      <c r="E15" s="638" t="s">
        <v>575</v>
      </c>
      <c r="F15" s="638" t="s">
        <v>576</v>
      </c>
      <c r="G15" s="638" t="s">
        <v>76</v>
      </c>
      <c r="H15" s="638" t="s">
        <v>577</v>
      </c>
      <c r="I15" s="638" t="s">
        <v>578</v>
      </c>
      <c r="J15" s="639" t="s">
        <v>77</v>
      </c>
    </row>
    <row r="16" spans="2:10" ht="13.5" thickBot="1">
      <c r="C16" s="640" t="s">
        <v>579</v>
      </c>
      <c r="D16" s="641">
        <v>0.04</v>
      </c>
      <c r="E16" s="641">
        <v>0</v>
      </c>
      <c r="F16" s="641">
        <v>0</v>
      </c>
      <c r="G16" s="641">
        <v>0</v>
      </c>
      <c r="H16" s="641">
        <v>0</v>
      </c>
      <c r="I16" s="641">
        <v>2.75E-2</v>
      </c>
      <c r="J16" s="642">
        <v>1.2500000000000001E-2</v>
      </c>
    </row>
    <row r="17" spans="3:10" ht="13.5" thickBot="1">
      <c r="C17" s="640" t="s">
        <v>580</v>
      </c>
      <c r="D17" s="641">
        <v>5.4699999999999999E-2</v>
      </c>
      <c r="E17" s="641">
        <v>0</v>
      </c>
      <c r="F17" s="641">
        <v>0</v>
      </c>
      <c r="G17" s="641">
        <v>8.6E-3</v>
      </c>
      <c r="H17" s="641">
        <v>0</v>
      </c>
      <c r="I17" s="641">
        <v>2.75E-2</v>
      </c>
      <c r="J17" s="642">
        <v>1.8599999999999998E-2</v>
      </c>
    </row>
    <row r="18" spans="3:10" ht="13.5" thickBot="1">
      <c r="C18" s="640" t="s">
        <v>581</v>
      </c>
      <c r="D18" s="641">
        <v>6.8400000000000002E-2</v>
      </c>
      <c r="E18" s="641">
        <v>2.7000000000000001E-3</v>
      </c>
      <c r="F18" s="641">
        <v>3.0999999999999999E-3</v>
      </c>
      <c r="G18" s="641">
        <v>9.4999999999999998E-3</v>
      </c>
      <c r="H18" s="641">
        <v>2.3E-3</v>
      </c>
      <c r="I18" s="641">
        <v>2.75E-2</v>
      </c>
      <c r="J18" s="642">
        <v>2.3300000000000001E-2</v>
      </c>
    </row>
    <row r="19" spans="3:10" ht="13.5" thickBot="1">
      <c r="C19" s="640" t="s">
        <v>582</v>
      </c>
      <c r="D19" s="641">
        <v>7.5399999999999995E-2</v>
      </c>
      <c r="E19" s="641">
        <v>3.5000000000000001E-3</v>
      </c>
      <c r="F19" s="641">
        <v>3.5000000000000001E-3</v>
      </c>
      <c r="G19" s="641">
        <v>1.04E-2</v>
      </c>
      <c r="H19" s="641">
        <v>2.5000000000000001E-3</v>
      </c>
      <c r="I19" s="641">
        <v>2.9899999999999999E-2</v>
      </c>
      <c r="J19" s="642">
        <v>2.5600000000000001E-2</v>
      </c>
    </row>
    <row r="20" spans="3:10" ht="13.5" thickBot="1">
      <c r="C20" s="640" t="s">
        <v>583</v>
      </c>
      <c r="D20" s="641">
        <v>7.5999999999999998E-2</v>
      </c>
      <c r="E20" s="641">
        <v>3.5000000000000001E-3</v>
      </c>
      <c r="F20" s="641">
        <v>3.5000000000000001E-3</v>
      </c>
      <c r="G20" s="641">
        <v>1.0500000000000001E-2</v>
      </c>
      <c r="H20" s="641">
        <v>2.5000000000000001E-3</v>
      </c>
      <c r="I20" s="641">
        <v>3.0200000000000001E-2</v>
      </c>
      <c r="J20" s="642">
        <v>2.58E-2</v>
      </c>
    </row>
    <row r="21" spans="3:10" ht="13.5" thickBot="1">
      <c r="C21" s="640" t="s">
        <v>584</v>
      </c>
      <c r="D21" s="641">
        <v>8.2799999999999999E-2</v>
      </c>
      <c r="E21" s="641">
        <v>3.8E-3</v>
      </c>
      <c r="F21" s="641">
        <v>3.8E-3</v>
      </c>
      <c r="G21" s="641">
        <v>1.15E-2</v>
      </c>
      <c r="H21" s="641">
        <v>2.7000000000000001E-3</v>
      </c>
      <c r="I21" s="641">
        <v>3.2800000000000003E-2</v>
      </c>
      <c r="J21" s="642">
        <v>2.8199999999999999E-2</v>
      </c>
    </row>
    <row r="22" spans="3:10" ht="13.5" thickBot="1">
      <c r="C22" s="640" t="s">
        <v>585</v>
      </c>
      <c r="D22" s="641">
        <v>8.3599999999999994E-2</v>
      </c>
      <c r="E22" s="641">
        <v>3.8999999999999998E-3</v>
      </c>
      <c r="F22" s="641">
        <v>3.8999999999999998E-3</v>
      </c>
      <c r="G22" s="641">
        <v>1.1599999999999999E-2</v>
      </c>
      <c r="H22" s="641">
        <v>2.8E-3</v>
      </c>
      <c r="I22" s="641">
        <v>3.3000000000000002E-2</v>
      </c>
      <c r="J22" s="642">
        <v>2.8400000000000002E-2</v>
      </c>
    </row>
    <row r="23" spans="3:10" ht="13.5" thickBot="1">
      <c r="C23" s="640" t="s">
        <v>586</v>
      </c>
      <c r="D23" s="641">
        <v>8.4500000000000006E-2</v>
      </c>
      <c r="E23" s="641">
        <v>3.8999999999999998E-3</v>
      </c>
      <c r="F23" s="641">
        <v>3.8999999999999998E-3</v>
      </c>
      <c r="G23" s="641">
        <v>1.17E-2</v>
      </c>
      <c r="H23" s="641">
        <v>2.8E-3</v>
      </c>
      <c r="I23" s="641">
        <v>3.3500000000000002E-2</v>
      </c>
      <c r="J23" s="642">
        <v>2.87E-2</v>
      </c>
    </row>
    <row r="24" spans="3:10" ht="13.5" thickBot="1">
      <c r="C24" s="640" t="s">
        <v>587</v>
      </c>
      <c r="D24" s="641">
        <v>9.0300000000000005E-2</v>
      </c>
      <c r="E24" s="641">
        <v>4.1999999999999997E-3</v>
      </c>
      <c r="F24" s="641">
        <v>4.1999999999999997E-3</v>
      </c>
      <c r="G24" s="641">
        <v>1.2500000000000001E-2</v>
      </c>
      <c r="H24" s="641">
        <v>3.0000000000000001E-3</v>
      </c>
      <c r="I24" s="641">
        <v>3.5700000000000003E-2</v>
      </c>
      <c r="J24" s="642">
        <v>3.0700000000000002E-2</v>
      </c>
    </row>
    <row r="25" spans="3:10" ht="13.5" thickBot="1">
      <c r="C25" s="640" t="s">
        <v>588</v>
      </c>
      <c r="D25" s="641">
        <v>9.1200000000000003E-2</v>
      </c>
      <c r="E25" s="641">
        <v>4.3E-3</v>
      </c>
      <c r="F25" s="641">
        <v>4.3E-3</v>
      </c>
      <c r="G25" s="641">
        <v>1.26E-2</v>
      </c>
      <c r="H25" s="641">
        <v>3.0000000000000001E-3</v>
      </c>
      <c r="I25" s="641">
        <v>3.5999999999999997E-2</v>
      </c>
      <c r="J25" s="642">
        <v>3.1E-2</v>
      </c>
    </row>
    <row r="26" spans="3:10" ht="13.5" thickBot="1">
      <c r="C26" s="640" t="s">
        <v>589</v>
      </c>
      <c r="D26" s="641">
        <v>9.9500000000000005E-2</v>
      </c>
      <c r="E26" s="641">
        <v>4.5999999999999999E-3</v>
      </c>
      <c r="F26" s="641">
        <v>4.5999999999999999E-3</v>
      </c>
      <c r="G26" s="641">
        <v>1.38E-2</v>
      </c>
      <c r="H26" s="641">
        <v>3.3E-3</v>
      </c>
      <c r="I26" s="641">
        <v>3.9399999999999998E-2</v>
      </c>
      <c r="J26" s="642">
        <v>3.3799999999999997E-2</v>
      </c>
    </row>
    <row r="27" spans="3:10" ht="13.5" thickBot="1">
      <c r="C27" s="640" t="s">
        <v>590</v>
      </c>
      <c r="D27" s="641">
        <v>0.1004</v>
      </c>
      <c r="E27" s="641">
        <v>4.5999999999999999E-3</v>
      </c>
      <c r="F27" s="641">
        <v>4.5999999999999999E-3</v>
      </c>
      <c r="G27" s="641">
        <v>1.3899999999999999E-2</v>
      </c>
      <c r="H27" s="641">
        <v>3.3E-3</v>
      </c>
      <c r="I27" s="641">
        <v>3.9899999999999998E-2</v>
      </c>
      <c r="J27" s="642">
        <v>3.4099999999999998E-2</v>
      </c>
    </row>
    <row r="28" spans="3:10" ht="13.5" thickBot="1">
      <c r="C28" s="640" t="s">
        <v>591</v>
      </c>
      <c r="D28" s="641">
        <v>0.1013</v>
      </c>
      <c r="E28" s="641">
        <v>4.7000000000000002E-3</v>
      </c>
      <c r="F28" s="641">
        <v>4.7000000000000002E-3</v>
      </c>
      <c r="G28" s="641">
        <v>1.4E-2</v>
      </c>
      <c r="H28" s="641">
        <v>3.3E-3</v>
      </c>
      <c r="I28" s="641">
        <v>4.0099999999999997E-2</v>
      </c>
      <c r="J28" s="642">
        <v>3.4500000000000003E-2</v>
      </c>
    </row>
    <row r="29" spans="3:10" ht="13.5" thickBot="1">
      <c r="C29" s="640" t="s">
        <v>592</v>
      </c>
      <c r="D29" s="641">
        <v>0.1023</v>
      </c>
      <c r="E29" s="641">
        <v>4.7000000000000002E-3</v>
      </c>
      <c r="F29" s="641">
        <v>4.7000000000000002E-3</v>
      </c>
      <c r="G29" s="641">
        <v>1.4200000000000001E-2</v>
      </c>
      <c r="H29" s="641">
        <v>3.3999999999999998E-3</v>
      </c>
      <c r="I29" s="641">
        <v>4.0500000000000001E-2</v>
      </c>
      <c r="J29" s="642">
        <v>3.4799999999999998E-2</v>
      </c>
    </row>
    <row r="30" spans="3:10" ht="13.5" thickBot="1">
      <c r="C30" s="640" t="s">
        <v>593</v>
      </c>
      <c r="D30" s="641">
        <v>0.1032</v>
      </c>
      <c r="E30" s="641">
        <v>4.7999999999999996E-3</v>
      </c>
      <c r="F30" s="641">
        <v>4.7999999999999996E-3</v>
      </c>
      <c r="G30" s="641">
        <v>1.43E-2</v>
      </c>
      <c r="H30" s="641">
        <v>3.3999999999999998E-3</v>
      </c>
      <c r="I30" s="641">
        <v>4.0800000000000003E-2</v>
      </c>
      <c r="J30" s="642">
        <v>3.5099999999999999E-2</v>
      </c>
    </row>
    <row r="31" spans="3:10" ht="13.5" thickBot="1">
      <c r="C31" s="640" t="s">
        <v>594</v>
      </c>
      <c r="D31" s="641">
        <v>0.1123</v>
      </c>
      <c r="E31" s="641">
        <v>5.1999999999999998E-3</v>
      </c>
      <c r="F31" s="641">
        <v>5.1999999999999998E-3</v>
      </c>
      <c r="G31" s="641">
        <v>1.5599999999999999E-2</v>
      </c>
      <c r="H31" s="641">
        <v>3.7000000000000002E-3</v>
      </c>
      <c r="I31" s="641">
        <v>4.4400000000000002E-2</v>
      </c>
      <c r="J31" s="642">
        <v>3.8199999999999998E-2</v>
      </c>
    </row>
    <row r="32" spans="3:10" ht="13.5" thickBot="1">
      <c r="C32" s="640" t="s">
        <v>595</v>
      </c>
      <c r="D32" s="641">
        <v>0.1132</v>
      </c>
      <c r="E32" s="641">
        <v>5.1999999999999998E-3</v>
      </c>
      <c r="F32" s="641">
        <v>5.1999999999999998E-3</v>
      </c>
      <c r="G32" s="641">
        <v>1.5699999999999999E-2</v>
      </c>
      <c r="H32" s="641">
        <v>3.7000000000000002E-3</v>
      </c>
      <c r="I32" s="641">
        <v>4.4900000000000002E-2</v>
      </c>
      <c r="J32" s="642">
        <v>3.85E-2</v>
      </c>
    </row>
    <row r="33" spans="3:11" ht="13.5" thickBot="1">
      <c r="C33" s="640" t="s">
        <v>596</v>
      </c>
      <c r="D33" s="641">
        <v>0.1142</v>
      </c>
      <c r="E33" s="641">
        <v>5.3E-3</v>
      </c>
      <c r="F33" s="641">
        <v>5.3E-3</v>
      </c>
      <c r="G33" s="641">
        <v>1.5800000000000002E-2</v>
      </c>
      <c r="H33" s="641">
        <v>3.8E-3</v>
      </c>
      <c r="I33" s="641">
        <v>4.5199999999999997E-2</v>
      </c>
      <c r="J33" s="642">
        <v>3.8800000000000001E-2</v>
      </c>
    </row>
    <row r="34" spans="3:11" ht="13.5" thickBot="1">
      <c r="C34" s="640" t="s">
        <v>597</v>
      </c>
      <c r="D34" s="641">
        <v>0.11509999999999999</v>
      </c>
      <c r="E34" s="641">
        <v>5.3E-3</v>
      </c>
      <c r="F34" s="641">
        <v>5.3E-3</v>
      </c>
      <c r="G34" s="641">
        <v>1.6E-2</v>
      </c>
      <c r="H34" s="641">
        <v>3.8E-3</v>
      </c>
      <c r="I34" s="641">
        <v>4.5600000000000002E-2</v>
      </c>
      <c r="J34" s="642">
        <v>3.9100000000000003E-2</v>
      </c>
    </row>
    <row r="35" spans="3:11" ht="13.5" thickBot="1">
      <c r="C35" s="640" t="s">
        <v>598</v>
      </c>
      <c r="D35" s="641">
        <v>0.11609999999999999</v>
      </c>
      <c r="E35" s="641">
        <v>5.4000000000000003E-3</v>
      </c>
      <c r="F35" s="641">
        <v>5.4000000000000003E-3</v>
      </c>
      <c r="G35" s="641">
        <v>1.6E-2</v>
      </c>
      <c r="H35" s="641">
        <v>3.8E-3</v>
      </c>
      <c r="I35" s="641">
        <v>4.5999999999999999E-2</v>
      </c>
      <c r="J35" s="642">
        <v>3.95E-2</v>
      </c>
    </row>
    <row r="36" spans="3:11"/>
    <row r="37" spans="3:11"/>
    <row r="38" spans="3:11" ht="20.25">
      <c r="C38" s="716" t="s">
        <v>603</v>
      </c>
      <c r="D38" s="716"/>
      <c r="E38" s="716"/>
      <c r="F38" s="716"/>
      <c r="G38" s="716"/>
      <c r="H38" s="716"/>
      <c r="I38" s="716"/>
      <c r="J38" s="716"/>
    </row>
    <row r="39" spans="3:11" ht="20.25">
      <c r="C39" s="643"/>
      <c r="D39" s="643"/>
      <c r="E39" s="643"/>
      <c r="F39" s="643"/>
      <c r="G39" s="643"/>
      <c r="H39" s="643"/>
      <c r="I39" s="643"/>
      <c r="J39" s="643"/>
    </row>
    <row r="40" spans="3:11" ht="20.25">
      <c r="C40" s="643"/>
      <c r="D40" s="643"/>
      <c r="E40" s="643"/>
      <c r="F40" s="643"/>
      <c r="G40" s="643"/>
      <c r="H40" s="643"/>
      <c r="I40" s="643"/>
      <c r="J40" s="643"/>
    </row>
    <row r="41" spans="3:11" ht="13.5" thickBot="1"/>
    <row r="42" spans="3:11" ht="24.75" thickBot="1">
      <c r="C42" s="644" t="s">
        <v>573</v>
      </c>
      <c r="D42" s="645" t="s">
        <v>600</v>
      </c>
      <c r="E42" s="645" t="s">
        <v>575</v>
      </c>
      <c r="F42" s="645" t="s">
        <v>576</v>
      </c>
      <c r="G42" s="645" t="s">
        <v>601</v>
      </c>
      <c r="H42" s="645" t="s">
        <v>602</v>
      </c>
      <c r="I42" s="645" t="s">
        <v>578</v>
      </c>
      <c r="J42" s="645" t="s">
        <v>77</v>
      </c>
      <c r="K42" s="646" t="s">
        <v>78</v>
      </c>
    </row>
    <row r="43" spans="3:11" ht="13.5" thickBot="1">
      <c r="C43" s="647" t="s">
        <v>579</v>
      </c>
      <c r="D43" s="648">
        <v>4.4999999999999998E-2</v>
      </c>
      <c r="E43" s="648">
        <v>0</v>
      </c>
      <c r="F43" s="648">
        <v>0</v>
      </c>
      <c r="G43" s="648">
        <v>0</v>
      </c>
      <c r="H43" s="648">
        <v>0</v>
      </c>
      <c r="I43" s="648">
        <v>2.75E-2</v>
      </c>
      <c r="J43" s="648">
        <v>1.2500000000000001E-2</v>
      </c>
      <c r="K43" s="649">
        <v>5.0000000000000001E-3</v>
      </c>
    </row>
    <row r="44" spans="3:11" ht="13.5" thickBot="1">
      <c r="C44" s="647" t="s">
        <v>580</v>
      </c>
      <c r="D44" s="648">
        <v>5.9700000000000003E-2</v>
      </c>
      <c r="E44" s="648">
        <v>0</v>
      </c>
      <c r="F44" s="648">
        <v>0</v>
      </c>
      <c r="G44" s="648">
        <v>8.6E-3</v>
      </c>
      <c r="H44" s="648">
        <v>0</v>
      </c>
      <c r="I44" s="648">
        <v>2.75E-2</v>
      </c>
      <c r="J44" s="648">
        <v>1.8599999999999998E-2</v>
      </c>
      <c r="K44" s="649">
        <v>5.0000000000000001E-3</v>
      </c>
    </row>
    <row r="45" spans="3:11" ht="13.5" thickBot="1">
      <c r="C45" s="647" t="s">
        <v>581</v>
      </c>
      <c r="D45" s="648">
        <v>7.3400000000000007E-2</v>
      </c>
      <c r="E45" s="648">
        <v>2.7000000000000001E-3</v>
      </c>
      <c r="F45" s="648">
        <v>3.0999999999999999E-3</v>
      </c>
      <c r="G45" s="648">
        <v>9.4999999999999998E-3</v>
      </c>
      <c r="H45" s="648">
        <v>2.3E-3</v>
      </c>
      <c r="I45" s="648">
        <v>2.75E-2</v>
      </c>
      <c r="J45" s="648">
        <v>2.3300000000000001E-2</v>
      </c>
      <c r="K45" s="649">
        <v>5.0000000000000001E-3</v>
      </c>
    </row>
    <row r="46" spans="3:11" ht="13.5" thickBot="1">
      <c r="C46" s="647" t="s">
        <v>582</v>
      </c>
      <c r="D46" s="648">
        <v>8.0399999999999999E-2</v>
      </c>
      <c r="E46" s="648">
        <v>3.5000000000000001E-3</v>
      </c>
      <c r="F46" s="648">
        <v>3.5000000000000001E-3</v>
      </c>
      <c r="G46" s="648">
        <v>1.04E-2</v>
      </c>
      <c r="H46" s="648">
        <v>2.5000000000000001E-3</v>
      </c>
      <c r="I46" s="648">
        <v>2.9899999999999999E-2</v>
      </c>
      <c r="J46" s="648">
        <v>2.5600000000000001E-2</v>
      </c>
      <c r="K46" s="649">
        <v>5.0000000000000001E-3</v>
      </c>
    </row>
    <row r="47" spans="3:11" ht="13.5" thickBot="1">
      <c r="C47" s="647" t="s">
        <v>583</v>
      </c>
      <c r="D47" s="648">
        <v>8.1000000000000003E-2</v>
      </c>
      <c r="E47" s="648">
        <v>3.5000000000000001E-3</v>
      </c>
      <c r="F47" s="648">
        <v>3.5000000000000001E-3</v>
      </c>
      <c r="G47" s="648">
        <v>1.0500000000000001E-2</v>
      </c>
      <c r="H47" s="648">
        <v>2.5000000000000001E-3</v>
      </c>
      <c r="I47" s="648">
        <v>3.0200000000000001E-2</v>
      </c>
      <c r="J47" s="648">
        <v>2.58E-2</v>
      </c>
      <c r="K47" s="649">
        <v>5.0000000000000001E-3</v>
      </c>
    </row>
    <row r="48" spans="3:11" ht="13.5" thickBot="1">
      <c r="C48" s="647" t="s">
        <v>584</v>
      </c>
      <c r="D48" s="648">
        <v>8.7800000000000003E-2</v>
      </c>
      <c r="E48" s="648">
        <v>3.8E-3</v>
      </c>
      <c r="F48" s="648">
        <v>3.8E-3</v>
      </c>
      <c r="G48" s="648">
        <v>1.15E-2</v>
      </c>
      <c r="H48" s="648">
        <v>2.7000000000000001E-3</v>
      </c>
      <c r="I48" s="648">
        <v>3.2800000000000003E-2</v>
      </c>
      <c r="J48" s="648">
        <v>2.8199999999999999E-2</v>
      </c>
      <c r="K48" s="649">
        <v>5.0000000000000001E-3</v>
      </c>
    </row>
    <row r="49" spans="3:11" ht="13.5" thickBot="1">
      <c r="C49" s="647" t="s">
        <v>585</v>
      </c>
      <c r="D49" s="648">
        <v>8.8599999999999998E-2</v>
      </c>
      <c r="E49" s="648">
        <v>3.8999999999999998E-3</v>
      </c>
      <c r="F49" s="648">
        <v>3.8999999999999998E-3</v>
      </c>
      <c r="G49" s="648">
        <v>1.1599999999999999E-2</v>
      </c>
      <c r="H49" s="648">
        <v>2.8E-3</v>
      </c>
      <c r="I49" s="648">
        <v>3.3000000000000002E-2</v>
      </c>
      <c r="J49" s="648">
        <v>2.8400000000000002E-2</v>
      </c>
      <c r="K49" s="649">
        <v>5.0000000000000001E-3</v>
      </c>
    </row>
    <row r="50" spans="3:11" ht="13.5" thickBot="1">
      <c r="C50" s="647" t="s">
        <v>586</v>
      </c>
      <c r="D50" s="648">
        <v>8.9499999999999996E-2</v>
      </c>
      <c r="E50" s="648">
        <v>3.8999999999999998E-3</v>
      </c>
      <c r="F50" s="648">
        <v>3.8999999999999998E-3</v>
      </c>
      <c r="G50" s="648">
        <v>1.17E-2</v>
      </c>
      <c r="H50" s="648">
        <v>2.8E-3</v>
      </c>
      <c r="I50" s="648">
        <v>3.3500000000000002E-2</v>
      </c>
      <c r="J50" s="648">
        <v>2.87E-2</v>
      </c>
      <c r="K50" s="649">
        <v>5.0000000000000001E-3</v>
      </c>
    </row>
    <row r="51" spans="3:11" ht="13.5" thickBot="1">
      <c r="C51" s="647" t="s">
        <v>587</v>
      </c>
      <c r="D51" s="648">
        <v>9.5299999999999996E-2</v>
      </c>
      <c r="E51" s="648">
        <v>4.1999999999999997E-3</v>
      </c>
      <c r="F51" s="648">
        <v>4.1999999999999997E-3</v>
      </c>
      <c r="G51" s="648">
        <v>1.2500000000000001E-2</v>
      </c>
      <c r="H51" s="648">
        <v>3.0000000000000001E-3</v>
      </c>
      <c r="I51" s="648">
        <v>3.5700000000000003E-2</v>
      </c>
      <c r="J51" s="648">
        <v>3.0700000000000002E-2</v>
      </c>
      <c r="K51" s="649">
        <v>5.0000000000000001E-3</v>
      </c>
    </row>
    <row r="52" spans="3:11" ht="13.5" thickBot="1">
      <c r="C52" s="647" t="s">
        <v>588</v>
      </c>
      <c r="D52" s="648">
        <v>9.6199999999999994E-2</v>
      </c>
      <c r="E52" s="648">
        <v>4.1999999999999997E-3</v>
      </c>
      <c r="F52" s="648">
        <v>4.1999999999999997E-3</v>
      </c>
      <c r="G52" s="648">
        <v>1.26E-2</v>
      </c>
      <c r="H52" s="648">
        <v>3.0000000000000001E-3</v>
      </c>
      <c r="I52" s="648">
        <v>3.6200000000000003E-2</v>
      </c>
      <c r="J52" s="648">
        <v>3.1E-2</v>
      </c>
      <c r="K52" s="649">
        <v>5.0000000000000001E-3</v>
      </c>
    </row>
    <row r="53" spans="3:11" ht="13.5" thickBot="1">
      <c r="C53" s="647" t="s">
        <v>589</v>
      </c>
      <c r="D53" s="648">
        <v>0.1045</v>
      </c>
      <c r="E53" s="648">
        <v>4.5999999999999999E-3</v>
      </c>
      <c r="F53" s="648">
        <v>4.5999999999999999E-3</v>
      </c>
      <c r="G53" s="648">
        <v>1.38E-2</v>
      </c>
      <c r="H53" s="648">
        <v>3.3E-3</v>
      </c>
      <c r="I53" s="648">
        <v>3.9399999999999998E-2</v>
      </c>
      <c r="J53" s="648">
        <v>3.3799999999999997E-2</v>
      </c>
      <c r="K53" s="649">
        <v>5.0000000000000001E-3</v>
      </c>
    </row>
    <row r="54" spans="3:11" ht="13.5" thickBot="1">
      <c r="C54" s="647" t="s">
        <v>590</v>
      </c>
      <c r="D54" s="648">
        <v>0.10539999999999999</v>
      </c>
      <c r="E54" s="648">
        <v>4.5999999999999999E-3</v>
      </c>
      <c r="F54" s="648">
        <v>4.5999999999999999E-3</v>
      </c>
      <c r="G54" s="648">
        <v>1.3899999999999999E-2</v>
      </c>
      <c r="H54" s="648">
        <v>3.3E-3</v>
      </c>
      <c r="I54" s="648">
        <v>3.9899999999999998E-2</v>
      </c>
      <c r="J54" s="648">
        <v>3.4099999999999998E-2</v>
      </c>
      <c r="K54" s="649">
        <v>5.0000000000000001E-3</v>
      </c>
    </row>
    <row r="55" spans="3:11" ht="13.5" thickBot="1">
      <c r="C55" s="647" t="s">
        <v>591</v>
      </c>
      <c r="D55" s="648">
        <v>0.10630000000000001</v>
      </c>
      <c r="E55" s="648">
        <v>4.7000000000000002E-3</v>
      </c>
      <c r="F55" s="648">
        <v>4.7000000000000002E-3</v>
      </c>
      <c r="G55" s="648">
        <v>1.4E-2</v>
      </c>
      <c r="H55" s="648">
        <v>3.3E-3</v>
      </c>
      <c r="I55" s="648">
        <v>4.0099999999999997E-2</v>
      </c>
      <c r="J55" s="648">
        <v>3.4500000000000003E-2</v>
      </c>
      <c r="K55" s="649">
        <v>5.0000000000000001E-3</v>
      </c>
    </row>
    <row r="56" spans="3:11" ht="13.5" thickBot="1">
      <c r="C56" s="647" t="s">
        <v>592</v>
      </c>
      <c r="D56" s="648">
        <v>0.10730000000000001</v>
      </c>
      <c r="E56" s="648">
        <v>4.7000000000000002E-3</v>
      </c>
      <c r="F56" s="648">
        <v>4.7000000000000002E-3</v>
      </c>
      <c r="G56" s="648">
        <v>1.4200000000000001E-2</v>
      </c>
      <c r="H56" s="648">
        <v>3.3999999999999998E-3</v>
      </c>
      <c r="I56" s="648">
        <v>4.0500000000000001E-2</v>
      </c>
      <c r="J56" s="648">
        <v>3.4799999999999998E-2</v>
      </c>
      <c r="K56" s="649">
        <v>5.0000000000000001E-3</v>
      </c>
    </row>
    <row r="57" spans="3:11" ht="13.5" thickBot="1">
      <c r="C57" s="647" t="s">
        <v>593</v>
      </c>
      <c r="D57" s="648">
        <v>0.1082</v>
      </c>
      <c r="E57" s="648">
        <v>4.7999999999999996E-3</v>
      </c>
      <c r="F57" s="648">
        <v>4.7999999999999996E-3</v>
      </c>
      <c r="G57" s="648">
        <v>1.43E-2</v>
      </c>
      <c r="H57" s="648">
        <v>3.3999999999999998E-3</v>
      </c>
      <c r="I57" s="648">
        <v>4.0800000000000003E-2</v>
      </c>
      <c r="J57" s="648">
        <v>3.5099999999999999E-2</v>
      </c>
      <c r="K57" s="649">
        <v>5.0000000000000001E-3</v>
      </c>
    </row>
    <row r="58" spans="3:11" ht="13.5" thickBot="1">
      <c r="C58" s="647" t="s">
        <v>594</v>
      </c>
      <c r="D58" s="648">
        <v>0.1173</v>
      </c>
      <c r="E58" s="648">
        <v>5.1999999999999998E-3</v>
      </c>
      <c r="F58" s="648">
        <v>5.1999999999999998E-3</v>
      </c>
      <c r="G58" s="648">
        <v>1.5599999999999999E-2</v>
      </c>
      <c r="H58" s="648">
        <v>3.7000000000000002E-3</v>
      </c>
      <c r="I58" s="648">
        <v>4.4400000000000002E-2</v>
      </c>
      <c r="J58" s="648">
        <v>3.8199999999999998E-2</v>
      </c>
      <c r="K58" s="649">
        <v>5.0000000000000001E-3</v>
      </c>
    </row>
    <row r="59" spans="3:11" ht="13.5" thickBot="1">
      <c r="C59" s="647" t="s">
        <v>595</v>
      </c>
      <c r="D59" s="648">
        <v>0.1182</v>
      </c>
      <c r="E59" s="648">
        <v>5.1999999999999998E-3</v>
      </c>
      <c r="F59" s="648">
        <v>5.1999999999999998E-3</v>
      </c>
      <c r="G59" s="648">
        <v>1.5699999999999999E-2</v>
      </c>
      <c r="H59" s="648">
        <v>3.7000000000000002E-3</v>
      </c>
      <c r="I59" s="648">
        <v>4.4900000000000002E-2</v>
      </c>
      <c r="J59" s="648">
        <v>3.85E-2</v>
      </c>
      <c r="K59" s="649">
        <v>5.0000000000000001E-3</v>
      </c>
    </row>
    <row r="60" spans="3:11" ht="13.5" thickBot="1">
      <c r="C60" s="647" t="s">
        <v>596</v>
      </c>
      <c r="D60" s="648">
        <v>0.1192</v>
      </c>
      <c r="E60" s="648">
        <v>5.3E-3</v>
      </c>
      <c r="F60" s="648">
        <v>5.3E-3</v>
      </c>
      <c r="G60" s="648">
        <v>1.5800000000000002E-2</v>
      </c>
      <c r="H60" s="648">
        <v>3.8E-3</v>
      </c>
      <c r="I60" s="648">
        <v>4.5199999999999997E-2</v>
      </c>
      <c r="J60" s="648">
        <v>3.8800000000000001E-2</v>
      </c>
      <c r="K60" s="649">
        <v>5.0000000000000001E-3</v>
      </c>
    </row>
    <row r="61" spans="3:11" ht="13.5" thickBot="1">
      <c r="C61" s="647" t="s">
        <v>597</v>
      </c>
      <c r="D61" s="648">
        <v>0.1201</v>
      </c>
      <c r="E61" s="648">
        <v>5.3E-3</v>
      </c>
      <c r="F61" s="648">
        <v>5.3E-3</v>
      </c>
      <c r="G61" s="648">
        <v>1.6E-2</v>
      </c>
      <c r="H61" s="648">
        <v>3.8E-3</v>
      </c>
      <c r="I61" s="648">
        <v>4.5600000000000002E-2</v>
      </c>
      <c r="J61" s="648">
        <v>3.9100000000000003E-2</v>
      </c>
      <c r="K61" s="649">
        <v>5.0000000000000001E-3</v>
      </c>
    </row>
    <row r="62" spans="3:11" ht="13.5" thickBot="1">
      <c r="C62" s="647" t="s">
        <v>598</v>
      </c>
      <c r="D62" s="648">
        <v>0.1211</v>
      </c>
      <c r="E62" s="648">
        <v>5.4000000000000003E-3</v>
      </c>
      <c r="F62" s="648">
        <v>5.4000000000000003E-3</v>
      </c>
      <c r="G62" s="648">
        <v>1.6E-2</v>
      </c>
      <c r="H62" s="648">
        <v>3.8E-3</v>
      </c>
      <c r="I62" s="648">
        <v>4.5999999999999999E-2</v>
      </c>
      <c r="J62" s="648">
        <v>3.95E-2</v>
      </c>
      <c r="K62" s="649">
        <v>5.0000000000000001E-3</v>
      </c>
    </row>
    <row r="63" spans="3:11"/>
    <row r="64" spans="3:11"/>
    <row r="65" spans="2:3" ht="20.25">
      <c r="C65" s="658" t="s">
        <v>604</v>
      </c>
    </row>
    <row r="66" spans="2:3"/>
    <row r="67" spans="2:3"/>
    <row r="68" spans="2:3" ht="29.25" customHeight="1">
      <c r="B68" s="633" t="s">
        <v>453</v>
      </c>
    </row>
    <row r="69" spans="2:3"/>
    <row r="70" spans="2:3"/>
  </sheetData>
  <sheetProtection password="C78F" sheet="1" objects="1" scenarios="1"/>
  <mergeCells count="2">
    <mergeCell ref="C10:J10"/>
    <mergeCell ref="C38:J38"/>
  </mergeCells>
  <hyperlinks>
    <hyperlink ref="B2" location="'Quadro 6'!A1" display="Retorna"/>
    <hyperlink ref="B68" location="'Quadro 6'!A1" display="Retorna"/>
  </hyperlinks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>
    <pageSetUpPr fitToPage="1"/>
  </sheetPr>
  <dimension ref="A1:G21"/>
  <sheetViews>
    <sheetView topLeftCell="B3" zoomScaleNormal="100" workbookViewId="0">
      <selection activeCell="G14" sqref="G14"/>
    </sheetView>
  </sheetViews>
  <sheetFormatPr defaultColWidth="0" defaultRowHeight="12.75" zeroHeight="1"/>
  <cols>
    <col min="1" max="1" width="0" style="370" hidden="1" customWidth="1"/>
    <col min="2" max="2" width="19" style="370" customWidth="1"/>
    <col min="3" max="3" width="36.7109375" style="370" customWidth="1"/>
    <col min="4" max="5" width="19" style="370" customWidth="1"/>
    <col min="6" max="6" width="19.140625" style="370" customWidth="1"/>
    <col min="7" max="7" width="19" style="370" customWidth="1"/>
    <col min="8" max="16384" width="9.140625" style="370" hidden="1"/>
  </cols>
  <sheetData>
    <row r="1" spans="2:7" hidden="1"/>
    <row r="2" spans="2:7" hidden="1"/>
    <row r="3" spans="2:7"/>
    <row r="4" spans="2:7" ht="30" customHeight="1">
      <c r="B4" s="488" t="s">
        <v>436</v>
      </c>
      <c r="G4" s="650" t="s">
        <v>538</v>
      </c>
    </row>
    <row r="5" spans="2:7"/>
    <row r="6" spans="2:7" ht="59.25" customHeight="1">
      <c r="B6" s="717" t="s">
        <v>647</v>
      </c>
      <c r="C6" s="717"/>
      <c r="D6" s="540" t="s">
        <v>432</v>
      </c>
      <c r="E6" s="540" t="s">
        <v>447</v>
      </c>
      <c r="F6" s="540" t="s">
        <v>448</v>
      </c>
      <c r="G6" s="540" t="s">
        <v>449</v>
      </c>
    </row>
    <row r="7" spans="2:7" ht="18.75" customHeight="1">
      <c r="B7" s="541" t="s">
        <v>197</v>
      </c>
      <c r="C7" s="542" t="s">
        <v>456</v>
      </c>
      <c r="D7" s="628"/>
      <c r="E7" s="628"/>
      <c r="F7" s="628"/>
      <c r="G7" s="628"/>
    </row>
    <row r="8" spans="2:7">
      <c r="B8" s="543">
        <v>1</v>
      </c>
      <c r="C8" s="544">
        <f>Proj.Faturamento!G42</f>
        <v>0</v>
      </c>
    </row>
    <row r="9" spans="2:7">
      <c r="B9" s="543">
        <v>2</v>
      </c>
      <c r="C9" s="544">
        <f>Proj.Faturamento!I42</f>
        <v>0</v>
      </c>
    </row>
    <row r="10" spans="2:7">
      <c r="B10" s="543">
        <v>3</v>
      </c>
      <c r="C10" s="544">
        <f>Proj.Faturamento!K42</f>
        <v>0</v>
      </c>
    </row>
    <row r="11" spans="2:7">
      <c r="B11" s="543">
        <v>4</v>
      </c>
      <c r="C11" s="544">
        <f>Proj.Faturamento!M42</f>
        <v>0</v>
      </c>
    </row>
    <row r="12" spans="2:7"/>
    <row r="13" spans="2:7"/>
    <row r="14" spans="2:7" ht="29.25" customHeight="1">
      <c r="B14" s="488" t="s">
        <v>453</v>
      </c>
      <c r="G14" s="488" t="s">
        <v>454</v>
      </c>
    </row>
    <row r="15" spans="2:7"/>
    <row r="16" spans="2:7" hidden="1"/>
    <row r="17" spans="5:5" hidden="1"/>
    <row r="18" spans="5:5" hidden="1"/>
    <row r="19" spans="5:5" hidden="1"/>
    <row r="20" spans="5:5" hidden="1"/>
    <row r="21" spans="5:5" hidden="1">
      <c r="E21" s="545"/>
    </row>
  </sheetData>
  <sheetProtection password="C78F" sheet="1" objects="1" scenarios="1"/>
  <mergeCells count="1">
    <mergeCell ref="B6:C6"/>
  </mergeCells>
  <hyperlinks>
    <hyperlink ref="B4" location="'Menu Principal'!A1" display="Menu Inicial"/>
    <hyperlink ref="B14" location="'Quadro 5'!A1" display="Retorna"/>
    <hyperlink ref="G14" location="'Quadro 7'!A1" display="Continua"/>
    <hyperlink ref="G4" location="'Ajuda Quadro 6'!A1" display="Ajuda"/>
  </hyperlinks>
  <pageMargins left="0.51181102362204722" right="0.51181102362204722" top="0.78740157480314965" bottom="0.78740157480314965" header="0.31496062992125984" footer="0.31496062992125984"/>
  <pageSetup paperSize="9" scale="98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>
  <dimension ref="A1:D17"/>
  <sheetViews>
    <sheetView topLeftCell="B1" zoomScaleNormal="100" workbookViewId="0">
      <selection activeCell="D16" sqref="D16"/>
    </sheetView>
  </sheetViews>
  <sheetFormatPr defaultColWidth="0" defaultRowHeight="12.75" zeroHeight="1"/>
  <cols>
    <col min="1" max="1" width="0" style="370" hidden="1" customWidth="1"/>
    <col min="2" max="2" width="19" style="370" customWidth="1"/>
    <col min="3" max="3" width="15.5703125" style="370" customWidth="1"/>
    <col min="4" max="4" width="19" style="370" customWidth="1"/>
    <col min="5" max="16384" width="9.140625" style="370" hidden="1"/>
  </cols>
  <sheetData>
    <row r="1" spans="2:4"/>
    <row r="2" spans="2:4" ht="29.25" customHeight="1">
      <c r="B2" s="488" t="s">
        <v>436</v>
      </c>
      <c r="D2" s="650" t="s">
        <v>538</v>
      </c>
    </row>
    <row r="3" spans="2:4"/>
    <row r="4" spans="2:4" ht="76.5" customHeight="1">
      <c r="B4" s="718" t="s">
        <v>481</v>
      </c>
      <c r="C4" s="718"/>
      <c r="D4" s="546" t="s">
        <v>480</v>
      </c>
    </row>
    <row r="5" spans="2:4">
      <c r="B5" s="719">
        <f>'Quadro 5'!B7:C7</f>
        <v>0</v>
      </c>
      <c r="C5" s="719"/>
      <c r="D5" s="472"/>
    </row>
    <row r="6" spans="2:4">
      <c r="B6" s="719">
        <f>'Quadro 5'!B8:C8</f>
        <v>0</v>
      </c>
      <c r="C6" s="719"/>
      <c r="D6" s="472"/>
    </row>
    <row r="7" spans="2:4">
      <c r="B7" s="719">
        <f>'Quadro 5'!B9:C9</f>
        <v>0</v>
      </c>
      <c r="C7" s="719"/>
      <c r="D7" s="472"/>
    </row>
    <row r="8" spans="2:4">
      <c r="B8" s="719">
        <f>'Quadro 5'!B10:C10</f>
        <v>0</v>
      </c>
      <c r="C8" s="719"/>
      <c r="D8" s="472"/>
    </row>
    <row r="9" spans="2:4">
      <c r="B9" s="719">
        <f>'Quadro 5'!B11:C11</f>
        <v>0</v>
      </c>
      <c r="C9" s="719"/>
      <c r="D9" s="472"/>
    </row>
    <row r="10" spans="2:4">
      <c r="B10" s="719">
        <f>'Quadro 5'!B12:C12</f>
        <v>0</v>
      </c>
      <c r="C10" s="719"/>
      <c r="D10" s="472"/>
    </row>
    <row r="11" spans="2:4">
      <c r="B11" s="719">
        <f>'Quadro 5'!B13:C13</f>
        <v>0</v>
      </c>
      <c r="C11" s="719"/>
      <c r="D11" s="472"/>
    </row>
    <row r="12" spans="2:4">
      <c r="B12" s="719">
        <f>'Quadro 5'!B14:C14</f>
        <v>0</v>
      </c>
      <c r="C12" s="719"/>
      <c r="D12" s="472"/>
    </row>
    <row r="13" spans="2:4">
      <c r="B13" s="719">
        <f>'Quadro 5'!B15:C15</f>
        <v>0</v>
      </c>
      <c r="C13" s="719"/>
      <c r="D13" s="472"/>
    </row>
    <row r="14" spans="2:4">
      <c r="B14" s="719">
        <f>'Quadro 5'!B16:C16</f>
        <v>0</v>
      </c>
      <c r="C14" s="719"/>
      <c r="D14" s="472"/>
    </row>
    <row r="15" spans="2:4"/>
    <row r="16" spans="2:4" ht="29.25" customHeight="1">
      <c r="B16" s="488" t="s">
        <v>453</v>
      </c>
      <c r="D16" s="488" t="s">
        <v>454</v>
      </c>
    </row>
    <row r="17"/>
  </sheetData>
  <sheetProtection password="C78F" sheet="1" objects="1" scenarios="1"/>
  <mergeCells count="11">
    <mergeCell ref="B4:C4"/>
    <mergeCell ref="B11:C11"/>
    <mergeCell ref="B12:C12"/>
    <mergeCell ref="B13:C13"/>
    <mergeCell ref="B14:C14"/>
    <mergeCell ref="B5:C5"/>
    <mergeCell ref="B6:C6"/>
    <mergeCell ref="B7:C7"/>
    <mergeCell ref="B8:C8"/>
    <mergeCell ref="B9:C9"/>
    <mergeCell ref="B10:C10"/>
  </mergeCells>
  <hyperlinks>
    <hyperlink ref="B2" location="'Menu Principal'!A1" display="Menu Principal"/>
    <hyperlink ref="B16" location="'Quadro 6'!A1" display="Retorna"/>
    <hyperlink ref="D16" location="'Quadro 8'!A1" display="Continua"/>
    <hyperlink ref="D2" location="'Ajuda Quadro 7'!A1" display="Ajuda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>
  <dimension ref="A1:H22"/>
  <sheetViews>
    <sheetView workbookViewId="0">
      <selection activeCell="B2" sqref="B2"/>
    </sheetView>
  </sheetViews>
  <sheetFormatPr defaultColWidth="0" defaultRowHeight="20.25" zeroHeight="1"/>
  <cols>
    <col min="1" max="1" width="9.140625" style="631" customWidth="1"/>
    <col min="2" max="2" width="19" style="631" customWidth="1"/>
    <col min="3" max="3" width="19.85546875" style="631" bestFit="1" customWidth="1"/>
    <col min="4" max="4" width="22.5703125" style="631" bestFit="1" customWidth="1"/>
    <col min="5" max="5" width="22.5703125" style="631" customWidth="1"/>
    <col min="6" max="7" width="9.140625" style="631" customWidth="1"/>
    <col min="8" max="8" width="11.5703125" style="631" customWidth="1"/>
    <col min="9" max="16384" width="9.140625" style="631" hidden="1"/>
  </cols>
  <sheetData>
    <row r="1" spans="1:8"/>
    <row r="2" spans="1:8" ht="29.25" customHeight="1">
      <c r="B2" s="633" t="s">
        <v>453</v>
      </c>
    </row>
    <row r="3" spans="1:8"/>
    <row r="4" spans="1:8">
      <c r="A4" s="709" t="s">
        <v>706</v>
      </c>
      <c r="B4" s="709"/>
      <c r="C4" s="709"/>
      <c r="D4" s="709"/>
      <c r="E4" s="709"/>
      <c r="F4" s="709"/>
      <c r="G4" s="709"/>
      <c r="H4" s="709"/>
    </row>
    <row r="5" spans="1:8" ht="32.25" customHeight="1">
      <c r="B5" s="631" t="s">
        <v>605</v>
      </c>
    </row>
    <row r="6" spans="1:8">
      <c r="B6" s="631" t="s">
        <v>606</v>
      </c>
    </row>
    <row r="7" spans="1:8">
      <c r="B7" s="631" t="s">
        <v>607</v>
      </c>
    </row>
    <row r="8" spans="1:8">
      <c r="B8" s="631" t="s">
        <v>608</v>
      </c>
    </row>
    <row r="9" spans="1:8">
      <c r="B9" s="631" t="s">
        <v>611</v>
      </c>
    </row>
    <row r="10" spans="1:8"/>
    <row r="11" spans="1:8" s="630" customFormat="1" ht="40.5" customHeight="1">
      <c r="B11" s="651" t="s">
        <v>609</v>
      </c>
      <c r="C11" s="651" t="s">
        <v>610</v>
      </c>
      <c r="D11" s="652" t="s">
        <v>623</v>
      </c>
      <c r="E11" s="652" t="s">
        <v>624</v>
      </c>
    </row>
    <row r="12" spans="1:8">
      <c r="B12" s="653" t="s">
        <v>612</v>
      </c>
      <c r="C12" s="653" t="s">
        <v>618</v>
      </c>
      <c r="D12" s="654">
        <v>2.5</v>
      </c>
      <c r="E12" s="654">
        <f>4*2.5</f>
        <v>10</v>
      </c>
    </row>
    <row r="13" spans="1:8">
      <c r="B13" s="653" t="s">
        <v>613</v>
      </c>
      <c r="C13" s="653" t="s">
        <v>619</v>
      </c>
      <c r="D13" s="654">
        <v>0.3</v>
      </c>
      <c r="E13" s="654">
        <f>2*D13</f>
        <v>0.6</v>
      </c>
    </row>
    <row r="14" spans="1:8">
      <c r="B14" s="653" t="s">
        <v>614</v>
      </c>
      <c r="C14" s="653" t="s">
        <v>620</v>
      </c>
      <c r="D14" s="654">
        <v>0.1</v>
      </c>
      <c r="E14" s="654">
        <f>D14*15</f>
        <v>1.5</v>
      </c>
    </row>
    <row r="15" spans="1:8">
      <c r="B15" s="653" t="s">
        <v>615</v>
      </c>
      <c r="C15" s="653" t="s">
        <v>621</v>
      </c>
      <c r="D15" s="654">
        <v>0.8</v>
      </c>
      <c r="E15" s="654">
        <v>0.8</v>
      </c>
    </row>
    <row r="16" spans="1:8">
      <c r="B16" s="653" t="s">
        <v>616</v>
      </c>
      <c r="C16" s="653" t="s">
        <v>622</v>
      </c>
      <c r="D16" s="654">
        <v>0.1</v>
      </c>
      <c r="E16" s="654">
        <f>0.1*4</f>
        <v>0.4</v>
      </c>
    </row>
    <row r="17" spans="2:5">
      <c r="B17" s="653" t="s">
        <v>617</v>
      </c>
      <c r="C17" s="653" t="s">
        <v>621</v>
      </c>
      <c r="D17" s="654">
        <v>0.5</v>
      </c>
      <c r="E17" s="654">
        <v>0.5</v>
      </c>
    </row>
    <row r="18" spans="2:5">
      <c r="B18" s="720" t="s">
        <v>9</v>
      </c>
      <c r="C18" s="720"/>
      <c r="D18" s="720"/>
      <c r="E18" s="655">
        <f>SUM(E12:E17)</f>
        <v>13.8</v>
      </c>
    </row>
    <row r="19" spans="2:5"/>
    <row r="20" spans="2:5">
      <c r="B20" s="631" t="s">
        <v>625</v>
      </c>
    </row>
    <row r="21" spans="2:5">
      <c r="B21" s="631" t="s">
        <v>626</v>
      </c>
    </row>
    <row r="22" spans="2:5"/>
  </sheetData>
  <sheetProtection password="C78F" sheet="1" objects="1" scenarios="1"/>
  <mergeCells count="2">
    <mergeCell ref="B18:D18"/>
    <mergeCell ref="A4:H4"/>
  </mergeCells>
  <hyperlinks>
    <hyperlink ref="B2" location="'Quadro 7'!A1" display="Retorna"/>
  </hyperlinks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>
  <dimension ref="A1:D17"/>
  <sheetViews>
    <sheetView topLeftCell="B1" zoomScaleNormal="100" workbookViewId="0">
      <selection activeCell="D16" sqref="D16"/>
    </sheetView>
  </sheetViews>
  <sheetFormatPr defaultColWidth="0" defaultRowHeight="12.75" zeroHeight="1"/>
  <cols>
    <col min="1" max="1" width="0" style="370" hidden="1" customWidth="1"/>
    <col min="2" max="2" width="19" style="370" customWidth="1"/>
    <col min="3" max="3" width="9.140625" style="370" customWidth="1"/>
    <col min="4" max="4" width="19" style="370" customWidth="1"/>
    <col min="5" max="16384" width="9.140625" style="370" hidden="1"/>
  </cols>
  <sheetData>
    <row r="1" spans="2:4"/>
    <row r="2" spans="2:4" ht="29.25" customHeight="1">
      <c r="B2" s="547" t="s">
        <v>436</v>
      </c>
      <c r="D2" s="650" t="s">
        <v>538</v>
      </c>
    </row>
    <row r="3" spans="2:4"/>
    <row r="4" spans="2:4" ht="63.75" customHeight="1">
      <c r="B4" s="718" t="s">
        <v>482</v>
      </c>
      <c r="C4" s="718"/>
      <c r="D4" s="548" t="s">
        <v>464</v>
      </c>
    </row>
    <row r="5" spans="2:4">
      <c r="B5" s="719">
        <f>'Quadro 2'!B8:C8</f>
        <v>0</v>
      </c>
      <c r="C5" s="719"/>
      <c r="D5" s="472"/>
    </row>
    <row r="6" spans="2:4">
      <c r="B6" s="719">
        <f>'Quadro 2'!B9:C9</f>
        <v>0</v>
      </c>
      <c r="C6" s="719"/>
      <c r="D6" s="472"/>
    </row>
    <row r="7" spans="2:4">
      <c r="B7" s="719">
        <f>'Quadro 2'!B10:C10</f>
        <v>0</v>
      </c>
      <c r="C7" s="719"/>
      <c r="D7" s="472"/>
    </row>
    <row r="8" spans="2:4">
      <c r="B8" s="719">
        <f>'Quadro 2'!B11:C11</f>
        <v>0</v>
      </c>
      <c r="C8" s="719"/>
      <c r="D8" s="472"/>
    </row>
    <row r="9" spans="2:4">
      <c r="B9" s="719">
        <f>'Quadro 2'!B12:C12</f>
        <v>0</v>
      </c>
      <c r="C9" s="719"/>
      <c r="D9" s="472"/>
    </row>
    <row r="10" spans="2:4">
      <c r="B10" s="719">
        <f>'Quadro 2'!B13:C13</f>
        <v>0</v>
      </c>
      <c r="C10" s="719"/>
      <c r="D10" s="472"/>
    </row>
    <row r="11" spans="2:4">
      <c r="B11" s="719">
        <f>'Quadro 2'!B14:C14</f>
        <v>0</v>
      </c>
      <c r="C11" s="719"/>
      <c r="D11" s="472"/>
    </row>
    <row r="12" spans="2:4">
      <c r="B12" s="719">
        <f>'Quadro 2'!B15:C15</f>
        <v>0</v>
      </c>
      <c r="C12" s="719"/>
      <c r="D12" s="472"/>
    </row>
    <row r="13" spans="2:4">
      <c r="B13" s="719">
        <f>'Quadro 2'!B16:C16</f>
        <v>0</v>
      </c>
      <c r="C13" s="719"/>
      <c r="D13" s="472"/>
    </row>
    <row r="14" spans="2:4">
      <c r="B14" s="719">
        <f>'Quadro 2'!B17:C17</f>
        <v>0</v>
      </c>
      <c r="C14" s="719"/>
      <c r="D14" s="472"/>
    </row>
    <row r="15" spans="2:4">
      <c r="B15" s="549"/>
      <c r="C15" s="549"/>
      <c r="D15" s="549"/>
    </row>
    <row r="16" spans="2:4" ht="29.25" customHeight="1">
      <c r="B16" s="488" t="s">
        <v>453</v>
      </c>
      <c r="D16" s="488" t="s">
        <v>454</v>
      </c>
    </row>
    <row r="17"/>
  </sheetData>
  <sheetProtection password="C78F" sheet="1" objects="1" scenarios="1"/>
  <mergeCells count="11">
    <mergeCell ref="B4:C4"/>
    <mergeCell ref="B11:C11"/>
    <mergeCell ref="B12:C12"/>
    <mergeCell ref="B13:C13"/>
    <mergeCell ref="B14:C14"/>
    <mergeCell ref="B5:C5"/>
    <mergeCell ref="B6:C6"/>
    <mergeCell ref="B7:C7"/>
    <mergeCell ref="B8:C8"/>
    <mergeCell ref="B9:C9"/>
    <mergeCell ref="B10:C10"/>
  </mergeCells>
  <hyperlinks>
    <hyperlink ref="B2" location="'Menu Principal'!A1" display="Menu Principal"/>
    <hyperlink ref="B16" location="'Quadro 7'!A1" display="Retorna"/>
    <hyperlink ref="D16" location="'Quadro 9'!A1" display="Continua"/>
    <hyperlink ref="D2" location="'Ajuda Quadro 8'!A1" display="Ajuda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>
  <dimension ref="A1:J20"/>
  <sheetViews>
    <sheetView workbookViewId="0">
      <selection activeCell="B2" sqref="B2"/>
    </sheetView>
  </sheetViews>
  <sheetFormatPr defaultColWidth="0" defaultRowHeight="20.25" zeroHeight="1"/>
  <cols>
    <col min="1" max="1" width="5.85546875" style="631" customWidth="1"/>
    <col min="2" max="2" width="18.85546875" style="631" customWidth="1"/>
    <col min="3" max="3" width="18.42578125" style="631" customWidth="1"/>
    <col min="4" max="4" width="20.5703125" style="631" customWidth="1"/>
    <col min="5" max="5" width="20.85546875" style="631" customWidth="1"/>
    <col min="6" max="10" width="9.140625" style="631" customWidth="1"/>
    <col min="11" max="16384" width="9.140625" style="631" hidden="1"/>
  </cols>
  <sheetData>
    <row r="1" spans="2:9" ht="12" customHeight="1"/>
    <row r="2" spans="2:9" ht="29.25" customHeight="1">
      <c r="B2" s="633" t="s">
        <v>453</v>
      </c>
    </row>
    <row r="3" spans="2:9"/>
    <row r="4" spans="2:9">
      <c r="B4" s="709" t="s">
        <v>708</v>
      </c>
      <c r="C4" s="709"/>
      <c r="D4" s="709"/>
      <c r="E4" s="709"/>
      <c r="F4" s="709"/>
      <c r="G4" s="709"/>
      <c r="H4" s="709"/>
      <c r="I4" s="709"/>
    </row>
    <row r="5" spans="2:9" ht="30.75" customHeight="1">
      <c r="B5" s="631" t="s">
        <v>633</v>
      </c>
    </row>
    <row r="6" spans="2:9">
      <c r="B6" s="631" t="s">
        <v>631</v>
      </c>
    </row>
    <row r="7" spans="2:9"/>
    <row r="8" spans="2:9">
      <c r="B8" s="631" t="s">
        <v>630</v>
      </c>
    </row>
    <row r="9" spans="2:9" ht="36">
      <c r="B9" s="651" t="s">
        <v>609</v>
      </c>
      <c r="C9" s="651" t="s">
        <v>610</v>
      </c>
      <c r="D9" s="652" t="s">
        <v>623</v>
      </c>
      <c r="E9" s="652" t="s">
        <v>624</v>
      </c>
    </row>
    <row r="10" spans="2:9">
      <c r="B10" s="653" t="s">
        <v>627</v>
      </c>
      <c r="C10" s="656" t="s">
        <v>629</v>
      </c>
      <c r="D10" s="654">
        <v>0.05</v>
      </c>
      <c r="E10" s="654">
        <v>0.05</v>
      </c>
    </row>
    <row r="11" spans="2:9">
      <c r="B11" s="653" t="s">
        <v>628</v>
      </c>
      <c r="C11" s="656" t="s">
        <v>629</v>
      </c>
      <c r="D11" s="654">
        <v>0.05</v>
      </c>
      <c r="E11" s="654">
        <v>0.05</v>
      </c>
    </row>
    <row r="12" spans="2:9">
      <c r="B12" s="720" t="s">
        <v>9</v>
      </c>
      <c r="C12" s="720"/>
      <c r="D12" s="720"/>
      <c r="E12" s="655">
        <f>SUM(E10:E11)</f>
        <v>0.1</v>
      </c>
    </row>
    <row r="13" spans="2:9"/>
    <row r="14" spans="2:9">
      <c r="B14" s="631" t="s">
        <v>632</v>
      </c>
    </row>
    <row r="15" spans="2:9">
      <c r="B15" s="631" t="s">
        <v>725</v>
      </c>
    </row>
    <row r="16" spans="2:9"/>
    <row r="17" hidden="1"/>
    <row r="18" hidden="1"/>
    <row r="19" hidden="1"/>
    <row r="20"/>
  </sheetData>
  <sheetProtection password="C78F" sheet="1" objects="1" scenarios="1"/>
  <mergeCells count="2">
    <mergeCell ref="B12:D12"/>
    <mergeCell ref="B4:I4"/>
  </mergeCells>
  <hyperlinks>
    <hyperlink ref="B2" location="'Quadro 8'!A1" display="Retorna"/>
  </hyperlinks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>
  <dimension ref="A1:E17"/>
  <sheetViews>
    <sheetView topLeftCell="B1" zoomScaleNormal="100" workbookViewId="0">
      <selection activeCell="E16" sqref="E16"/>
    </sheetView>
  </sheetViews>
  <sheetFormatPr defaultColWidth="0" defaultRowHeight="12.75" zeroHeight="1"/>
  <cols>
    <col min="1" max="1" width="0" style="370" hidden="1" customWidth="1"/>
    <col min="2" max="2" width="19" style="370" customWidth="1"/>
    <col min="3" max="3" width="14" style="370" customWidth="1"/>
    <col min="4" max="4" width="15.5703125" style="370" customWidth="1"/>
    <col min="5" max="5" width="16.5703125" style="370" customWidth="1"/>
    <col min="6" max="16384" width="9.140625" style="370" hidden="1"/>
  </cols>
  <sheetData>
    <row r="1" spans="2:5"/>
    <row r="2" spans="2:5" ht="29.25" customHeight="1">
      <c r="B2" s="488" t="s">
        <v>436</v>
      </c>
    </row>
    <row r="3" spans="2:5"/>
    <row r="4" spans="2:5" ht="49.5" customHeight="1">
      <c r="B4" s="718" t="s">
        <v>465</v>
      </c>
      <c r="C4" s="718"/>
      <c r="D4" s="550" t="s">
        <v>457</v>
      </c>
      <c r="E4" s="550" t="s">
        <v>458</v>
      </c>
    </row>
    <row r="5" spans="2:5">
      <c r="B5" s="721" t="s">
        <v>118</v>
      </c>
      <c r="C5" s="719"/>
      <c r="D5" s="472"/>
      <c r="E5" s="473">
        <f>D5*12</f>
        <v>0</v>
      </c>
    </row>
    <row r="6" spans="2:5">
      <c r="B6" s="721" t="s">
        <v>119</v>
      </c>
      <c r="C6" s="719"/>
      <c r="D6" s="472"/>
      <c r="E6" s="473">
        <f t="shared" ref="E6:E14" si="0">D6*12</f>
        <v>0</v>
      </c>
    </row>
    <row r="7" spans="2:5">
      <c r="B7" s="721" t="s">
        <v>424</v>
      </c>
      <c r="C7" s="719"/>
      <c r="D7" s="472"/>
      <c r="E7" s="473">
        <f t="shared" si="0"/>
        <v>0</v>
      </c>
    </row>
    <row r="8" spans="2:5">
      <c r="B8" s="721" t="s">
        <v>116</v>
      </c>
      <c r="C8" s="719"/>
      <c r="D8" s="472"/>
      <c r="E8" s="473">
        <f t="shared" si="0"/>
        <v>0</v>
      </c>
    </row>
    <row r="9" spans="2:5">
      <c r="B9" s="721" t="s">
        <v>425</v>
      </c>
      <c r="C9" s="719"/>
      <c r="D9" s="472"/>
      <c r="E9" s="473">
        <f t="shared" si="0"/>
        <v>0</v>
      </c>
    </row>
    <row r="10" spans="2:5">
      <c r="B10" s="721" t="s">
        <v>426</v>
      </c>
      <c r="C10" s="719"/>
      <c r="D10" s="472"/>
      <c r="E10" s="473">
        <f t="shared" si="0"/>
        <v>0</v>
      </c>
    </row>
    <row r="11" spans="2:5">
      <c r="B11" s="721" t="s">
        <v>483</v>
      </c>
      <c r="C11" s="719"/>
      <c r="D11" s="472"/>
      <c r="E11" s="473">
        <f t="shared" si="0"/>
        <v>0</v>
      </c>
    </row>
    <row r="12" spans="2:5">
      <c r="B12" s="721" t="s">
        <v>427</v>
      </c>
      <c r="C12" s="719"/>
      <c r="D12" s="472"/>
      <c r="E12" s="473">
        <f t="shared" si="0"/>
        <v>0</v>
      </c>
    </row>
    <row r="13" spans="2:5">
      <c r="B13" s="721" t="s">
        <v>428</v>
      </c>
      <c r="C13" s="719"/>
      <c r="D13" s="472"/>
      <c r="E13" s="473">
        <f t="shared" si="0"/>
        <v>0</v>
      </c>
    </row>
    <row r="14" spans="2:5">
      <c r="B14" s="722" t="s">
        <v>9</v>
      </c>
      <c r="C14" s="722"/>
      <c r="D14" s="551">
        <f>SUM(D5:D13)</f>
        <v>0</v>
      </c>
      <c r="E14" s="485">
        <f t="shared" si="0"/>
        <v>0</v>
      </c>
    </row>
    <row r="15" spans="2:5"/>
    <row r="16" spans="2:5" ht="29.25" customHeight="1">
      <c r="B16" s="488" t="s">
        <v>453</v>
      </c>
      <c r="E16" s="488" t="s">
        <v>454</v>
      </c>
    </row>
    <row r="17"/>
  </sheetData>
  <sheetProtection password="C78F" sheet="1" objects="1" scenarios="1"/>
  <mergeCells count="11">
    <mergeCell ref="B14:C14"/>
    <mergeCell ref="B5:C5"/>
    <mergeCell ref="B6:C6"/>
    <mergeCell ref="B7:C7"/>
    <mergeCell ref="B8:C8"/>
    <mergeCell ref="B9:C9"/>
    <mergeCell ref="B4:C4"/>
    <mergeCell ref="B10:C10"/>
    <mergeCell ref="B11:C11"/>
    <mergeCell ref="B12:C12"/>
    <mergeCell ref="B13:C13"/>
  </mergeCells>
  <hyperlinks>
    <hyperlink ref="B2" location="'Menu Principal'!A1" display="Menu Principal"/>
    <hyperlink ref="B16" location="'Quadro 8'!A1" display="Retorna"/>
    <hyperlink ref="E16" location="'Quadro 10'!A1" display="Continua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>
  <dimension ref="A1:D11"/>
  <sheetViews>
    <sheetView topLeftCell="B1" zoomScaleNormal="100" workbookViewId="0">
      <selection activeCell="D10" sqref="D10"/>
    </sheetView>
  </sheetViews>
  <sheetFormatPr defaultColWidth="0" defaultRowHeight="12.75" zeroHeight="1"/>
  <cols>
    <col min="1" max="1" width="0" style="370" hidden="1" customWidth="1"/>
    <col min="2" max="2" width="19" style="370" customWidth="1"/>
    <col min="3" max="3" width="38.140625" style="370" customWidth="1"/>
    <col min="4" max="4" width="17.42578125" style="370" customWidth="1"/>
    <col min="5" max="16384" width="9.140625" style="370" hidden="1"/>
  </cols>
  <sheetData>
    <row r="1" spans="2:4"/>
    <row r="2" spans="2:4" ht="29.25" customHeight="1">
      <c r="B2" s="488" t="s">
        <v>436</v>
      </c>
    </row>
    <row r="3" spans="2:4"/>
    <row r="4" spans="2:4" ht="63.75" customHeight="1">
      <c r="B4" s="718" t="s">
        <v>466</v>
      </c>
      <c r="C4" s="718"/>
      <c r="D4" s="552" t="s">
        <v>45</v>
      </c>
    </row>
    <row r="5" spans="2:4">
      <c r="B5" s="721" t="s">
        <v>429</v>
      </c>
      <c r="C5" s="719"/>
      <c r="D5" s="502"/>
    </row>
    <row r="6" spans="2:4">
      <c r="B6" s="721" t="s">
        <v>430</v>
      </c>
      <c r="C6" s="719"/>
      <c r="D6" s="502"/>
    </row>
    <row r="7" spans="2:4">
      <c r="B7" s="721" t="s">
        <v>634</v>
      </c>
      <c r="C7" s="719"/>
      <c r="D7" s="502"/>
    </row>
    <row r="8" spans="2:4">
      <c r="B8" s="721" t="s">
        <v>431</v>
      </c>
      <c r="C8" s="719"/>
      <c r="D8" s="502"/>
    </row>
    <row r="9" spans="2:4"/>
    <row r="10" spans="2:4" ht="29.25" customHeight="1">
      <c r="B10" s="488" t="s">
        <v>453</v>
      </c>
      <c r="D10" s="488" t="s">
        <v>454</v>
      </c>
    </row>
    <row r="11" spans="2:4"/>
  </sheetData>
  <sheetProtection password="C78F" sheet="1" objects="1" scenarios="1"/>
  <mergeCells count="5">
    <mergeCell ref="B5:C5"/>
    <mergeCell ref="B6:C6"/>
    <mergeCell ref="B7:C7"/>
    <mergeCell ref="B8:C8"/>
    <mergeCell ref="B4:C4"/>
  </mergeCells>
  <hyperlinks>
    <hyperlink ref="B2" location="'Menu Principal'!A1" display="Menu Principal"/>
    <hyperlink ref="B10" location="'Quadro 9'!A1" display="Retorna"/>
    <hyperlink ref="D10" location="'Quadro 11'!A1" display="Continua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J20"/>
  <sheetViews>
    <sheetView topLeftCell="B3" zoomScaleNormal="100" workbookViewId="0">
      <selection activeCell="H19" sqref="H19"/>
    </sheetView>
  </sheetViews>
  <sheetFormatPr defaultColWidth="0" defaultRowHeight="12.75" zeroHeight="1"/>
  <cols>
    <col min="1" max="1" width="0" style="370" hidden="1" customWidth="1"/>
    <col min="2" max="2" width="19" style="370" customWidth="1"/>
    <col min="3" max="3" width="27.5703125" style="370" customWidth="1"/>
    <col min="4" max="4" width="17.42578125" style="370" customWidth="1"/>
    <col min="5" max="5" width="19" style="370" customWidth="1"/>
    <col min="6" max="6" width="18.85546875" style="370" customWidth="1"/>
    <col min="7" max="7" width="18.7109375" style="370" customWidth="1"/>
    <col min="8" max="8" width="18.85546875" style="370" customWidth="1"/>
    <col min="9" max="10" width="0" style="370" hidden="1" customWidth="1"/>
    <col min="11" max="16384" width="9.140625" style="370" hidden="1"/>
  </cols>
  <sheetData>
    <row r="1" spans="1:10" hidden="1"/>
    <row r="2" spans="1:10" ht="29.25" hidden="1" customHeight="1">
      <c r="B2" s="488" t="s">
        <v>436</v>
      </c>
    </row>
    <row r="3" spans="1:10" ht="18" customHeight="1">
      <c r="B3" s="659"/>
    </row>
    <row r="4" spans="1:10" ht="29.25" customHeight="1">
      <c r="B4" s="488" t="s">
        <v>436</v>
      </c>
    </row>
    <row r="5" spans="1:10"/>
    <row r="6" spans="1:10" ht="30" customHeight="1">
      <c r="B6" s="728" t="s">
        <v>459</v>
      </c>
      <c r="C6" s="728"/>
      <c r="D6" s="728" t="s">
        <v>460</v>
      </c>
      <c r="E6" s="727" t="s">
        <v>461</v>
      </c>
      <c r="F6" s="727"/>
      <c r="G6" s="727"/>
      <c r="H6" s="727"/>
    </row>
    <row r="7" spans="1:10" ht="52.5" customHeight="1">
      <c r="B7" s="718"/>
      <c r="C7" s="718"/>
      <c r="D7" s="718"/>
      <c r="E7" s="553" t="s">
        <v>3</v>
      </c>
      <c r="F7" s="553" t="s">
        <v>6</v>
      </c>
      <c r="G7" s="553" t="s">
        <v>7</v>
      </c>
      <c r="H7" s="553" t="s">
        <v>8</v>
      </c>
    </row>
    <row r="8" spans="1:10" ht="15">
      <c r="A8" s="554"/>
      <c r="B8" s="723"/>
      <c r="C8" s="724"/>
      <c r="D8" s="413"/>
      <c r="E8" s="414"/>
      <c r="F8" s="414"/>
      <c r="G8" s="414"/>
      <c r="H8" s="414"/>
    </row>
    <row r="9" spans="1:10" ht="15">
      <c r="A9" s="554"/>
      <c r="B9" s="723"/>
      <c r="C9" s="724"/>
      <c r="D9" s="413"/>
      <c r="E9" s="414"/>
      <c r="F9" s="414"/>
      <c r="G9" s="414"/>
      <c r="H9" s="414"/>
    </row>
    <row r="10" spans="1:10" ht="15">
      <c r="A10" s="554"/>
      <c r="B10" s="723"/>
      <c r="C10" s="724"/>
      <c r="D10" s="413"/>
      <c r="E10" s="414"/>
      <c r="F10" s="414"/>
      <c r="G10" s="414"/>
      <c r="H10" s="415"/>
    </row>
    <row r="11" spans="1:10" ht="15">
      <c r="A11" s="554"/>
      <c r="B11" s="725"/>
      <c r="C11" s="726"/>
      <c r="D11" s="413"/>
      <c r="E11" s="416"/>
      <c r="F11" s="416"/>
      <c r="G11" s="416"/>
      <c r="H11" s="417"/>
      <c r="I11" s="555"/>
    </row>
    <row r="12" spans="1:10" ht="15">
      <c r="A12" s="556"/>
      <c r="B12" s="723"/>
      <c r="C12" s="724"/>
      <c r="D12" s="413"/>
      <c r="E12" s="414"/>
      <c r="F12" s="414"/>
      <c r="G12" s="414"/>
      <c r="H12" s="415"/>
      <c r="I12" s="557"/>
      <c r="J12" s="558"/>
    </row>
    <row r="13" spans="1:10" ht="15">
      <c r="A13" s="554"/>
      <c r="B13" s="723"/>
      <c r="C13" s="724"/>
      <c r="D13" s="413"/>
      <c r="E13" s="414"/>
      <c r="F13" s="414"/>
      <c r="G13" s="414"/>
      <c r="H13" s="415"/>
      <c r="I13" s="559"/>
      <c r="J13" s="556"/>
    </row>
    <row r="14" spans="1:10" ht="15">
      <c r="A14" s="554"/>
      <c r="B14" s="725"/>
      <c r="C14" s="726"/>
      <c r="D14" s="413"/>
      <c r="E14" s="416"/>
      <c r="F14" s="416"/>
      <c r="G14" s="416"/>
      <c r="H14" s="417"/>
    </row>
    <row r="15" spans="1:10" ht="15">
      <c r="A15" s="554"/>
      <c r="B15" s="723"/>
      <c r="C15" s="724"/>
      <c r="D15" s="413"/>
      <c r="E15" s="414"/>
      <c r="F15" s="414"/>
      <c r="G15" s="414"/>
      <c r="H15" s="415"/>
      <c r="I15" s="560"/>
    </row>
    <row r="16" spans="1:10" ht="15">
      <c r="A16" s="554"/>
      <c r="B16" s="723"/>
      <c r="C16" s="724"/>
      <c r="D16" s="413"/>
      <c r="E16" s="414"/>
      <c r="F16" s="414"/>
      <c r="G16" s="414"/>
      <c r="H16" s="414"/>
      <c r="I16" s="557"/>
    </row>
    <row r="17" spans="1:9" ht="15">
      <c r="A17" s="554"/>
      <c r="B17" s="723"/>
      <c r="C17" s="724"/>
      <c r="D17" s="413"/>
      <c r="E17" s="414"/>
      <c r="F17" s="414"/>
      <c r="G17" s="414"/>
      <c r="H17" s="415"/>
      <c r="I17" s="557"/>
    </row>
    <row r="18" spans="1:9">
      <c r="H18" s="554"/>
    </row>
    <row r="19" spans="1:9" ht="29.25" customHeight="1">
      <c r="B19" s="488" t="s">
        <v>453</v>
      </c>
      <c r="H19" s="488" t="s">
        <v>454</v>
      </c>
    </row>
    <row r="20" spans="1:9"/>
  </sheetData>
  <sheetProtection password="C78F" sheet="1" objects="1" scenarios="1"/>
  <mergeCells count="13">
    <mergeCell ref="E6:H6"/>
    <mergeCell ref="B6:C7"/>
    <mergeCell ref="D6:D7"/>
    <mergeCell ref="B13:C13"/>
    <mergeCell ref="B14:C14"/>
    <mergeCell ref="B16:C16"/>
    <mergeCell ref="B17:C17"/>
    <mergeCell ref="B8:C8"/>
    <mergeCell ref="B9:C9"/>
    <mergeCell ref="B10:C10"/>
    <mergeCell ref="B11:C11"/>
    <mergeCell ref="B12:C12"/>
    <mergeCell ref="B15:C15"/>
  </mergeCells>
  <hyperlinks>
    <hyperlink ref="B2" location="'Menu Principal'!A1" display="Menu Principal"/>
    <hyperlink ref="B19" location="'Quadro 10'!A1" display="Retorna"/>
    <hyperlink ref="H19" location="'Quadro 12'!A1" display="Continua"/>
    <hyperlink ref="B4" location="'Menu Principal'!A1" display="Menu Principal"/>
  </hyperlinks>
  <pageMargins left="0.51181102362204722" right="0.51181102362204722" top="0.78740157480314965" bottom="0.78740157480314965" header="0.31496062992125984" footer="0.31496062992125984"/>
  <pageSetup paperSize="9" scale="83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>
  <dimension ref="A1:N69"/>
  <sheetViews>
    <sheetView topLeftCell="A55" workbookViewId="0">
      <selection activeCell="B68" sqref="B68"/>
    </sheetView>
  </sheetViews>
  <sheetFormatPr defaultColWidth="0" defaultRowHeight="20.25" zeroHeight="1"/>
  <cols>
    <col min="1" max="1" width="5.42578125" style="631" customWidth="1"/>
    <col min="2" max="2" width="21.85546875" style="631" customWidth="1"/>
    <col min="3" max="3" width="18" style="631" customWidth="1"/>
    <col min="4" max="4" width="9.140625" style="631" customWidth="1"/>
    <col min="5" max="5" width="20.42578125" style="631" customWidth="1"/>
    <col min="6" max="14" width="9.140625" style="631" customWidth="1"/>
    <col min="15" max="16384" width="9.140625" style="631" hidden="1"/>
  </cols>
  <sheetData>
    <row r="1" spans="2:2"/>
    <row r="2" spans="2:2" ht="29.25" customHeight="1">
      <c r="B2" s="633" t="s">
        <v>453</v>
      </c>
    </row>
    <row r="3" spans="2:2"/>
    <row r="4" spans="2:2">
      <c r="B4" s="662" t="s">
        <v>709</v>
      </c>
    </row>
    <row r="5" spans="2:2"/>
    <row r="6" spans="2:2">
      <c r="B6" s="631" t="s">
        <v>668</v>
      </c>
    </row>
    <row r="7" spans="2:2">
      <c r="B7" s="631" t="s">
        <v>692</v>
      </c>
    </row>
    <row r="8" spans="2:2">
      <c r="B8" s="631" t="s">
        <v>693</v>
      </c>
    </row>
    <row r="9" spans="2:2">
      <c r="B9" s="631" t="s">
        <v>694</v>
      </c>
    </row>
    <row r="10" spans="2:2">
      <c r="B10" s="631" t="s">
        <v>648</v>
      </c>
    </row>
    <row r="11" spans="2:2">
      <c r="B11" s="631" t="s">
        <v>649</v>
      </c>
    </row>
    <row r="12" spans="2:2">
      <c r="B12" s="631" t="s">
        <v>650</v>
      </c>
    </row>
    <row r="13" spans="2:2">
      <c r="B13" s="631" t="s">
        <v>651</v>
      </c>
    </row>
    <row r="14" spans="2:2">
      <c r="B14" s="631" t="s">
        <v>652</v>
      </c>
    </row>
    <row r="15" spans="2:2"/>
    <row r="16" spans="2:2">
      <c r="B16" s="631" t="s">
        <v>653</v>
      </c>
    </row>
    <row r="17" spans="2:13">
      <c r="B17" s="631" t="s">
        <v>654</v>
      </c>
    </row>
    <row r="18" spans="2:13">
      <c r="B18" s="631" t="s">
        <v>655</v>
      </c>
    </row>
    <row r="19" spans="2:13"/>
    <row r="20" spans="2:13">
      <c r="B20" s="631" t="s">
        <v>656</v>
      </c>
    </row>
    <row r="21" spans="2:13">
      <c r="B21" s="631" t="s">
        <v>657</v>
      </c>
    </row>
    <row r="22" spans="2:13">
      <c r="B22" s="631" t="s">
        <v>658</v>
      </c>
    </row>
    <row r="23" spans="2:13"/>
    <row r="24" spans="2:13">
      <c r="B24" s="631" t="s">
        <v>669</v>
      </c>
    </row>
    <row r="25" spans="2:13">
      <c r="B25" s="631" t="s">
        <v>695</v>
      </c>
    </row>
    <row r="26" spans="2:13">
      <c r="B26" s="631" t="s">
        <v>670</v>
      </c>
    </row>
    <row r="27" spans="2:13"/>
    <row r="28" spans="2:13" ht="60.75">
      <c r="B28" s="664" t="s">
        <v>659</v>
      </c>
      <c r="C28" s="664" t="s">
        <v>45</v>
      </c>
      <c r="D28" s="664" t="s">
        <v>660</v>
      </c>
      <c r="E28" s="664" t="s">
        <v>661</v>
      </c>
    </row>
    <row r="29" spans="2:13">
      <c r="B29" s="660" t="s">
        <v>662</v>
      </c>
      <c r="C29" s="661">
        <v>0.1</v>
      </c>
      <c r="D29" s="660">
        <v>0</v>
      </c>
      <c r="E29" s="660">
        <v>0</v>
      </c>
      <c r="G29" s="663" t="s">
        <v>673</v>
      </c>
    </row>
    <row r="30" spans="2:13">
      <c r="B30" s="660" t="s">
        <v>663</v>
      </c>
      <c r="C30" s="661">
        <v>0.3</v>
      </c>
      <c r="D30" s="660">
        <v>30</v>
      </c>
      <c r="E30" s="660">
        <v>9</v>
      </c>
      <c r="G30" s="730" t="s">
        <v>671</v>
      </c>
      <c r="H30" s="730"/>
      <c r="I30" s="730"/>
      <c r="J30" s="730"/>
      <c r="K30" s="730"/>
      <c r="L30" s="730"/>
      <c r="M30" s="730"/>
    </row>
    <row r="31" spans="2:13">
      <c r="B31" s="660" t="s">
        <v>664</v>
      </c>
      <c r="C31" s="661">
        <v>0.4</v>
      </c>
      <c r="D31" s="660">
        <v>60</v>
      </c>
      <c r="E31" s="660">
        <v>24</v>
      </c>
      <c r="G31" s="663" t="s">
        <v>672</v>
      </c>
    </row>
    <row r="32" spans="2:13">
      <c r="B32" s="660" t="s">
        <v>665</v>
      </c>
      <c r="C32" s="661">
        <v>0.2</v>
      </c>
      <c r="D32" s="660">
        <v>90</v>
      </c>
      <c r="E32" s="660">
        <v>18</v>
      </c>
    </row>
    <row r="33" spans="2:13">
      <c r="B33" s="729" t="s">
        <v>666</v>
      </c>
      <c r="C33" s="729"/>
      <c r="D33" s="729"/>
      <c r="E33" s="665">
        <f>SUM(E29:E32)</f>
        <v>51</v>
      </c>
    </row>
    <row r="34" spans="2:13"/>
    <row r="35" spans="2:13">
      <c r="B35" s="631" t="s">
        <v>696</v>
      </c>
    </row>
    <row r="36" spans="2:13">
      <c r="B36" s="631" t="s">
        <v>667</v>
      </c>
    </row>
    <row r="37" spans="2:13"/>
    <row r="38" spans="2:13">
      <c r="B38" s="631" t="s">
        <v>687</v>
      </c>
    </row>
    <row r="39" spans="2:13">
      <c r="B39" s="631" t="s">
        <v>688</v>
      </c>
    </row>
    <row r="40" spans="2:13">
      <c r="B40" s="631" t="s">
        <v>689</v>
      </c>
    </row>
    <row r="41" spans="2:13"/>
    <row r="42" spans="2:13" ht="60.75">
      <c r="B42" s="664" t="s">
        <v>659</v>
      </c>
      <c r="C42" s="664" t="s">
        <v>45</v>
      </c>
      <c r="D42" s="664" t="s">
        <v>660</v>
      </c>
      <c r="E42" s="664" t="s">
        <v>661</v>
      </c>
    </row>
    <row r="43" spans="2:13">
      <c r="B43" s="660" t="s">
        <v>663</v>
      </c>
      <c r="C43" s="661">
        <v>0.5</v>
      </c>
      <c r="D43" s="660">
        <v>30</v>
      </c>
      <c r="E43" s="660">
        <f>C43*D43</f>
        <v>15</v>
      </c>
      <c r="G43" s="663" t="s">
        <v>673</v>
      </c>
    </row>
    <row r="44" spans="2:13">
      <c r="B44" s="660" t="s">
        <v>664</v>
      </c>
      <c r="C44" s="661">
        <v>0.5</v>
      </c>
      <c r="D44" s="660">
        <v>60</v>
      </c>
      <c r="E44" s="660">
        <f>C44*D44</f>
        <v>30</v>
      </c>
      <c r="G44" s="731" t="s">
        <v>675</v>
      </c>
      <c r="H44" s="731"/>
      <c r="I44" s="731"/>
      <c r="J44" s="731"/>
      <c r="K44" s="731"/>
      <c r="L44" s="731"/>
      <c r="M44" s="731"/>
    </row>
    <row r="45" spans="2:13">
      <c r="B45" s="729" t="s">
        <v>666</v>
      </c>
      <c r="C45" s="729"/>
      <c r="D45" s="729"/>
      <c r="E45" s="665">
        <f>SUM(E43:E44)</f>
        <v>45</v>
      </c>
      <c r="G45" s="663" t="s">
        <v>676</v>
      </c>
    </row>
    <row r="46" spans="2:13"/>
    <row r="47" spans="2:13">
      <c r="B47" s="631" t="s">
        <v>697</v>
      </c>
    </row>
    <row r="48" spans="2:13">
      <c r="B48" s="631" t="s">
        <v>674</v>
      </c>
    </row>
    <row r="49" spans="2:5"/>
    <row r="50" spans="2:5">
      <c r="B50" s="631" t="s">
        <v>686</v>
      </c>
    </row>
    <row r="51" spans="2:5"/>
    <row r="52" spans="2:5">
      <c r="B52" s="631" t="s">
        <v>698</v>
      </c>
    </row>
    <row r="53" spans="2:5">
      <c r="B53" s="631" t="s">
        <v>690</v>
      </c>
    </row>
    <row r="54" spans="2:5">
      <c r="B54" s="631" t="s">
        <v>691</v>
      </c>
    </row>
    <row r="55" spans="2:5"/>
    <row r="56" spans="2:5">
      <c r="B56" s="631" t="s">
        <v>677</v>
      </c>
    </row>
    <row r="57" spans="2:5">
      <c r="B57" s="631" t="s">
        <v>678</v>
      </c>
    </row>
    <row r="58" spans="2:5"/>
    <row r="59" spans="2:5" ht="105" customHeight="1">
      <c r="B59" s="664" t="s">
        <v>679</v>
      </c>
      <c r="C59" s="664" t="s">
        <v>684</v>
      </c>
      <c r="D59" s="664" t="s">
        <v>660</v>
      </c>
      <c r="E59" s="664" t="s">
        <v>661</v>
      </c>
    </row>
    <row r="60" spans="2:5">
      <c r="B60" s="660" t="s">
        <v>680</v>
      </c>
      <c r="C60" s="661">
        <v>0.1</v>
      </c>
      <c r="D60" s="660">
        <v>5</v>
      </c>
      <c r="E60" s="660">
        <f>C60*D60</f>
        <v>0.5</v>
      </c>
    </row>
    <row r="61" spans="2:5">
      <c r="B61" s="660" t="s">
        <v>681</v>
      </c>
      <c r="C61" s="661">
        <v>0.2</v>
      </c>
      <c r="D61" s="660">
        <v>10</v>
      </c>
      <c r="E61" s="660">
        <f t="shared" ref="E61:E63" si="0">C61*D61</f>
        <v>2</v>
      </c>
    </row>
    <row r="62" spans="2:5">
      <c r="B62" s="660" t="s">
        <v>682</v>
      </c>
      <c r="C62" s="661">
        <v>0.3</v>
      </c>
      <c r="D62" s="660">
        <v>15</v>
      </c>
      <c r="E62" s="660">
        <f t="shared" si="0"/>
        <v>4.5</v>
      </c>
    </row>
    <row r="63" spans="2:5">
      <c r="B63" s="660" t="s">
        <v>683</v>
      </c>
      <c r="C63" s="661">
        <v>0.4</v>
      </c>
      <c r="D63" s="660">
        <v>20</v>
      </c>
      <c r="E63" s="660">
        <f t="shared" si="0"/>
        <v>8</v>
      </c>
    </row>
    <row r="64" spans="2:5">
      <c r="B64" s="729" t="s">
        <v>666</v>
      </c>
      <c r="C64" s="729"/>
      <c r="D64" s="729"/>
      <c r="E64" s="665">
        <f>SUM(E60:E63)</f>
        <v>15</v>
      </c>
    </row>
    <row r="65" spans="2:2"/>
    <row r="66" spans="2:2">
      <c r="B66" s="631" t="s">
        <v>685</v>
      </c>
    </row>
    <row r="67" spans="2:2"/>
    <row r="68" spans="2:2" ht="29.25" customHeight="1">
      <c r="B68" s="633" t="s">
        <v>453</v>
      </c>
    </row>
    <row r="69" spans="2:2"/>
  </sheetData>
  <sheetProtection password="C78F" sheet="1" objects="1" scenarios="1"/>
  <mergeCells count="5">
    <mergeCell ref="B33:D33"/>
    <mergeCell ref="G30:M30"/>
    <mergeCell ref="B45:D45"/>
    <mergeCell ref="G44:M44"/>
    <mergeCell ref="B64:D64"/>
  </mergeCells>
  <hyperlinks>
    <hyperlink ref="B2" location="'Quadro 12'!A1" display="Retorna"/>
    <hyperlink ref="B68" location="'Quadro 12'!A1" display="Retorna"/>
  </hyperlinks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>
  <dimension ref="B1:G15"/>
  <sheetViews>
    <sheetView topLeftCell="B2" zoomScaleNormal="100" workbookViewId="0">
      <selection activeCell="G10" sqref="G10"/>
    </sheetView>
  </sheetViews>
  <sheetFormatPr defaultColWidth="0" defaultRowHeight="12.75" zeroHeight="1"/>
  <cols>
    <col min="1" max="1" width="9.140625" style="370" hidden="1" customWidth="1"/>
    <col min="2" max="2" width="31.85546875" style="370" customWidth="1"/>
    <col min="3" max="3" width="9.140625" style="370" customWidth="1"/>
    <col min="4" max="5" width="9.140625" style="370" hidden="1" customWidth="1"/>
    <col min="6" max="6" width="9.140625" style="370" customWidth="1"/>
    <col min="7" max="7" width="19" style="370" customWidth="1"/>
    <col min="8" max="16384" width="9.140625" style="370" hidden="1"/>
  </cols>
  <sheetData>
    <row r="1" spans="2:7" hidden="1"/>
    <row r="2" spans="2:7"/>
    <row r="3" spans="2:7" ht="36" customHeight="1">
      <c r="B3" s="732" t="s">
        <v>442</v>
      </c>
      <c r="C3" s="732"/>
      <c r="D3" s="732"/>
      <c r="E3" s="732"/>
      <c r="G3" s="650" t="s">
        <v>538</v>
      </c>
    </row>
    <row r="4" spans="2:7"/>
    <row r="5" spans="2:7"/>
    <row r="6" spans="2:7" ht="38.25" customHeight="1">
      <c r="B6" s="561" t="s">
        <v>443</v>
      </c>
      <c r="C6" s="474"/>
      <c r="D6" s="562"/>
      <c r="E6" s="562"/>
      <c r="G6" s="488" t="s">
        <v>436</v>
      </c>
    </row>
    <row r="7" spans="2:7">
      <c r="C7" s="509"/>
    </row>
    <row r="8" spans="2:7" ht="38.25" customHeight="1">
      <c r="B8" s="561" t="s">
        <v>439</v>
      </c>
      <c r="C8" s="475"/>
      <c r="G8" s="488" t="s">
        <v>453</v>
      </c>
    </row>
    <row r="9" spans="2:7">
      <c r="C9" s="509"/>
    </row>
    <row r="10" spans="2:7" ht="38.25" customHeight="1">
      <c r="B10" s="561" t="s">
        <v>97</v>
      </c>
      <c r="C10" s="476"/>
      <c r="G10" s="488" t="s">
        <v>454</v>
      </c>
    </row>
    <row r="11" spans="2:7">
      <c r="C11" s="509"/>
    </row>
    <row r="12" spans="2:7" ht="38.25" customHeight="1">
      <c r="B12" s="561" t="s">
        <v>440</v>
      </c>
      <c r="C12" s="475"/>
    </row>
    <row r="13" spans="2:7">
      <c r="C13" s="509"/>
    </row>
    <row r="14" spans="2:7" ht="45">
      <c r="B14" s="561" t="s">
        <v>441</v>
      </c>
      <c r="C14" s="475"/>
    </row>
    <row r="15" spans="2:7"/>
  </sheetData>
  <sheetProtection password="C78F" sheet="1" objects="1" scenarios="1"/>
  <mergeCells count="1">
    <mergeCell ref="B3:E3"/>
  </mergeCells>
  <hyperlinks>
    <hyperlink ref="G6" location="'Menu Principal'!A1" display="Menu Principal"/>
    <hyperlink ref="G8" location="'Quadro 11'!A1" display="Retorna"/>
    <hyperlink ref="G10" location="'Quadro 13.1'!A1" display="Continua"/>
    <hyperlink ref="G3" location="'Ajuda Quadro 12'!A1" display="Ajuda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>
  <dimension ref="A1:H8"/>
  <sheetViews>
    <sheetView topLeftCell="B2" zoomScaleNormal="100" workbookViewId="0">
      <selection activeCell="B7" sqref="B7"/>
    </sheetView>
  </sheetViews>
  <sheetFormatPr defaultColWidth="0" defaultRowHeight="12.75" zeroHeight="1"/>
  <cols>
    <col min="1" max="1" width="0" style="401" hidden="1" customWidth="1"/>
    <col min="2" max="2" width="19" style="401" customWidth="1"/>
    <col min="3" max="7" width="9.140625" style="401" customWidth="1"/>
    <col min="8" max="8" width="19" style="401" customWidth="1"/>
    <col min="9" max="16384" width="9.140625" style="401" hidden="1"/>
  </cols>
  <sheetData>
    <row r="1" spans="2:8" hidden="1"/>
    <row r="2" spans="2:8"/>
    <row r="3" spans="2:8" ht="29.25" customHeight="1">
      <c r="B3" s="483" t="s">
        <v>436</v>
      </c>
    </row>
    <row r="4" spans="2:8"/>
    <row r="5" spans="2:8" ht="44.25" customHeight="1">
      <c r="B5" s="733" t="s">
        <v>462</v>
      </c>
      <c r="C5" s="733"/>
      <c r="D5" s="733"/>
      <c r="E5" s="733"/>
      <c r="F5" s="733"/>
      <c r="G5" s="733"/>
      <c r="H5" s="733"/>
    </row>
    <row r="6" spans="2:8"/>
    <row r="7" spans="2:8" ht="29.25" customHeight="1">
      <c r="B7" s="486" t="s">
        <v>434</v>
      </c>
      <c r="H7" s="486" t="s">
        <v>463</v>
      </c>
    </row>
    <row r="8" spans="2:8"/>
  </sheetData>
  <sheetProtection password="C78F" sheet="1" objects="1" scenarios="1"/>
  <mergeCells count="1">
    <mergeCell ref="B5:H5"/>
  </mergeCells>
  <hyperlinks>
    <hyperlink ref="B7" location="'Despesas Financeiras'!A1" display="SIM"/>
    <hyperlink ref="H7" location="'Menu de Impressão'!A1" display="NÃO"/>
    <hyperlink ref="B3" location="'Menu Principal'!A1" display="Menu Principal"/>
  </hyperlinks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>
  <sheetPr codeName="Plan8"/>
  <dimension ref="A1:BG247"/>
  <sheetViews>
    <sheetView topLeftCell="B2" zoomScaleNormal="100" workbookViewId="0">
      <selection activeCell="F3" sqref="F3"/>
    </sheetView>
  </sheetViews>
  <sheetFormatPr defaultColWidth="0" defaultRowHeight="12.75"/>
  <cols>
    <col min="1" max="1" width="4.85546875" style="3" hidden="1" customWidth="1"/>
    <col min="2" max="2" width="19" style="4" customWidth="1"/>
    <col min="3" max="3" width="15.7109375" style="4" customWidth="1"/>
    <col min="4" max="4" width="19" style="4" customWidth="1"/>
    <col min="5" max="5" width="19.42578125" style="4" customWidth="1"/>
    <col min="6" max="6" width="19" style="4" customWidth="1"/>
    <col min="7" max="59" width="0" style="4" hidden="1" customWidth="1"/>
    <col min="60" max="16384" width="9.140625" style="4" hidden="1"/>
  </cols>
  <sheetData>
    <row r="1" spans="2:53" s="370" customFormat="1" hidden="1"/>
    <row r="2" spans="2:53" s="370" customFormat="1"/>
    <row r="3" spans="2:53" s="370" customFormat="1" ht="29.25" customHeight="1">
      <c r="B3" s="488" t="s">
        <v>436</v>
      </c>
      <c r="D3" s="488" t="s">
        <v>453</v>
      </c>
      <c r="F3" s="488" t="s">
        <v>454</v>
      </c>
    </row>
    <row r="4" spans="2:53" s="370" customFormat="1"/>
    <row r="5" spans="2:53" s="370" customFormat="1"/>
    <row r="6" spans="2:53" s="370" customFormat="1" ht="12.75" customHeight="1">
      <c r="B6" s="737" t="s">
        <v>444</v>
      </c>
      <c r="C6" s="738"/>
      <c r="D6" s="738"/>
      <c r="E6" s="738"/>
      <c r="F6" s="738"/>
    </row>
    <row r="7" spans="2:53" s="370" customFormat="1" ht="12.75" customHeight="1">
      <c r="B7" s="737"/>
      <c r="C7" s="738"/>
      <c r="D7" s="738"/>
      <c r="E7" s="738"/>
      <c r="F7" s="738"/>
    </row>
    <row r="8" spans="2:53" s="370" customFormat="1" ht="27" customHeight="1">
      <c r="B8" s="737"/>
      <c r="C8" s="738"/>
      <c r="D8" s="738"/>
      <c r="E8" s="738"/>
      <c r="F8" s="738"/>
    </row>
    <row r="9" spans="2:53" s="3" customFormat="1"/>
    <row r="10" spans="2:53" s="3" customFormat="1"/>
    <row r="11" spans="2:53" ht="15">
      <c r="B11" s="743">
        <f>'Quadro 1'!C4</f>
        <v>0</v>
      </c>
      <c r="C11" s="744"/>
      <c r="D11" s="744"/>
      <c r="E11" s="745"/>
      <c r="F11" s="423">
        <f>'Quadro 1'!E4</f>
        <v>0</v>
      </c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</row>
    <row r="12" spans="2:53"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</row>
    <row r="13" spans="2:53" ht="18" customHeight="1">
      <c r="B13" s="739" t="s">
        <v>271</v>
      </c>
      <c r="C13" s="740"/>
      <c r="D13" s="740"/>
      <c r="E13" s="741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</row>
    <row r="14" spans="2:53">
      <c r="B14" s="742" t="s">
        <v>62</v>
      </c>
      <c r="C14" s="742"/>
      <c r="D14" s="742"/>
      <c r="E14" s="427" t="e">
        <f>SUM(E15:E17)</f>
        <v>#DIV/0!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</row>
    <row r="15" spans="2:53">
      <c r="B15" s="734" t="s">
        <v>168</v>
      </c>
      <c r="C15" s="734"/>
      <c r="D15" s="734"/>
      <c r="E15" s="427">
        <f>Investimentos!F20+Investimentos!F42+Investimentos!F60+Investimentos!F86+Investimentos!F103+Investimentos!F118+Investimentos!F142</f>
        <v>0</v>
      </c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</row>
    <row r="16" spans="2:53">
      <c r="B16" s="734" t="s">
        <v>157</v>
      </c>
      <c r="C16" s="734"/>
      <c r="D16" s="734"/>
      <c r="E16" s="427">
        <f>Investimentos!F151</f>
        <v>0</v>
      </c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</row>
    <row r="17" spans="2:53">
      <c r="B17" s="734" t="s">
        <v>139</v>
      </c>
      <c r="C17" s="734"/>
      <c r="D17" s="734"/>
      <c r="E17" s="427" t="e">
        <f>Investimentos!F153</f>
        <v>#DIV/0!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</row>
    <row r="18" spans="2:53">
      <c r="B18" s="742" t="s">
        <v>123</v>
      </c>
      <c r="C18" s="742"/>
      <c r="D18" s="742"/>
      <c r="E18" s="428" t="e">
        <f>'Quadro 1'!E16</f>
        <v>#DIV/0!</v>
      </c>
      <c r="F18" s="17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</row>
    <row r="19" spans="2:53">
      <c r="B19" s="426" t="s">
        <v>124</v>
      </c>
      <c r="C19" s="426"/>
      <c r="D19" s="426"/>
      <c r="E19" s="426"/>
      <c r="F19" s="17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</row>
    <row r="20" spans="2:53">
      <c r="B20" s="734" t="s">
        <v>169</v>
      </c>
      <c r="C20" s="734"/>
      <c r="D20" s="734"/>
      <c r="E20" s="424"/>
      <c r="F20" s="17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</row>
    <row r="21" spans="2:53">
      <c r="B21" s="734" t="s">
        <v>170</v>
      </c>
      <c r="C21" s="734"/>
      <c r="D21" s="734"/>
      <c r="E21" s="425"/>
      <c r="F21" s="17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</row>
    <row r="22" spans="2:53">
      <c r="B22" s="734" t="s">
        <v>171</v>
      </c>
      <c r="C22" s="734"/>
      <c r="D22" s="734"/>
      <c r="E22" s="429">
        <f>E21-E23</f>
        <v>0</v>
      </c>
      <c r="F22" s="17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</row>
    <row r="23" spans="2:53">
      <c r="B23" s="734" t="s">
        <v>172</v>
      </c>
      <c r="C23" s="734"/>
      <c r="D23" s="734"/>
      <c r="E23" s="430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</row>
    <row r="24" spans="2:53" s="3" customFormat="1">
      <c r="B24" s="46"/>
      <c r="C24" s="46"/>
      <c r="D24" s="46"/>
      <c r="E24" s="46"/>
    </row>
    <row r="25" spans="2:53" s="3" customFormat="1">
      <c r="B25" s="736" t="s">
        <v>400</v>
      </c>
      <c r="C25" s="736"/>
      <c r="D25" s="736"/>
      <c r="E25" s="736"/>
      <c r="F25" s="736"/>
    </row>
    <row r="26" spans="2:53" s="3" customFormat="1" ht="21.75" customHeight="1">
      <c r="B26" s="422" t="s">
        <v>57</v>
      </c>
      <c r="C26" s="422" t="s">
        <v>58</v>
      </c>
      <c r="D26" s="422" t="s">
        <v>59</v>
      </c>
      <c r="E26" s="422" t="s">
        <v>125</v>
      </c>
      <c r="F26" s="422" t="s">
        <v>60</v>
      </c>
    </row>
    <row r="27" spans="2:53" s="3" customFormat="1" ht="18" customHeight="1">
      <c r="B27" s="418">
        <v>0</v>
      </c>
      <c r="C27" s="419"/>
      <c r="D27" s="419"/>
      <c r="E27" s="419"/>
      <c r="F27" s="419" t="e">
        <f>ROUND(E18,2)</f>
        <v>#DIV/0!</v>
      </c>
      <c r="L27" s="381"/>
    </row>
    <row r="28" spans="2:53" s="3" customFormat="1" ht="18" customHeight="1">
      <c r="B28" s="418">
        <v>1</v>
      </c>
      <c r="C28" s="419" t="e">
        <f t="shared" ref="C28:C39" si="0">ROUND(IF(F27&lt;0,0,F27*$E$20),2)</f>
        <v>#DIV/0!</v>
      </c>
      <c r="D28" s="419" t="e">
        <f>IF($E$23&gt;=1,0,$F$27/($E$22))</f>
        <v>#DIV/0!</v>
      </c>
      <c r="E28" s="419" t="e">
        <f>ROUND(C28+D28,2)</f>
        <v>#DIV/0!</v>
      </c>
      <c r="F28" s="419" t="e">
        <f>ROUND(IF(F27&lt;=0,0,F27-D28),2)</f>
        <v>#DIV/0!</v>
      </c>
    </row>
    <row r="29" spans="2:53" s="3" customFormat="1" ht="18" customHeight="1">
      <c r="B29" s="418">
        <v>2</v>
      </c>
      <c r="C29" s="419" t="e">
        <f t="shared" si="0"/>
        <v>#DIV/0!</v>
      </c>
      <c r="D29" s="419" t="e">
        <f>ROUND(IF($E$23&gt;=2,0,$F$27/($E$22)),2)</f>
        <v>#DIV/0!</v>
      </c>
      <c r="E29" s="419" t="e">
        <f t="shared" ref="E29:E39" si="1">ROUND(C29+D29,2)</f>
        <v>#DIV/0!</v>
      </c>
      <c r="F29" s="419" t="e">
        <f>ROUND(IF(F28&lt;=0,0,F28-D29),2)</f>
        <v>#DIV/0!</v>
      </c>
    </row>
    <row r="30" spans="2:53" s="3" customFormat="1" ht="18" customHeight="1">
      <c r="B30" s="418">
        <v>3</v>
      </c>
      <c r="C30" s="419" t="e">
        <f t="shared" si="0"/>
        <v>#DIV/0!</v>
      </c>
      <c r="D30" s="419" t="e">
        <f>ROUND(IF($E$23&gt;=3,0,$F$27/($E$22)),2)</f>
        <v>#DIV/0!</v>
      </c>
      <c r="E30" s="419" t="e">
        <f t="shared" si="1"/>
        <v>#DIV/0!</v>
      </c>
      <c r="F30" s="419" t="e">
        <f>ROUND(IF(F29&lt;=0,0,F29-D30),2)</f>
        <v>#DIV/0!</v>
      </c>
    </row>
    <row r="31" spans="2:53" s="3" customFormat="1" ht="18" customHeight="1">
      <c r="B31" s="418">
        <v>4</v>
      </c>
      <c r="C31" s="419" t="e">
        <f t="shared" si="0"/>
        <v>#DIV/0!</v>
      </c>
      <c r="D31" s="419" t="e">
        <f>ROUND(IF($E$23&gt;=4,0,$F$27/($E$22)),2)</f>
        <v>#DIV/0!</v>
      </c>
      <c r="E31" s="419" t="e">
        <f t="shared" si="1"/>
        <v>#DIV/0!</v>
      </c>
      <c r="F31" s="419" t="e">
        <f>ROUND(IF(F30&lt;=0,0,F30-D31),2)</f>
        <v>#DIV/0!</v>
      </c>
    </row>
    <row r="32" spans="2:53" s="3" customFormat="1" ht="18" customHeight="1">
      <c r="B32" s="418">
        <v>5</v>
      </c>
      <c r="C32" s="419" t="e">
        <f t="shared" si="0"/>
        <v>#DIV/0!</v>
      </c>
      <c r="D32" s="419" t="e">
        <f t="shared" ref="D32:D39" si="2">ROUND(IF(F31&lt;=0.1,0,$F$27/($E$22)),2)</f>
        <v>#DIV/0!</v>
      </c>
      <c r="E32" s="419" t="e">
        <f t="shared" si="1"/>
        <v>#DIV/0!</v>
      </c>
      <c r="F32" s="419" t="e">
        <f>(ROUND(IF(F31&lt;=0,0,F31-D32),2))</f>
        <v>#DIV/0!</v>
      </c>
      <c r="H32" s="383"/>
      <c r="I32" s="383"/>
      <c r="J32" s="383"/>
    </row>
    <row r="33" spans="2:6" s="3" customFormat="1" ht="18" customHeight="1">
      <c r="B33" s="418">
        <v>6</v>
      </c>
      <c r="C33" s="419" t="e">
        <f t="shared" si="0"/>
        <v>#DIV/0!</v>
      </c>
      <c r="D33" s="419" t="e">
        <f t="shared" si="2"/>
        <v>#DIV/0!</v>
      </c>
      <c r="E33" s="419" t="e">
        <f t="shared" si="1"/>
        <v>#DIV/0!</v>
      </c>
      <c r="F33" s="419" t="e">
        <f t="shared" ref="F33:F39" si="3">ROUND(IF(F32&lt;=0,0,F32-D33),2)</f>
        <v>#DIV/0!</v>
      </c>
    </row>
    <row r="34" spans="2:6" s="3" customFormat="1" ht="18" customHeight="1">
      <c r="B34" s="418">
        <v>7</v>
      </c>
      <c r="C34" s="419" t="e">
        <f t="shared" si="0"/>
        <v>#DIV/0!</v>
      </c>
      <c r="D34" s="419" t="e">
        <f t="shared" si="2"/>
        <v>#DIV/0!</v>
      </c>
      <c r="E34" s="419" t="e">
        <f t="shared" si="1"/>
        <v>#DIV/0!</v>
      </c>
      <c r="F34" s="419" t="e">
        <f t="shared" si="3"/>
        <v>#DIV/0!</v>
      </c>
    </row>
    <row r="35" spans="2:6" s="3" customFormat="1" ht="18" customHeight="1">
      <c r="B35" s="418">
        <v>8</v>
      </c>
      <c r="C35" s="419" t="e">
        <f t="shared" si="0"/>
        <v>#DIV/0!</v>
      </c>
      <c r="D35" s="419" t="e">
        <f t="shared" si="2"/>
        <v>#DIV/0!</v>
      </c>
      <c r="E35" s="419" t="e">
        <f t="shared" si="1"/>
        <v>#DIV/0!</v>
      </c>
      <c r="F35" s="419" t="e">
        <f t="shared" si="3"/>
        <v>#DIV/0!</v>
      </c>
    </row>
    <row r="36" spans="2:6" s="3" customFormat="1" ht="18" customHeight="1">
      <c r="B36" s="418">
        <v>9</v>
      </c>
      <c r="C36" s="419" t="e">
        <f t="shared" si="0"/>
        <v>#DIV/0!</v>
      </c>
      <c r="D36" s="419" t="e">
        <f t="shared" si="2"/>
        <v>#DIV/0!</v>
      </c>
      <c r="E36" s="419" t="e">
        <f t="shared" si="1"/>
        <v>#DIV/0!</v>
      </c>
      <c r="F36" s="419" t="e">
        <f t="shared" si="3"/>
        <v>#DIV/0!</v>
      </c>
    </row>
    <row r="37" spans="2:6" s="3" customFormat="1" ht="18" customHeight="1">
      <c r="B37" s="418">
        <v>10</v>
      </c>
      <c r="C37" s="419" t="e">
        <f t="shared" si="0"/>
        <v>#DIV/0!</v>
      </c>
      <c r="D37" s="419" t="e">
        <f t="shared" si="2"/>
        <v>#DIV/0!</v>
      </c>
      <c r="E37" s="419" t="e">
        <f t="shared" si="1"/>
        <v>#DIV/0!</v>
      </c>
      <c r="F37" s="419" t="e">
        <f t="shared" si="3"/>
        <v>#DIV/0!</v>
      </c>
    </row>
    <row r="38" spans="2:6" s="3" customFormat="1" ht="18" customHeight="1">
      <c r="B38" s="418">
        <v>11</v>
      </c>
      <c r="C38" s="419" t="e">
        <f t="shared" si="0"/>
        <v>#DIV/0!</v>
      </c>
      <c r="D38" s="419" t="e">
        <f t="shared" si="2"/>
        <v>#DIV/0!</v>
      </c>
      <c r="E38" s="419" t="e">
        <f t="shared" si="1"/>
        <v>#DIV/0!</v>
      </c>
      <c r="F38" s="419" t="e">
        <f t="shared" si="3"/>
        <v>#DIV/0!</v>
      </c>
    </row>
    <row r="39" spans="2:6" s="3" customFormat="1" ht="18" customHeight="1">
      <c r="B39" s="418">
        <v>12</v>
      </c>
      <c r="C39" s="419" t="e">
        <f t="shared" si="0"/>
        <v>#DIV/0!</v>
      </c>
      <c r="D39" s="419" t="e">
        <f t="shared" si="2"/>
        <v>#DIV/0!</v>
      </c>
      <c r="E39" s="419" t="e">
        <f t="shared" si="1"/>
        <v>#DIV/0!</v>
      </c>
      <c r="F39" s="419" t="e">
        <f t="shared" si="3"/>
        <v>#DIV/0!</v>
      </c>
    </row>
    <row r="40" spans="2:6" s="3" customFormat="1">
      <c r="B40" s="501" t="s">
        <v>9</v>
      </c>
      <c r="C40" s="421" t="e">
        <f>SUM(C28:C39)</f>
        <v>#DIV/0!</v>
      </c>
      <c r="D40" s="421" t="e">
        <f>SUM(D28:D39)</f>
        <v>#DIV/0!</v>
      </c>
      <c r="E40" s="421" t="e">
        <f>SUM(E28:E39)</f>
        <v>#DIV/0!</v>
      </c>
      <c r="F40" s="420"/>
    </row>
    <row r="41" spans="2:6" s="3" customFormat="1"/>
    <row r="42" spans="2:6" s="3" customFormat="1"/>
    <row r="43" spans="2:6" s="3" customFormat="1">
      <c r="F43" s="44"/>
    </row>
    <row r="44" spans="2:6" s="3" customFormat="1">
      <c r="F44" s="44"/>
    </row>
    <row r="45" spans="2:6" s="3" customFormat="1">
      <c r="F45" s="44"/>
    </row>
    <row r="46" spans="2:6" s="3" customFormat="1">
      <c r="F46" s="44"/>
    </row>
    <row r="47" spans="2:6" s="3" customFormat="1">
      <c r="F47" s="44"/>
    </row>
    <row r="48" spans="2:6" s="3" customFormat="1">
      <c r="F48" s="44"/>
    </row>
    <row r="49" spans="6:6" s="3" customFormat="1">
      <c r="F49" s="44"/>
    </row>
    <row r="50" spans="6:6" s="3" customFormat="1">
      <c r="F50" s="44"/>
    </row>
    <row r="51" spans="6:6" s="3" customFormat="1">
      <c r="F51" s="44"/>
    </row>
    <row r="52" spans="6:6" s="3" customFormat="1">
      <c r="F52" s="44"/>
    </row>
    <row r="53" spans="6:6" s="3" customFormat="1">
      <c r="F53" s="44"/>
    </row>
    <row r="54" spans="6:6" s="3" customFormat="1">
      <c r="F54" s="44"/>
    </row>
    <row r="55" spans="6:6" s="3" customFormat="1">
      <c r="F55" s="44"/>
    </row>
    <row r="56" spans="6:6" s="3" customFormat="1">
      <c r="F56" s="44"/>
    </row>
    <row r="57" spans="6:6" s="3" customFormat="1">
      <c r="F57" s="44"/>
    </row>
    <row r="58" spans="6:6" s="3" customFormat="1">
      <c r="F58" s="44"/>
    </row>
    <row r="59" spans="6:6" s="3" customFormat="1">
      <c r="F59" s="44"/>
    </row>
    <row r="60" spans="6:6" s="3" customFormat="1">
      <c r="F60" s="44"/>
    </row>
    <row r="61" spans="6:6" s="3" customFormat="1">
      <c r="F61" s="44"/>
    </row>
    <row r="62" spans="6:6" s="3" customFormat="1">
      <c r="F62" s="44"/>
    </row>
    <row r="63" spans="6:6" s="3" customFormat="1">
      <c r="F63" s="44"/>
    </row>
    <row r="64" spans="6:6" s="3" customFormat="1">
      <c r="F64" s="44"/>
    </row>
    <row r="65" spans="2:6" s="3" customFormat="1">
      <c r="F65" s="44"/>
    </row>
    <row r="66" spans="2:6" s="3" customFormat="1">
      <c r="F66" s="44"/>
    </row>
    <row r="67" spans="2:6" s="3" customFormat="1">
      <c r="F67" s="44"/>
    </row>
    <row r="68" spans="2:6" s="3" customFormat="1">
      <c r="F68" s="44"/>
    </row>
    <row r="69" spans="2:6" s="3" customFormat="1">
      <c r="F69" s="44"/>
    </row>
    <row r="70" spans="2:6" s="3" customFormat="1">
      <c r="F70" s="44"/>
    </row>
    <row r="71" spans="2:6" s="3" customFormat="1">
      <c r="F71" s="44"/>
    </row>
    <row r="72" spans="2:6" s="3" customFormat="1">
      <c r="F72" s="44"/>
    </row>
    <row r="73" spans="2:6" s="3" customFormat="1">
      <c r="F73" s="44"/>
    </row>
    <row r="74" spans="2:6" s="3" customFormat="1">
      <c r="F74" s="44"/>
    </row>
    <row r="75" spans="2:6" s="3" customFormat="1">
      <c r="F75" s="44"/>
    </row>
    <row r="76" spans="2:6" s="3" customFormat="1">
      <c r="F76" s="44"/>
    </row>
    <row r="77" spans="2:6" s="3" customFormat="1">
      <c r="F77" s="44"/>
    </row>
    <row r="78" spans="2:6" s="3" customFormat="1">
      <c r="F78" s="44"/>
    </row>
    <row r="79" spans="2:6" s="3" customFormat="1">
      <c r="F79" s="44"/>
    </row>
    <row r="80" spans="2:6" s="3" customFormat="1">
      <c r="B80" s="746" t="s">
        <v>272</v>
      </c>
      <c r="C80" s="746"/>
      <c r="D80" s="746"/>
      <c r="E80" s="747"/>
    </row>
    <row r="81" spans="2:6" s="3" customFormat="1">
      <c r="B81" s="748" t="s">
        <v>123</v>
      </c>
      <c r="C81" s="748"/>
      <c r="D81" s="748"/>
      <c r="E81" s="386"/>
      <c r="F81" s="17"/>
    </row>
    <row r="82" spans="2:6" s="3" customFormat="1">
      <c r="B82" s="748" t="s">
        <v>124</v>
      </c>
      <c r="C82" s="748"/>
      <c r="D82" s="748"/>
      <c r="E82" s="322"/>
      <c r="F82" s="17"/>
    </row>
    <row r="83" spans="2:6" s="3" customFormat="1">
      <c r="B83" s="735" t="s">
        <v>169</v>
      </c>
      <c r="C83" s="735"/>
      <c r="D83" s="735"/>
      <c r="E83" s="384"/>
      <c r="F83" s="17"/>
    </row>
    <row r="84" spans="2:6" s="3" customFormat="1">
      <c r="B84" s="735" t="s">
        <v>170</v>
      </c>
      <c r="C84" s="735"/>
      <c r="D84" s="735"/>
      <c r="E84" s="385">
        <v>12</v>
      </c>
      <c r="F84" s="17"/>
    </row>
    <row r="85" spans="2:6" s="3" customFormat="1">
      <c r="B85" s="735" t="s">
        <v>171</v>
      </c>
      <c r="C85" s="735"/>
      <c r="D85" s="735"/>
      <c r="E85" s="385"/>
      <c r="F85" s="17"/>
    </row>
    <row r="86" spans="2:6" s="3" customFormat="1">
      <c r="B86" s="735" t="s">
        <v>172</v>
      </c>
      <c r="C86" s="735"/>
      <c r="D86" s="735"/>
      <c r="E86" s="323">
        <f>E84-E85</f>
        <v>12</v>
      </c>
    </row>
    <row r="87" spans="2:6" s="3" customFormat="1">
      <c r="B87" s="46"/>
      <c r="C87" s="46"/>
      <c r="D87" s="46"/>
      <c r="E87" s="46"/>
    </row>
    <row r="88" spans="2:6" s="3" customFormat="1">
      <c r="B88" s="749" t="s">
        <v>401</v>
      </c>
      <c r="C88" s="749"/>
      <c r="D88" s="749"/>
      <c r="E88" s="749"/>
      <c r="F88" s="749"/>
    </row>
    <row r="89" spans="2:6" s="3" customFormat="1">
      <c r="B89" s="180" t="s">
        <v>57</v>
      </c>
      <c r="C89" s="180" t="s">
        <v>58</v>
      </c>
      <c r="D89" s="180" t="s">
        <v>59</v>
      </c>
      <c r="E89" s="180" t="s">
        <v>125</v>
      </c>
      <c r="F89" s="180" t="s">
        <v>60</v>
      </c>
    </row>
    <row r="90" spans="2:6" s="3" customFormat="1">
      <c r="B90" s="191">
        <v>0</v>
      </c>
      <c r="C90" s="318"/>
      <c r="D90" s="318"/>
      <c r="E90" s="318"/>
      <c r="F90" s="318">
        <f>ROUND(E81,2)</f>
        <v>0</v>
      </c>
    </row>
    <row r="91" spans="2:6" s="3" customFormat="1">
      <c r="B91" s="321">
        <v>1</v>
      </c>
      <c r="C91" s="319">
        <f>ROUND(IF(F90&lt;0,0,F90*$E$83),2)</f>
        <v>0</v>
      </c>
      <c r="D91" s="319">
        <f>IF($E$86&gt;=1,0,$F$90/($E$85))</f>
        <v>0</v>
      </c>
      <c r="E91" s="319">
        <f>ROUND(C91+D91,2)</f>
        <v>0</v>
      </c>
      <c r="F91" s="319">
        <f>ROUND(IF(F90&lt;=0,0,F90-D91),2)</f>
        <v>0</v>
      </c>
    </row>
    <row r="92" spans="2:6" s="3" customFormat="1">
      <c r="B92" s="191">
        <v>2</v>
      </c>
      <c r="C92" s="318">
        <f t="shared" ref="C92:C102" si="4">ROUND(IF(F91&lt;0,0,F91*$E$83),2)</f>
        <v>0</v>
      </c>
      <c r="D92" s="318">
        <f>ROUND(IF($E$86&gt;=2,0,$F$90/($E$85)),2)</f>
        <v>0</v>
      </c>
      <c r="E92" s="318">
        <f t="shared" ref="E92:E102" si="5">ROUND(C92+D92,2)</f>
        <v>0</v>
      </c>
      <c r="F92" s="318">
        <f>ROUND(IF(F91&lt;=0,0,F91-D92),2)</f>
        <v>0</v>
      </c>
    </row>
    <row r="93" spans="2:6" s="3" customFormat="1">
      <c r="B93" s="321">
        <v>3</v>
      </c>
      <c r="C93" s="319">
        <f t="shared" si="4"/>
        <v>0</v>
      </c>
      <c r="D93" s="319">
        <f>ROUND(IF($E$86&gt;=3,0,$F$90/($E$85)),2)</f>
        <v>0</v>
      </c>
      <c r="E93" s="319">
        <f t="shared" si="5"/>
        <v>0</v>
      </c>
      <c r="F93" s="319">
        <f>ROUND(IF(F92&lt;=0,0,F92-D93),2)</f>
        <v>0</v>
      </c>
    </row>
    <row r="94" spans="2:6" s="3" customFormat="1">
      <c r="B94" s="191">
        <v>4</v>
      </c>
      <c r="C94" s="318">
        <f t="shared" si="4"/>
        <v>0</v>
      </c>
      <c r="D94" s="318">
        <f>ROUND(IF($E$86&gt;=4,0,$F$90/($E$85)),2)</f>
        <v>0</v>
      </c>
      <c r="E94" s="318">
        <f t="shared" si="5"/>
        <v>0</v>
      </c>
      <c r="F94" s="318">
        <f>ROUND(IF(F93&lt;=0,0,F93-D94),2)</f>
        <v>0</v>
      </c>
    </row>
    <row r="95" spans="2:6" s="3" customFormat="1">
      <c r="B95" s="321">
        <v>5</v>
      </c>
      <c r="C95" s="319">
        <f t="shared" si="4"/>
        <v>0</v>
      </c>
      <c r="D95" s="319">
        <f>ROUND(IF(F94&lt;=0.1,0,$F$90/($E$85)),2)</f>
        <v>0</v>
      </c>
      <c r="E95" s="319">
        <f t="shared" si="5"/>
        <v>0</v>
      </c>
      <c r="F95" s="319">
        <f>(ROUND(IF(F94&lt;=0,0,F94-D95),2))</f>
        <v>0</v>
      </c>
    </row>
    <row r="96" spans="2:6" s="3" customFormat="1">
      <c r="B96" s="191">
        <v>6</v>
      </c>
      <c r="C96" s="318">
        <f t="shared" si="4"/>
        <v>0</v>
      </c>
      <c r="D96" s="318">
        <f t="shared" ref="D96:D102" si="6">ROUND(IF(F95&lt;=0.1,0,$F$90/($E$85)),2)</f>
        <v>0</v>
      </c>
      <c r="E96" s="318">
        <f t="shared" si="5"/>
        <v>0</v>
      </c>
      <c r="F96" s="318">
        <f t="shared" ref="F96:F102" si="7">ROUND(IF(F95&lt;=0,0,F95-D96),2)</f>
        <v>0</v>
      </c>
    </row>
    <row r="97" spans="2:6" s="3" customFormat="1">
      <c r="B97" s="321">
        <v>7</v>
      </c>
      <c r="C97" s="319">
        <f t="shared" si="4"/>
        <v>0</v>
      </c>
      <c r="D97" s="319">
        <f t="shared" si="6"/>
        <v>0</v>
      </c>
      <c r="E97" s="319">
        <f t="shared" si="5"/>
        <v>0</v>
      </c>
      <c r="F97" s="319">
        <f t="shared" si="7"/>
        <v>0</v>
      </c>
    </row>
    <row r="98" spans="2:6" s="3" customFormat="1">
      <c r="B98" s="191">
        <v>8</v>
      </c>
      <c r="C98" s="318">
        <f t="shared" si="4"/>
        <v>0</v>
      </c>
      <c r="D98" s="318">
        <f t="shared" si="6"/>
        <v>0</v>
      </c>
      <c r="E98" s="318">
        <f t="shared" si="5"/>
        <v>0</v>
      </c>
      <c r="F98" s="318">
        <f t="shared" si="7"/>
        <v>0</v>
      </c>
    </row>
    <row r="99" spans="2:6" s="3" customFormat="1">
      <c r="B99" s="321">
        <v>9</v>
      </c>
      <c r="C99" s="319">
        <f t="shared" si="4"/>
        <v>0</v>
      </c>
      <c r="D99" s="319">
        <f t="shared" si="6"/>
        <v>0</v>
      </c>
      <c r="E99" s="319">
        <f t="shared" si="5"/>
        <v>0</v>
      </c>
      <c r="F99" s="319">
        <f t="shared" si="7"/>
        <v>0</v>
      </c>
    </row>
    <row r="100" spans="2:6" s="3" customFormat="1">
      <c r="B100" s="191">
        <v>10</v>
      </c>
      <c r="C100" s="318">
        <f t="shared" si="4"/>
        <v>0</v>
      </c>
      <c r="D100" s="318">
        <f t="shared" si="6"/>
        <v>0</v>
      </c>
      <c r="E100" s="318">
        <f t="shared" si="5"/>
        <v>0</v>
      </c>
      <c r="F100" s="318">
        <f t="shared" si="7"/>
        <v>0</v>
      </c>
    </row>
    <row r="101" spans="2:6" s="3" customFormat="1">
      <c r="B101" s="321">
        <v>11</v>
      </c>
      <c r="C101" s="319">
        <f t="shared" si="4"/>
        <v>0</v>
      </c>
      <c r="D101" s="319">
        <f t="shared" si="6"/>
        <v>0</v>
      </c>
      <c r="E101" s="319">
        <f t="shared" si="5"/>
        <v>0</v>
      </c>
      <c r="F101" s="319">
        <f t="shared" si="7"/>
        <v>0</v>
      </c>
    </row>
    <row r="102" spans="2:6" s="3" customFormat="1">
      <c r="B102" s="191">
        <v>12</v>
      </c>
      <c r="C102" s="318">
        <f t="shared" si="4"/>
        <v>0</v>
      </c>
      <c r="D102" s="318">
        <f t="shared" si="6"/>
        <v>0</v>
      </c>
      <c r="E102" s="318">
        <f t="shared" si="5"/>
        <v>0</v>
      </c>
      <c r="F102" s="318">
        <f t="shared" si="7"/>
        <v>0</v>
      </c>
    </row>
    <row r="103" spans="2:6" s="3" customFormat="1">
      <c r="B103" s="320" t="s">
        <v>9</v>
      </c>
      <c r="C103" s="198">
        <f>SUM(C91:C102)</f>
        <v>0</v>
      </c>
      <c r="D103" s="198">
        <f>SUM(D91:D102)</f>
        <v>0</v>
      </c>
      <c r="E103" s="198">
        <f>SUM(E91:E102)</f>
        <v>0</v>
      </c>
      <c r="F103" s="320"/>
    </row>
    <row r="104" spans="2:6" s="3" customFormat="1"/>
    <row r="105" spans="2:6" s="3" customFormat="1"/>
    <row r="106" spans="2:6" s="3" customFormat="1"/>
    <row r="107" spans="2:6" s="3" customFormat="1">
      <c r="B107" s="746" t="s">
        <v>273</v>
      </c>
      <c r="C107" s="746"/>
      <c r="D107" s="746"/>
      <c r="E107" s="747"/>
    </row>
    <row r="108" spans="2:6" s="3" customFormat="1">
      <c r="B108" s="748" t="s">
        <v>123</v>
      </c>
      <c r="C108" s="748"/>
      <c r="D108" s="748"/>
      <c r="E108" s="386"/>
      <c r="F108" s="17"/>
    </row>
    <row r="109" spans="2:6" s="3" customFormat="1">
      <c r="B109" s="748" t="s">
        <v>124</v>
      </c>
      <c r="C109" s="748"/>
      <c r="D109" s="748"/>
      <c r="E109" s="322"/>
      <c r="F109" s="17"/>
    </row>
    <row r="110" spans="2:6" s="3" customFormat="1">
      <c r="B110" s="735" t="s">
        <v>169</v>
      </c>
      <c r="C110" s="735"/>
      <c r="D110" s="735"/>
      <c r="E110" s="384"/>
      <c r="F110" s="17"/>
    </row>
    <row r="111" spans="2:6" s="3" customFormat="1">
      <c r="B111" s="735" t="s">
        <v>170</v>
      </c>
      <c r="C111" s="735"/>
      <c r="D111" s="735"/>
      <c r="E111" s="385">
        <v>12</v>
      </c>
      <c r="F111" s="17"/>
    </row>
    <row r="112" spans="2:6" s="3" customFormat="1">
      <c r="B112" s="735" t="s">
        <v>171</v>
      </c>
      <c r="C112" s="735"/>
      <c r="D112" s="735"/>
      <c r="E112" s="385"/>
      <c r="F112" s="17"/>
    </row>
    <row r="113" spans="2:43" s="3" customFormat="1">
      <c r="B113" s="735" t="s">
        <v>172</v>
      </c>
      <c r="C113" s="735"/>
      <c r="D113" s="735"/>
      <c r="E113" s="322">
        <f>E111-E112</f>
        <v>12</v>
      </c>
    </row>
    <row r="114" spans="2:43" s="3" customFormat="1">
      <c r="B114" s="46"/>
      <c r="C114" s="46"/>
      <c r="D114" s="46"/>
      <c r="E114" s="46"/>
    </row>
    <row r="115" spans="2:43" s="3" customFormat="1">
      <c r="B115" s="749" t="s">
        <v>402</v>
      </c>
      <c r="C115" s="749"/>
      <c r="D115" s="749"/>
      <c r="E115" s="749"/>
      <c r="F115" s="749"/>
    </row>
    <row r="116" spans="2:43" s="3" customFormat="1">
      <c r="B116" s="180" t="s">
        <v>57</v>
      </c>
      <c r="C116" s="180" t="s">
        <v>58</v>
      </c>
      <c r="D116" s="180" t="s">
        <v>59</v>
      </c>
      <c r="E116" s="180" t="s">
        <v>125</v>
      </c>
      <c r="F116" s="180" t="s">
        <v>60</v>
      </c>
    </row>
    <row r="117" spans="2:43" s="3" customFormat="1">
      <c r="B117" s="191">
        <v>0</v>
      </c>
      <c r="C117" s="318"/>
      <c r="D117" s="318"/>
      <c r="E117" s="318"/>
      <c r="F117" s="318">
        <f>ROUND(E108,2)</f>
        <v>0</v>
      </c>
    </row>
    <row r="118" spans="2:43" s="3" customFormat="1">
      <c r="B118" s="321">
        <v>1</v>
      </c>
      <c r="C118" s="319">
        <f>ROUND(IF(F117&lt;0,0,F117*$E$110),2)</f>
        <v>0</v>
      </c>
      <c r="D118" s="319">
        <f>IF($E$113&gt;=1,0,$F$117/($E$112))</f>
        <v>0</v>
      </c>
      <c r="E118" s="319">
        <f>ROUND(C118+D118,2)</f>
        <v>0</v>
      </c>
      <c r="F118" s="319">
        <f>ROUND(IF(F117&lt;=0,0,F117-D118),2)</f>
        <v>0</v>
      </c>
    </row>
    <row r="119" spans="2:43" s="3" customFormat="1">
      <c r="B119" s="191">
        <v>2</v>
      </c>
      <c r="C119" s="318">
        <f t="shared" ref="C119:C129" si="8">ROUND(IF(F118&lt;0,0,F118*$E$110),2)</f>
        <v>0</v>
      </c>
      <c r="D119" s="318">
        <f>ROUND(IF($E$113&gt;=2,0,$F$117/($E$112)),2)</f>
        <v>0</v>
      </c>
      <c r="E119" s="318">
        <f t="shared" ref="E119:E129" si="9">ROUND(C119+D119,2)</f>
        <v>0</v>
      </c>
      <c r="F119" s="318">
        <f>ROUND(IF(F118&lt;=0,0,F118-D119),2)</f>
        <v>0</v>
      </c>
    </row>
    <row r="120" spans="2:43" s="3" customFormat="1">
      <c r="B120" s="321">
        <v>3</v>
      </c>
      <c r="C120" s="319">
        <f t="shared" si="8"/>
        <v>0</v>
      </c>
      <c r="D120" s="319">
        <f>ROUND(IF($E$113&gt;=3,0,$F$117/($E$112)),2)</f>
        <v>0</v>
      </c>
      <c r="E120" s="319">
        <f t="shared" si="9"/>
        <v>0</v>
      </c>
      <c r="F120" s="319">
        <f>ROUND(IF(F119&lt;=0,0,F119-D120),2)</f>
        <v>0</v>
      </c>
    </row>
    <row r="121" spans="2:43" s="3" customFormat="1">
      <c r="B121" s="191">
        <v>4</v>
      </c>
      <c r="C121" s="318">
        <f t="shared" si="8"/>
        <v>0</v>
      </c>
      <c r="D121" s="318">
        <f>ROUND(IF($E$113&gt;=4,0,$F$117/($E$112)),2)</f>
        <v>0</v>
      </c>
      <c r="E121" s="318">
        <f t="shared" si="9"/>
        <v>0</v>
      </c>
      <c r="F121" s="318">
        <f>ROUND(IF(F120&lt;=0,0,F120-D121),2)</f>
        <v>0</v>
      </c>
    </row>
    <row r="122" spans="2:43">
      <c r="B122" s="321">
        <v>5</v>
      </c>
      <c r="C122" s="319">
        <f t="shared" si="8"/>
        <v>0</v>
      </c>
      <c r="D122" s="319">
        <f>ROUND(IF(F121&lt;=0.1,0,$F$117/($E$112)),2)</f>
        <v>0</v>
      </c>
      <c r="E122" s="319">
        <f t="shared" si="9"/>
        <v>0</v>
      </c>
      <c r="F122" s="319">
        <f>(ROUND(IF(F121&lt;=0,0,F121-D122),2))</f>
        <v>0</v>
      </c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</row>
    <row r="123" spans="2:43">
      <c r="B123" s="191">
        <v>6</v>
      </c>
      <c r="C123" s="318">
        <f t="shared" si="8"/>
        <v>0</v>
      </c>
      <c r="D123" s="318">
        <f t="shared" ref="D123:D129" si="10">ROUND(IF(F122&lt;=0.1,0,$F$117/($E$112)),2)</f>
        <v>0</v>
      </c>
      <c r="E123" s="318">
        <f t="shared" si="9"/>
        <v>0</v>
      </c>
      <c r="F123" s="318">
        <f t="shared" ref="F123:F129" si="11">ROUND(IF(F122&lt;=0,0,F122-D123),2)</f>
        <v>0</v>
      </c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</row>
    <row r="124" spans="2:43">
      <c r="B124" s="321">
        <v>7</v>
      </c>
      <c r="C124" s="319">
        <f t="shared" si="8"/>
        <v>0</v>
      </c>
      <c r="D124" s="319">
        <f t="shared" si="10"/>
        <v>0</v>
      </c>
      <c r="E124" s="319">
        <f t="shared" si="9"/>
        <v>0</v>
      </c>
      <c r="F124" s="319">
        <f t="shared" si="11"/>
        <v>0</v>
      </c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</row>
    <row r="125" spans="2:43">
      <c r="B125" s="191">
        <v>8</v>
      </c>
      <c r="C125" s="318">
        <f t="shared" si="8"/>
        <v>0</v>
      </c>
      <c r="D125" s="318">
        <f t="shared" si="10"/>
        <v>0</v>
      </c>
      <c r="E125" s="318">
        <f t="shared" si="9"/>
        <v>0</v>
      </c>
      <c r="F125" s="318">
        <f t="shared" si="11"/>
        <v>0</v>
      </c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</row>
    <row r="126" spans="2:43">
      <c r="B126" s="321">
        <v>9</v>
      </c>
      <c r="C126" s="319">
        <f t="shared" si="8"/>
        <v>0</v>
      </c>
      <c r="D126" s="319">
        <f t="shared" si="10"/>
        <v>0</v>
      </c>
      <c r="E126" s="319">
        <f t="shared" si="9"/>
        <v>0</v>
      </c>
      <c r="F126" s="319">
        <f t="shared" si="11"/>
        <v>0</v>
      </c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</row>
    <row r="127" spans="2:43">
      <c r="B127" s="191">
        <v>10</v>
      </c>
      <c r="C127" s="318">
        <f t="shared" si="8"/>
        <v>0</v>
      </c>
      <c r="D127" s="318">
        <f t="shared" si="10"/>
        <v>0</v>
      </c>
      <c r="E127" s="318">
        <f t="shared" si="9"/>
        <v>0</v>
      </c>
      <c r="F127" s="318">
        <f t="shared" si="11"/>
        <v>0</v>
      </c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</row>
    <row r="128" spans="2:43">
      <c r="B128" s="321">
        <v>11</v>
      </c>
      <c r="C128" s="319">
        <f t="shared" si="8"/>
        <v>0</v>
      </c>
      <c r="D128" s="319">
        <f t="shared" si="10"/>
        <v>0</v>
      </c>
      <c r="E128" s="319">
        <f t="shared" si="9"/>
        <v>0</v>
      </c>
      <c r="F128" s="319">
        <f t="shared" si="11"/>
        <v>0</v>
      </c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</row>
    <row r="129" spans="2:43">
      <c r="B129" s="191">
        <v>12</v>
      </c>
      <c r="C129" s="318">
        <f t="shared" si="8"/>
        <v>0</v>
      </c>
      <c r="D129" s="318">
        <f t="shared" si="10"/>
        <v>0</v>
      </c>
      <c r="E129" s="318">
        <f t="shared" si="9"/>
        <v>0</v>
      </c>
      <c r="F129" s="318">
        <f t="shared" si="11"/>
        <v>0</v>
      </c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</row>
    <row r="130" spans="2:43">
      <c r="B130" s="320" t="s">
        <v>9</v>
      </c>
      <c r="C130" s="198">
        <f>SUM(C118:C129)</f>
        <v>0</v>
      </c>
      <c r="D130" s="198">
        <f>SUM(D118:D129)</f>
        <v>0</v>
      </c>
      <c r="E130" s="198">
        <f>SUM(E118:E129)</f>
        <v>0</v>
      </c>
      <c r="F130" s="32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</row>
    <row r="131" spans="2:43" s="3" customFormat="1"/>
    <row r="132" spans="2:43" s="3" customFormat="1"/>
    <row r="133" spans="2:43" s="3" customFormat="1"/>
    <row r="134" spans="2:43">
      <c r="B134" s="746" t="s">
        <v>274</v>
      </c>
      <c r="C134" s="746"/>
      <c r="D134" s="746"/>
      <c r="E134" s="747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</row>
    <row r="135" spans="2:43">
      <c r="B135" s="748" t="s">
        <v>123</v>
      </c>
      <c r="C135" s="748"/>
      <c r="D135" s="748"/>
      <c r="E135" s="386"/>
      <c r="F135" s="17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</row>
    <row r="136" spans="2:43">
      <c r="B136" s="748" t="s">
        <v>124</v>
      </c>
      <c r="C136" s="748"/>
      <c r="D136" s="748"/>
      <c r="E136" s="322"/>
      <c r="F136" s="17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</row>
    <row r="137" spans="2:43">
      <c r="B137" s="735" t="s">
        <v>169</v>
      </c>
      <c r="C137" s="735"/>
      <c r="D137" s="735"/>
      <c r="E137" s="384"/>
      <c r="F137" s="17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</row>
    <row r="138" spans="2:43">
      <c r="B138" s="735" t="s">
        <v>170</v>
      </c>
      <c r="C138" s="735"/>
      <c r="D138" s="735"/>
      <c r="E138" s="385">
        <v>12</v>
      </c>
      <c r="F138" s="17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</row>
    <row r="139" spans="2:43">
      <c r="B139" s="735" t="s">
        <v>171</v>
      </c>
      <c r="C139" s="735"/>
      <c r="D139" s="735"/>
      <c r="E139" s="385"/>
      <c r="F139" s="17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</row>
    <row r="140" spans="2:43">
      <c r="B140" s="735" t="s">
        <v>172</v>
      </c>
      <c r="C140" s="735"/>
      <c r="D140" s="735"/>
      <c r="E140" s="322">
        <f>E138-E139</f>
        <v>12</v>
      </c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</row>
    <row r="141" spans="2:43">
      <c r="B141" s="46"/>
      <c r="C141" s="46"/>
      <c r="D141" s="46"/>
      <c r="E141" s="46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</row>
    <row r="142" spans="2:43">
      <c r="B142" s="749" t="s">
        <v>403</v>
      </c>
      <c r="C142" s="749"/>
      <c r="D142" s="749"/>
      <c r="E142" s="749"/>
      <c r="F142" s="749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</row>
    <row r="143" spans="2:43">
      <c r="B143" s="180" t="s">
        <v>57</v>
      </c>
      <c r="C143" s="180" t="s">
        <v>58</v>
      </c>
      <c r="D143" s="180" t="s">
        <v>59</v>
      </c>
      <c r="E143" s="180" t="s">
        <v>125</v>
      </c>
      <c r="F143" s="180" t="s">
        <v>60</v>
      </c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</row>
    <row r="144" spans="2:43">
      <c r="B144" s="191">
        <v>0</v>
      </c>
      <c r="C144" s="318"/>
      <c r="D144" s="318"/>
      <c r="E144" s="318"/>
      <c r="F144" s="318">
        <f>ROUND(E135,2)</f>
        <v>0</v>
      </c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</row>
    <row r="145" spans="2:59">
      <c r="B145" s="321">
        <v>1</v>
      </c>
      <c r="C145" s="319">
        <f>ROUND(IF(F144&lt;0,0,F144*$E$137),2)</f>
        <v>0</v>
      </c>
      <c r="D145" s="319">
        <f>IF($E$140&gt;=1,0,$F$144/($E$139))</f>
        <v>0</v>
      </c>
      <c r="E145" s="319">
        <f>ROUND(C145+D145,2)</f>
        <v>0</v>
      </c>
      <c r="F145" s="319">
        <f>ROUND(IF(F144&lt;=0,0,F144-D145),2)</f>
        <v>0</v>
      </c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</row>
    <row r="146" spans="2:59">
      <c r="B146" s="191">
        <v>2</v>
      </c>
      <c r="C146" s="318">
        <f t="shared" ref="C146:C156" si="12">ROUND(IF(F145&lt;0,0,F145*$E$137),2)</f>
        <v>0</v>
      </c>
      <c r="D146" s="318">
        <f>ROUND(IF($E$140&gt;=2,0,$F$144/($E$139)),2)</f>
        <v>0</v>
      </c>
      <c r="E146" s="318">
        <f t="shared" ref="E146:E156" si="13">ROUND(C146+D146,2)</f>
        <v>0</v>
      </c>
      <c r="F146" s="318">
        <f>ROUND(IF(F145&lt;=0,0,F145-D146),2)</f>
        <v>0</v>
      </c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</row>
    <row r="147" spans="2:59">
      <c r="B147" s="321">
        <v>3</v>
      </c>
      <c r="C147" s="319">
        <f t="shared" si="12"/>
        <v>0</v>
      </c>
      <c r="D147" s="319">
        <f>ROUND(IF($E$140&gt;=3,0,$F$144/($E$139)),2)</f>
        <v>0</v>
      </c>
      <c r="E147" s="319">
        <f t="shared" si="13"/>
        <v>0</v>
      </c>
      <c r="F147" s="319">
        <f>ROUND(IF(F146&lt;=0,0,F146-D147),2)</f>
        <v>0</v>
      </c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</row>
    <row r="148" spans="2:59">
      <c r="B148" s="191">
        <v>4</v>
      </c>
      <c r="C148" s="318">
        <f t="shared" si="12"/>
        <v>0</v>
      </c>
      <c r="D148" s="318">
        <f>ROUND(IF($E$140&gt;=4,0,$F$144/($E$139)),2)</f>
        <v>0</v>
      </c>
      <c r="E148" s="318">
        <f t="shared" si="13"/>
        <v>0</v>
      </c>
      <c r="F148" s="318">
        <f>ROUND(IF(F147&lt;=0,0,F147-D148),2)</f>
        <v>0</v>
      </c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</row>
    <row r="149" spans="2:59">
      <c r="B149" s="321">
        <v>5</v>
      </c>
      <c r="C149" s="319">
        <f t="shared" si="12"/>
        <v>0</v>
      </c>
      <c r="D149" s="319">
        <f>ROUND(IF(F148&lt;=0.1,0,$F$144/($E$139)),2)</f>
        <v>0</v>
      </c>
      <c r="E149" s="319">
        <f t="shared" si="13"/>
        <v>0</v>
      </c>
      <c r="F149" s="319">
        <f>(ROUND(IF(F148&lt;=0,0,F148-D149),2))</f>
        <v>0</v>
      </c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</row>
    <row r="150" spans="2:59" s="3" customFormat="1">
      <c r="B150" s="191">
        <v>6</v>
      </c>
      <c r="C150" s="318">
        <f t="shared" si="12"/>
        <v>0</v>
      </c>
      <c r="D150" s="318">
        <f t="shared" ref="D150:D156" si="14">ROUND(IF(F149&lt;=0.1,0,$F$144/($E$139)),2)</f>
        <v>0</v>
      </c>
      <c r="E150" s="318">
        <f t="shared" si="13"/>
        <v>0</v>
      </c>
      <c r="F150" s="318">
        <f t="shared" ref="F150:F156" si="15">ROUND(IF(F149&lt;=0,0,F149-D150),2)</f>
        <v>0</v>
      </c>
    </row>
    <row r="151" spans="2:59">
      <c r="B151" s="321">
        <v>7</v>
      </c>
      <c r="C151" s="319">
        <f t="shared" si="12"/>
        <v>0</v>
      </c>
      <c r="D151" s="319">
        <f t="shared" si="14"/>
        <v>0</v>
      </c>
      <c r="E151" s="319">
        <f t="shared" si="13"/>
        <v>0</v>
      </c>
      <c r="F151" s="319">
        <f t="shared" si="15"/>
        <v>0</v>
      </c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</row>
    <row r="152" spans="2:59" s="3" customFormat="1">
      <c r="B152" s="191">
        <v>8</v>
      </c>
      <c r="C152" s="318">
        <f t="shared" si="12"/>
        <v>0</v>
      </c>
      <c r="D152" s="318">
        <f t="shared" si="14"/>
        <v>0</v>
      </c>
      <c r="E152" s="318">
        <f t="shared" si="13"/>
        <v>0</v>
      </c>
      <c r="F152" s="318">
        <f t="shared" si="15"/>
        <v>0</v>
      </c>
    </row>
    <row r="153" spans="2:59">
      <c r="B153" s="321">
        <v>9</v>
      </c>
      <c r="C153" s="319">
        <f t="shared" si="12"/>
        <v>0</v>
      </c>
      <c r="D153" s="319">
        <f t="shared" si="14"/>
        <v>0</v>
      </c>
      <c r="E153" s="319">
        <f t="shared" si="13"/>
        <v>0</v>
      </c>
      <c r="F153" s="319">
        <f t="shared" si="15"/>
        <v>0</v>
      </c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</row>
    <row r="154" spans="2:59" s="3" customFormat="1">
      <c r="B154" s="191">
        <v>10</v>
      </c>
      <c r="C154" s="318">
        <f t="shared" si="12"/>
        <v>0</v>
      </c>
      <c r="D154" s="318">
        <f t="shared" si="14"/>
        <v>0</v>
      </c>
      <c r="E154" s="318">
        <f t="shared" si="13"/>
        <v>0</v>
      </c>
      <c r="F154" s="318">
        <f t="shared" si="15"/>
        <v>0</v>
      </c>
    </row>
    <row r="155" spans="2:59">
      <c r="B155" s="321">
        <v>11</v>
      </c>
      <c r="C155" s="319">
        <f t="shared" si="12"/>
        <v>0</v>
      </c>
      <c r="D155" s="319">
        <f t="shared" si="14"/>
        <v>0</v>
      </c>
      <c r="E155" s="319">
        <f t="shared" si="13"/>
        <v>0</v>
      </c>
      <c r="F155" s="319">
        <f t="shared" si="15"/>
        <v>0</v>
      </c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</row>
    <row r="156" spans="2:59" s="3" customFormat="1">
      <c r="B156" s="191">
        <v>12</v>
      </c>
      <c r="C156" s="318">
        <f t="shared" si="12"/>
        <v>0</v>
      </c>
      <c r="D156" s="318">
        <f t="shared" si="14"/>
        <v>0</v>
      </c>
      <c r="E156" s="318">
        <f t="shared" si="13"/>
        <v>0</v>
      </c>
      <c r="F156" s="318">
        <f t="shared" si="15"/>
        <v>0</v>
      </c>
    </row>
    <row r="157" spans="2:59">
      <c r="B157" s="320" t="s">
        <v>9</v>
      </c>
      <c r="C157" s="198">
        <f>SUM(C145:C156)</f>
        <v>0</v>
      </c>
      <c r="D157" s="198">
        <f>SUM(D145:D156)</f>
        <v>0</v>
      </c>
      <c r="E157" s="198">
        <f>SUM(E145:E156)</f>
        <v>0</v>
      </c>
      <c r="F157" s="320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</row>
    <row r="158" spans="2:59" s="3" customFormat="1"/>
    <row r="159" spans="2:59" s="3" customFormat="1"/>
    <row r="160" spans="2:59" s="3" customFormat="1"/>
    <row r="161" spans="2:59">
      <c r="B161" s="746" t="s">
        <v>275</v>
      </c>
      <c r="C161" s="746"/>
      <c r="D161" s="746"/>
      <c r="E161" s="747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</row>
    <row r="162" spans="2:59">
      <c r="B162" s="748" t="s">
        <v>123</v>
      </c>
      <c r="C162" s="748"/>
      <c r="D162" s="748"/>
      <c r="E162" s="386"/>
      <c r="F162" s="17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</row>
    <row r="163" spans="2:59">
      <c r="B163" s="748" t="s">
        <v>124</v>
      </c>
      <c r="C163" s="748"/>
      <c r="D163" s="748"/>
      <c r="E163" s="322"/>
      <c r="F163" s="17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</row>
    <row r="164" spans="2:59">
      <c r="B164" s="735" t="s">
        <v>169</v>
      </c>
      <c r="C164" s="735"/>
      <c r="D164" s="735"/>
      <c r="E164" s="384"/>
      <c r="F164" s="17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</row>
    <row r="165" spans="2:59">
      <c r="B165" s="735" t="s">
        <v>170</v>
      </c>
      <c r="C165" s="735"/>
      <c r="D165" s="735"/>
      <c r="E165" s="385">
        <v>12</v>
      </c>
      <c r="F165" s="17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</row>
    <row r="166" spans="2:59">
      <c r="B166" s="735" t="s">
        <v>171</v>
      </c>
      <c r="C166" s="735"/>
      <c r="D166" s="735"/>
      <c r="E166" s="385"/>
      <c r="F166" s="17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</row>
    <row r="167" spans="2:59">
      <c r="B167" s="735" t="s">
        <v>172</v>
      </c>
      <c r="C167" s="735"/>
      <c r="D167" s="735"/>
      <c r="E167" s="322">
        <f>E165-E166</f>
        <v>12</v>
      </c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</row>
    <row r="168" spans="2:59">
      <c r="B168" s="46"/>
      <c r="C168" s="46"/>
      <c r="D168" s="46"/>
      <c r="E168" s="46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</row>
    <row r="169" spans="2:59">
      <c r="B169" s="749" t="s">
        <v>404</v>
      </c>
      <c r="C169" s="749"/>
      <c r="D169" s="749"/>
      <c r="E169" s="749"/>
      <c r="F169" s="749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</row>
    <row r="170" spans="2:59">
      <c r="B170" s="180" t="s">
        <v>57</v>
      </c>
      <c r="C170" s="180" t="s">
        <v>58</v>
      </c>
      <c r="D170" s="180" t="s">
        <v>59</v>
      </c>
      <c r="E170" s="180" t="s">
        <v>125</v>
      </c>
      <c r="F170" s="180" t="s">
        <v>60</v>
      </c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</row>
    <row r="171" spans="2:59">
      <c r="B171" s="191">
        <v>0</v>
      </c>
      <c r="C171" s="318"/>
      <c r="D171" s="318"/>
      <c r="E171" s="318"/>
      <c r="F171" s="318">
        <f>ROUND(E162,2)</f>
        <v>0</v>
      </c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</row>
    <row r="172" spans="2:59">
      <c r="B172" s="321">
        <v>1</v>
      </c>
      <c r="C172" s="319">
        <f>ROUND(IF(F171&lt;0,0,F171*$E$164),2)</f>
        <v>0</v>
      </c>
      <c r="D172" s="319">
        <f>IF($E$167&gt;=1,0,$F$171/($E$166))</f>
        <v>0</v>
      </c>
      <c r="E172" s="319">
        <f>ROUND(C172+D172,2)</f>
        <v>0</v>
      </c>
      <c r="F172" s="319">
        <f>ROUND(IF(F171&lt;=0,0,F171-D172),2)</f>
        <v>0</v>
      </c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</row>
    <row r="173" spans="2:59">
      <c r="B173" s="191">
        <v>2</v>
      </c>
      <c r="C173" s="318">
        <f t="shared" ref="C173:C183" si="16">ROUND(IF(F172&lt;0,0,F172*$E$164),2)</f>
        <v>0</v>
      </c>
      <c r="D173" s="318">
        <f>ROUND(IF($E$167&gt;=2,0,$F$171/($E$166)),2)</f>
        <v>0</v>
      </c>
      <c r="E173" s="318">
        <f t="shared" ref="E173:E183" si="17">ROUND(C173+D173,2)</f>
        <v>0</v>
      </c>
      <c r="F173" s="318">
        <f>ROUND(IF(F172&lt;=0,0,F172-D173),2)</f>
        <v>0</v>
      </c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</row>
    <row r="174" spans="2:59">
      <c r="B174" s="321">
        <v>3</v>
      </c>
      <c r="C174" s="319">
        <f t="shared" si="16"/>
        <v>0</v>
      </c>
      <c r="D174" s="319">
        <f>ROUND(IF($E$167&gt;=3,0,$F171/($E$166)),2)</f>
        <v>0</v>
      </c>
      <c r="E174" s="319">
        <f t="shared" si="17"/>
        <v>0</v>
      </c>
      <c r="F174" s="319">
        <f>ROUND(IF(F173&lt;=0,0,F173-D174),2)</f>
        <v>0</v>
      </c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</row>
    <row r="175" spans="2:59">
      <c r="B175" s="191">
        <v>4</v>
      </c>
      <c r="C175" s="318">
        <f t="shared" si="16"/>
        <v>0</v>
      </c>
      <c r="D175" s="318">
        <f>ROUND(IF($E$167&gt;=4,0,$F$171/($E$166)),2)</f>
        <v>0</v>
      </c>
      <c r="E175" s="318">
        <f t="shared" si="17"/>
        <v>0</v>
      </c>
      <c r="F175" s="318">
        <f>ROUND(IF(F174&lt;=0,0,F174-D175),2)</f>
        <v>0</v>
      </c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</row>
    <row r="176" spans="2:59">
      <c r="B176" s="321">
        <v>5</v>
      </c>
      <c r="C176" s="319">
        <f t="shared" si="16"/>
        <v>0</v>
      </c>
      <c r="D176" s="319">
        <f t="shared" ref="D176:D183" si="18">ROUND(IF(F175&lt;=0.1,0,$F$171/($E$166)),2)</f>
        <v>0</v>
      </c>
      <c r="E176" s="319">
        <f t="shared" si="17"/>
        <v>0</v>
      </c>
      <c r="F176" s="319">
        <f>(ROUND(IF(F175&lt;=0,0,F175-D176),2))</f>
        <v>0</v>
      </c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</row>
    <row r="177" spans="2:59">
      <c r="B177" s="191">
        <v>6</v>
      </c>
      <c r="C177" s="318">
        <f t="shared" si="16"/>
        <v>0</v>
      </c>
      <c r="D177" s="318">
        <f t="shared" si="18"/>
        <v>0</v>
      </c>
      <c r="E177" s="318">
        <f t="shared" si="17"/>
        <v>0</v>
      </c>
      <c r="F177" s="318">
        <f t="shared" ref="F177:F183" si="19">ROUND(IF(F176&lt;=0,0,F176-D177),2)</f>
        <v>0</v>
      </c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</row>
    <row r="178" spans="2:59">
      <c r="B178" s="321">
        <v>7</v>
      </c>
      <c r="C178" s="319">
        <f t="shared" si="16"/>
        <v>0</v>
      </c>
      <c r="D178" s="319">
        <f t="shared" si="18"/>
        <v>0</v>
      </c>
      <c r="E178" s="319">
        <f t="shared" si="17"/>
        <v>0</v>
      </c>
      <c r="F178" s="319">
        <f t="shared" si="19"/>
        <v>0</v>
      </c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</row>
    <row r="179" spans="2:59">
      <c r="B179" s="191">
        <v>8</v>
      </c>
      <c r="C179" s="318">
        <f t="shared" si="16"/>
        <v>0</v>
      </c>
      <c r="D179" s="318">
        <f t="shared" si="18"/>
        <v>0</v>
      </c>
      <c r="E179" s="318">
        <f t="shared" si="17"/>
        <v>0</v>
      </c>
      <c r="F179" s="318">
        <f t="shared" si="19"/>
        <v>0</v>
      </c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</row>
    <row r="180" spans="2:59">
      <c r="B180" s="321">
        <v>9</v>
      </c>
      <c r="C180" s="319">
        <f t="shared" si="16"/>
        <v>0</v>
      </c>
      <c r="D180" s="319">
        <f t="shared" si="18"/>
        <v>0</v>
      </c>
      <c r="E180" s="319">
        <f t="shared" si="17"/>
        <v>0</v>
      </c>
      <c r="F180" s="319">
        <f t="shared" si="19"/>
        <v>0</v>
      </c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</row>
    <row r="181" spans="2:59">
      <c r="B181" s="191">
        <v>10</v>
      </c>
      <c r="C181" s="318">
        <f t="shared" si="16"/>
        <v>0</v>
      </c>
      <c r="D181" s="318">
        <f t="shared" si="18"/>
        <v>0</v>
      </c>
      <c r="E181" s="318">
        <f t="shared" si="17"/>
        <v>0</v>
      </c>
      <c r="F181" s="318">
        <f t="shared" si="19"/>
        <v>0</v>
      </c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</row>
    <row r="182" spans="2:59">
      <c r="B182" s="321">
        <v>11</v>
      </c>
      <c r="C182" s="319">
        <f t="shared" si="16"/>
        <v>0</v>
      </c>
      <c r="D182" s="319">
        <f t="shared" si="18"/>
        <v>0</v>
      </c>
      <c r="E182" s="319">
        <f t="shared" si="17"/>
        <v>0</v>
      </c>
      <c r="F182" s="319">
        <f t="shared" si="19"/>
        <v>0</v>
      </c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</row>
    <row r="183" spans="2:59">
      <c r="B183" s="191">
        <v>12</v>
      </c>
      <c r="C183" s="318">
        <f t="shared" si="16"/>
        <v>0</v>
      </c>
      <c r="D183" s="318">
        <f t="shared" si="18"/>
        <v>0</v>
      </c>
      <c r="E183" s="318">
        <f t="shared" si="17"/>
        <v>0</v>
      </c>
      <c r="F183" s="318">
        <f t="shared" si="19"/>
        <v>0</v>
      </c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</row>
    <row r="184" spans="2:59">
      <c r="B184" s="320" t="s">
        <v>9</v>
      </c>
      <c r="C184" s="198">
        <f>SUM(C172:C183)</f>
        <v>0</v>
      </c>
      <c r="D184" s="198">
        <f>SUM(D172:D183)</f>
        <v>0</v>
      </c>
      <c r="E184" s="198">
        <f>SUM(E172:E183)</f>
        <v>0</v>
      </c>
      <c r="F184" s="320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</row>
    <row r="185" spans="2:59" s="3" customFormat="1"/>
    <row r="186" spans="2:59" s="3" customFormat="1"/>
    <row r="187" spans="2:59" s="3" customFormat="1"/>
    <row r="188" spans="2:59">
      <c r="B188" s="746" t="s">
        <v>276</v>
      </c>
      <c r="C188" s="746"/>
      <c r="D188" s="746"/>
      <c r="E188" s="747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</row>
    <row r="189" spans="2:59">
      <c r="B189" s="748" t="s">
        <v>123</v>
      </c>
      <c r="C189" s="748"/>
      <c r="D189" s="748"/>
      <c r="E189" s="386"/>
      <c r="F189" s="17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</row>
    <row r="190" spans="2:59">
      <c r="B190" s="748" t="s">
        <v>124</v>
      </c>
      <c r="C190" s="748"/>
      <c r="D190" s="748"/>
      <c r="E190" s="322"/>
      <c r="F190" s="17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</row>
    <row r="191" spans="2:59">
      <c r="B191" s="735" t="s">
        <v>169</v>
      </c>
      <c r="C191" s="735"/>
      <c r="D191" s="735"/>
      <c r="E191" s="384"/>
      <c r="F191" s="17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</row>
    <row r="192" spans="2:59">
      <c r="B192" s="735" t="s">
        <v>170</v>
      </c>
      <c r="C192" s="735"/>
      <c r="D192" s="735"/>
      <c r="E192" s="385">
        <v>12</v>
      </c>
      <c r="F192" s="17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</row>
    <row r="193" spans="2:56">
      <c r="B193" s="735" t="s">
        <v>171</v>
      </c>
      <c r="C193" s="735"/>
      <c r="D193" s="735"/>
      <c r="E193" s="385"/>
      <c r="F193" s="17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</row>
    <row r="194" spans="2:56">
      <c r="B194" s="735" t="s">
        <v>172</v>
      </c>
      <c r="C194" s="735"/>
      <c r="D194" s="735"/>
      <c r="E194" s="322">
        <f>E192-E193</f>
        <v>12</v>
      </c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</row>
    <row r="195" spans="2:56">
      <c r="B195" s="46"/>
      <c r="C195" s="46"/>
      <c r="D195" s="46"/>
      <c r="E195" s="46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</row>
    <row r="196" spans="2:56">
      <c r="B196" s="749" t="s">
        <v>405</v>
      </c>
      <c r="C196" s="749"/>
      <c r="D196" s="749"/>
      <c r="E196" s="749"/>
      <c r="F196" s="749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</row>
    <row r="197" spans="2:56">
      <c r="B197" s="180" t="s">
        <v>57</v>
      </c>
      <c r="C197" s="180" t="s">
        <v>58</v>
      </c>
      <c r="D197" s="180" t="s">
        <v>59</v>
      </c>
      <c r="E197" s="180" t="s">
        <v>125</v>
      </c>
      <c r="F197" s="180" t="s">
        <v>60</v>
      </c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</row>
    <row r="198" spans="2:56">
      <c r="B198" s="191">
        <v>0</v>
      </c>
      <c r="C198" s="318"/>
      <c r="D198" s="318"/>
      <c r="E198" s="318"/>
      <c r="F198" s="318">
        <f>ROUND(E189,2)</f>
        <v>0</v>
      </c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</row>
    <row r="199" spans="2:56">
      <c r="B199" s="321">
        <v>1</v>
      </c>
      <c r="C199" s="319">
        <f>ROUND(IF(F198&lt;0,0,F198*$E$191),2)</f>
        <v>0</v>
      </c>
      <c r="D199" s="319">
        <f>IF($E$194&gt;=1,0,$F$198/($E$193))</f>
        <v>0</v>
      </c>
      <c r="E199" s="319">
        <f>ROUND(C199+D199,2)</f>
        <v>0</v>
      </c>
      <c r="F199" s="319">
        <f>ROUND(IF(F198&lt;=0,0,F198-D199),2)</f>
        <v>0</v>
      </c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</row>
    <row r="200" spans="2:56">
      <c r="B200" s="191">
        <v>2</v>
      </c>
      <c r="C200" s="318">
        <f t="shared" ref="C200:C210" si="20">ROUND(IF(F199&lt;0,0,F199*$E$191),2)</f>
        <v>0</v>
      </c>
      <c r="D200" s="318">
        <f>ROUND(IF($E$194&gt;=2,0,$F$198/($E$193)),2)</f>
        <v>0</v>
      </c>
      <c r="E200" s="318">
        <f t="shared" ref="E200:E210" si="21">ROUND(C200+D200,2)</f>
        <v>0</v>
      </c>
      <c r="F200" s="318">
        <f>ROUND(IF(F199&lt;=0,0,F199-D200),2)</f>
        <v>0</v>
      </c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</row>
    <row r="201" spans="2:56">
      <c r="B201" s="321">
        <v>3</v>
      </c>
      <c r="C201" s="319">
        <f t="shared" si="20"/>
        <v>0</v>
      </c>
      <c r="D201" s="319">
        <f>ROUND(IF($E$194&gt;=3,0,$F$198/($E$193)),2)</f>
        <v>0</v>
      </c>
      <c r="E201" s="319">
        <f t="shared" si="21"/>
        <v>0</v>
      </c>
      <c r="F201" s="319">
        <f>ROUND(IF(F200&lt;=0,0,F200-D201),2)</f>
        <v>0</v>
      </c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</row>
    <row r="202" spans="2:56">
      <c r="B202" s="191">
        <v>4</v>
      </c>
      <c r="C202" s="318">
        <f t="shared" si="20"/>
        <v>0</v>
      </c>
      <c r="D202" s="318">
        <f>ROUND(IF($E$194&gt;=4,0,$F$198/($E$193)),2)</f>
        <v>0</v>
      </c>
      <c r="E202" s="318">
        <f t="shared" si="21"/>
        <v>0</v>
      </c>
      <c r="F202" s="318">
        <f>ROUND(IF(F201&lt;=0,0,F201-D202),2)</f>
        <v>0</v>
      </c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</row>
    <row r="203" spans="2:56">
      <c r="B203" s="321">
        <v>5</v>
      </c>
      <c r="C203" s="319">
        <f t="shared" si="20"/>
        <v>0</v>
      </c>
      <c r="D203" s="319">
        <f>ROUND(IF(F202&lt;=0.1,0,$F$198/($E$193)),2)</f>
        <v>0</v>
      </c>
      <c r="E203" s="319">
        <f t="shared" si="21"/>
        <v>0</v>
      </c>
      <c r="F203" s="319">
        <f>(ROUND(IF(F202&lt;=0,0,F202-D203),2))</f>
        <v>0</v>
      </c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</row>
    <row r="204" spans="2:56">
      <c r="B204" s="191">
        <v>6</v>
      </c>
      <c r="C204" s="318">
        <f t="shared" si="20"/>
        <v>0</v>
      </c>
      <c r="D204" s="318">
        <f t="shared" ref="D204:D210" si="22">ROUND(IF(F203&lt;=0.1,0,$F$198/($E$193)),2)</f>
        <v>0</v>
      </c>
      <c r="E204" s="318">
        <f t="shared" si="21"/>
        <v>0</v>
      </c>
      <c r="F204" s="318">
        <f t="shared" ref="F204:F210" si="23">ROUND(IF(F203&lt;=0,0,F203-D204),2)</f>
        <v>0</v>
      </c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</row>
    <row r="205" spans="2:56">
      <c r="B205" s="321">
        <v>7</v>
      </c>
      <c r="C205" s="319">
        <f t="shared" si="20"/>
        <v>0</v>
      </c>
      <c r="D205" s="319">
        <f t="shared" si="22"/>
        <v>0</v>
      </c>
      <c r="E205" s="319">
        <f t="shared" si="21"/>
        <v>0</v>
      </c>
      <c r="F205" s="319">
        <f t="shared" si="23"/>
        <v>0</v>
      </c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</row>
    <row r="206" spans="2:56">
      <c r="B206" s="191">
        <v>8</v>
      </c>
      <c r="C206" s="318">
        <f t="shared" si="20"/>
        <v>0</v>
      </c>
      <c r="D206" s="318">
        <f t="shared" si="22"/>
        <v>0</v>
      </c>
      <c r="E206" s="318">
        <f t="shared" si="21"/>
        <v>0</v>
      </c>
      <c r="F206" s="318">
        <f t="shared" si="23"/>
        <v>0</v>
      </c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</row>
    <row r="207" spans="2:56">
      <c r="B207" s="321">
        <v>9</v>
      </c>
      <c r="C207" s="319">
        <f t="shared" si="20"/>
        <v>0</v>
      </c>
      <c r="D207" s="319">
        <f t="shared" si="22"/>
        <v>0</v>
      </c>
      <c r="E207" s="319">
        <f t="shared" si="21"/>
        <v>0</v>
      </c>
      <c r="F207" s="319">
        <f t="shared" si="23"/>
        <v>0</v>
      </c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</row>
    <row r="208" spans="2:56">
      <c r="B208" s="191">
        <v>10</v>
      </c>
      <c r="C208" s="318">
        <f t="shared" si="20"/>
        <v>0</v>
      </c>
      <c r="D208" s="318">
        <f t="shared" si="22"/>
        <v>0</v>
      </c>
      <c r="E208" s="318">
        <f t="shared" si="21"/>
        <v>0</v>
      </c>
      <c r="F208" s="318">
        <f t="shared" si="23"/>
        <v>0</v>
      </c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</row>
    <row r="209" spans="2:56">
      <c r="B209" s="321">
        <v>11</v>
      </c>
      <c r="C209" s="319">
        <f t="shared" si="20"/>
        <v>0</v>
      </c>
      <c r="D209" s="319">
        <f t="shared" si="22"/>
        <v>0</v>
      </c>
      <c r="E209" s="319">
        <f t="shared" si="21"/>
        <v>0</v>
      </c>
      <c r="F209" s="319">
        <f t="shared" si="23"/>
        <v>0</v>
      </c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</row>
    <row r="210" spans="2:56">
      <c r="B210" s="191">
        <v>12</v>
      </c>
      <c r="C210" s="318">
        <f t="shared" si="20"/>
        <v>0</v>
      </c>
      <c r="D210" s="318">
        <f t="shared" si="22"/>
        <v>0</v>
      </c>
      <c r="E210" s="318">
        <f t="shared" si="21"/>
        <v>0</v>
      </c>
      <c r="F210" s="318">
        <f t="shared" si="23"/>
        <v>0</v>
      </c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</row>
    <row r="211" spans="2:56">
      <c r="B211" s="320" t="s">
        <v>9</v>
      </c>
      <c r="C211" s="198">
        <f>SUM(C199:C210)</f>
        <v>0</v>
      </c>
      <c r="D211" s="198">
        <f>SUM(D199:D210)</f>
        <v>0</v>
      </c>
      <c r="E211" s="198">
        <f>SUM(E199:E210)</f>
        <v>0</v>
      </c>
      <c r="F211" s="320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</row>
    <row r="212" spans="2:56" s="3" customFormat="1"/>
    <row r="213" spans="2:56" s="3" customFormat="1"/>
    <row r="214" spans="2:56" s="3" customFormat="1"/>
    <row r="215" spans="2:56" s="3" customFormat="1">
      <c r="B215" s="749" t="s">
        <v>399</v>
      </c>
      <c r="C215" s="749"/>
      <c r="D215" s="749"/>
      <c r="E215" s="171"/>
    </row>
    <row r="216" spans="2:56" s="3" customFormat="1">
      <c r="B216" s="180" t="s">
        <v>57</v>
      </c>
      <c r="C216" s="180" t="s">
        <v>58</v>
      </c>
      <c r="D216" s="180" t="s">
        <v>59</v>
      </c>
      <c r="E216" s="168"/>
      <c r="F216" s="168"/>
    </row>
    <row r="217" spans="2:56" s="3" customFormat="1">
      <c r="B217" s="191">
        <v>0</v>
      </c>
      <c r="C217" s="318">
        <f>C90+C117+C144+C171+C198</f>
        <v>0</v>
      </c>
      <c r="D217" s="318">
        <f>D90+D117+D144+D171+D198</f>
        <v>0</v>
      </c>
      <c r="E217" s="47"/>
      <c r="F217" s="167"/>
    </row>
    <row r="218" spans="2:56" s="3" customFormat="1">
      <c r="B218" s="321">
        <v>1</v>
      </c>
      <c r="C218" s="319">
        <f t="shared" ref="C218:D229" si="24">C91+C118+C145+C172+C199</f>
        <v>0</v>
      </c>
      <c r="D218" s="319">
        <f>D91+D118+D145+D172+D199</f>
        <v>0</v>
      </c>
      <c r="E218" s="47"/>
      <c r="F218" s="167"/>
    </row>
    <row r="219" spans="2:56" s="3" customFormat="1">
      <c r="B219" s="191">
        <v>2</v>
      </c>
      <c r="C219" s="318">
        <f t="shared" si="24"/>
        <v>0</v>
      </c>
      <c r="D219" s="318">
        <f>D92+D119+D146+D173+D200</f>
        <v>0</v>
      </c>
      <c r="E219" s="47"/>
      <c r="F219" s="167"/>
    </row>
    <row r="220" spans="2:56" s="3" customFormat="1">
      <c r="B220" s="321">
        <v>3</v>
      </c>
      <c r="C220" s="319">
        <f t="shared" si="24"/>
        <v>0</v>
      </c>
      <c r="D220" s="319">
        <f>D93+D120+D147+D174+D201</f>
        <v>0</v>
      </c>
      <c r="E220" s="47"/>
      <c r="F220" s="167"/>
    </row>
    <row r="221" spans="2:56" s="3" customFormat="1">
      <c r="B221" s="191">
        <v>4</v>
      </c>
      <c r="C221" s="318">
        <f t="shared" si="24"/>
        <v>0</v>
      </c>
      <c r="D221" s="318">
        <f>D94+D121+D148+D175+D202</f>
        <v>0</v>
      </c>
      <c r="E221" s="47"/>
      <c r="F221" s="167"/>
    </row>
    <row r="222" spans="2:56" s="3" customFormat="1">
      <c r="B222" s="321">
        <v>5</v>
      </c>
      <c r="C222" s="319">
        <f t="shared" si="24"/>
        <v>0</v>
      </c>
      <c r="D222" s="319">
        <f t="shared" si="24"/>
        <v>0</v>
      </c>
      <c r="E222" s="47"/>
      <c r="F222" s="167"/>
    </row>
    <row r="223" spans="2:56" s="3" customFormat="1">
      <c r="B223" s="191">
        <v>6</v>
      </c>
      <c r="C223" s="318">
        <f t="shared" si="24"/>
        <v>0</v>
      </c>
      <c r="D223" s="318">
        <f t="shared" si="24"/>
        <v>0</v>
      </c>
      <c r="E223" s="47"/>
      <c r="F223" s="167"/>
    </row>
    <row r="224" spans="2:56" s="3" customFormat="1">
      <c r="B224" s="321">
        <v>7</v>
      </c>
      <c r="C224" s="319">
        <f t="shared" si="24"/>
        <v>0</v>
      </c>
      <c r="D224" s="319">
        <f t="shared" si="24"/>
        <v>0</v>
      </c>
      <c r="E224" s="47"/>
      <c r="F224" s="167"/>
    </row>
    <row r="225" spans="2:6" s="3" customFormat="1">
      <c r="B225" s="191">
        <v>8</v>
      </c>
      <c r="C225" s="318">
        <f t="shared" si="24"/>
        <v>0</v>
      </c>
      <c r="D225" s="318">
        <f t="shared" si="24"/>
        <v>0</v>
      </c>
      <c r="E225" s="47"/>
      <c r="F225" s="167"/>
    </row>
    <row r="226" spans="2:6" s="3" customFormat="1">
      <c r="B226" s="321">
        <v>9</v>
      </c>
      <c r="C226" s="319">
        <f t="shared" si="24"/>
        <v>0</v>
      </c>
      <c r="D226" s="319">
        <f t="shared" si="24"/>
        <v>0</v>
      </c>
      <c r="E226" s="47"/>
      <c r="F226" s="167"/>
    </row>
    <row r="227" spans="2:6" s="3" customFormat="1">
      <c r="B227" s="191">
        <v>10</v>
      </c>
      <c r="C227" s="318">
        <f t="shared" si="24"/>
        <v>0</v>
      </c>
      <c r="D227" s="318">
        <f t="shared" si="24"/>
        <v>0</v>
      </c>
      <c r="E227" s="47"/>
      <c r="F227" s="167"/>
    </row>
    <row r="228" spans="2:6" s="3" customFormat="1">
      <c r="B228" s="321">
        <v>11</v>
      </c>
      <c r="C228" s="319">
        <f t="shared" si="24"/>
        <v>0</v>
      </c>
      <c r="D228" s="319">
        <f t="shared" si="24"/>
        <v>0</v>
      </c>
      <c r="E228" s="47"/>
      <c r="F228" s="167"/>
    </row>
    <row r="229" spans="2:6" s="3" customFormat="1">
      <c r="B229" s="191">
        <v>12</v>
      </c>
      <c r="C229" s="318">
        <f t="shared" si="24"/>
        <v>0</v>
      </c>
      <c r="D229" s="318">
        <f t="shared" si="24"/>
        <v>0</v>
      </c>
      <c r="E229" s="47"/>
      <c r="F229" s="167"/>
    </row>
    <row r="230" spans="2:6" s="3" customFormat="1">
      <c r="B230" s="320" t="s">
        <v>9</v>
      </c>
      <c r="C230" s="198">
        <f>SUM(C218:C229)</f>
        <v>0</v>
      </c>
      <c r="D230" s="198">
        <f>SUM(D218:D229)</f>
        <v>0</v>
      </c>
      <c r="E230" s="170"/>
      <c r="F230" s="169"/>
    </row>
    <row r="231" spans="2:6" s="3" customFormat="1"/>
    <row r="232" spans="2:6" s="3" customFormat="1"/>
    <row r="233" spans="2:6" s="3" customFormat="1"/>
    <row r="234" spans="2:6" s="3" customFormat="1"/>
    <row r="235" spans="2:6" s="3" customFormat="1"/>
    <row r="236" spans="2:6" s="3" customFormat="1"/>
    <row r="237" spans="2:6" s="3" customFormat="1"/>
    <row r="238" spans="2:6" s="3" customFormat="1"/>
    <row r="239" spans="2:6" s="3" customFormat="1"/>
    <row r="240" spans="2:6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</sheetData>
  <sheetProtection password="C78F" sheet="1" objects="1" scenarios="1"/>
  <mergeCells count="54">
    <mergeCell ref="B191:D191"/>
    <mergeCell ref="B166:D166"/>
    <mergeCell ref="B113:D113"/>
    <mergeCell ref="B196:F196"/>
    <mergeCell ref="B215:D215"/>
    <mergeCell ref="B193:D193"/>
    <mergeCell ref="B194:D194"/>
    <mergeCell ref="B139:D139"/>
    <mergeCell ref="B140:D140"/>
    <mergeCell ref="B161:E161"/>
    <mergeCell ref="B162:D162"/>
    <mergeCell ref="B169:F169"/>
    <mergeCell ref="B163:D163"/>
    <mergeCell ref="B165:D165"/>
    <mergeCell ref="B167:D167"/>
    <mergeCell ref="B192:D192"/>
    <mergeCell ref="B81:D81"/>
    <mergeCell ref="B188:E188"/>
    <mergeCell ref="B189:D189"/>
    <mergeCell ref="B190:D190"/>
    <mergeCell ref="B142:F142"/>
    <mergeCell ref="B164:D164"/>
    <mergeCell ref="B88:F88"/>
    <mergeCell ref="B82:D82"/>
    <mergeCell ref="B134:E134"/>
    <mergeCell ref="B135:D135"/>
    <mergeCell ref="B107:E107"/>
    <mergeCell ref="B85:D85"/>
    <mergeCell ref="B86:D86"/>
    <mergeCell ref="B111:D111"/>
    <mergeCell ref="B108:D108"/>
    <mergeCell ref="B109:D109"/>
    <mergeCell ref="B136:D136"/>
    <mergeCell ref="B137:D137"/>
    <mergeCell ref="B138:D138"/>
    <mergeCell ref="B115:F115"/>
    <mergeCell ref="B110:D110"/>
    <mergeCell ref="B112:D112"/>
    <mergeCell ref="B20:D20"/>
    <mergeCell ref="B83:D83"/>
    <mergeCell ref="B84:D84"/>
    <mergeCell ref="B25:F25"/>
    <mergeCell ref="B6:F8"/>
    <mergeCell ref="B21:D21"/>
    <mergeCell ref="B23:D23"/>
    <mergeCell ref="B13:E13"/>
    <mergeCell ref="B14:D14"/>
    <mergeCell ref="B18:D18"/>
    <mergeCell ref="B17:D17"/>
    <mergeCell ref="B16:D16"/>
    <mergeCell ref="B15:D15"/>
    <mergeCell ref="B22:D22"/>
    <mergeCell ref="B11:E11"/>
    <mergeCell ref="B80:E80"/>
  </mergeCells>
  <phoneticPr fontId="0" type="noConversion"/>
  <hyperlinks>
    <hyperlink ref="B3" location="'Menu Principal'!A1" display="Menu Principal"/>
    <hyperlink ref="D3" location="'Quadro 12'!A1" display="Retorna"/>
    <hyperlink ref="F3" location="'Menu de Impressão'!A1" display="Continua"/>
  </hyperlinks>
  <printOptions horizontalCentered="1"/>
  <pageMargins left="0.78740157480314965" right="0.78740157480314965" top="0.98425196850393704" bottom="0.98425196850393704" header="0.51181102362204722" footer="0.51181102362204722"/>
  <pageSetup scale="97" orientation="portrait" horizontalDpi="240" verticalDpi="144" r:id="rId1"/>
  <headerFooter alignWithMargins="0">
    <oddHeader>&amp;CProjFacil - Sistema Integrado de Elaboração e Análise de Projetos</oddHeader>
    <oddFooter>&amp;LCopyright: José Nilo Meira
www.meiraprojetos.com.br
josenilomeira@gmail.com&amp;CVERSÃO 7 - 2005&amp;R&amp;D
&amp;T</oddFooter>
  </headerFooter>
  <rowBreaks count="2" manualBreakCount="2">
    <brk id="87" min="1" max="5" man="1"/>
    <brk id="132" min="1" max="5" man="1"/>
  </rowBreaks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D28"/>
  <sheetViews>
    <sheetView workbookViewId="0"/>
  </sheetViews>
  <sheetFormatPr defaultColWidth="0" defaultRowHeight="20.25" zeroHeight="1"/>
  <cols>
    <col min="1" max="1" width="38.42578125" style="670" customWidth="1"/>
    <col min="2" max="2" width="29" style="670" customWidth="1"/>
    <col min="3" max="3" width="34.5703125" style="670" bestFit="1" customWidth="1"/>
    <col min="4" max="4" width="0" style="670" hidden="1" customWidth="1"/>
    <col min="5" max="16384" width="9.140625" style="670" hidden="1"/>
  </cols>
  <sheetData>
    <row r="1" spans="1:3"/>
    <row r="2" spans="1:3" ht="31.5">
      <c r="A2" s="750" t="s">
        <v>718</v>
      </c>
      <c r="B2" s="750"/>
      <c r="C2" s="750"/>
    </row>
    <row r="3" spans="1:3"/>
    <row r="4" spans="1:3">
      <c r="A4" s="672" t="s">
        <v>712</v>
      </c>
      <c r="B4" s="675" t="e">
        <f>'Sumário Executivo'!C8</f>
        <v>#DIV/0!</v>
      </c>
      <c r="C4" s="673"/>
    </row>
    <row r="5" spans="1:3" ht="20.25" customHeight="1">
      <c r="A5" s="669" t="s">
        <v>710</v>
      </c>
      <c r="B5" s="676" t="e">
        <f>'Sumário Executivo'!D31</f>
        <v>#DIV/0!</v>
      </c>
      <c r="C5" s="670" t="s">
        <v>715</v>
      </c>
    </row>
    <row r="6" spans="1:3" ht="20.25" customHeight="1">
      <c r="A6" s="672" t="s">
        <v>713</v>
      </c>
      <c r="B6" s="677" t="e">
        <f>'Sumário Executivo'!D20</f>
        <v>#VALUE!</v>
      </c>
      <c r="C6" s="673"/>
    </row>
    <row r="7" spans="1:3" ht="20.25" customHeight="1">
      <c r="A7" s="669" t="s">
        <v>714</v>
      </c>
      <c r="B7" s="678" t="e">
        <f>'Sumário Executivo'!D27</f>
        <v>#DIV/0!</v>
      </c>
      <c r="C7" s="670" t="s">
        <v>716</v>
      </c>
    </row>
    <row r="8" spans="1:3" ht="20.25" customHeight="1">
      <c r="A8" s="672" t="s">
        <v>711</v>
      </c>
      <c r="B8" s="677" t="e">
        <f>'Sumário Executivo'!D28</f>
        <v>#DIV/0!</v>
      </c>
      <c r="C8" s="673" t="s">
        <v>717</v>
      </c>
    </row>
    <row r="9" spans="1:3" ht="20.25" customHeight="1">
      <c r="A9" s="669"/>
      <c r="B9" s="671"/>
    </row>
    <row r="10" spans="1:3" ht="20.25" customHeight="1">
      <c r="A10" s="669"/>
      <c r="B10" s="671"/>
    </row>
    <row r="11" spans="1:3" ht="20.25" customHeight="1">
      <c r="A11" s="669"/>
      <c r="B11" s="674"/>
    </row>
    <row r="12" spans="1:3" ht="20.25" customHeight="1">
      <c r="A12" s="669"/>
      <c r="B12" s="674"/>
    </row>
    <row r="13" spans="1:3" ht="20.25" customHeight="1">
      <c r="A13" s="752" t="s">
        <v>721</v>
      </c>
      <c r="B13" s="752"/>
    </row>
    <row r="14" spans="1:3" ht="27.75" customHeight="1">
      <c r="A14" s="751" t="e">
        <f>'Sumário Executivo'!C23</f>
        <v>#DIV/0!</v>
      </c>
      <c r="B14" s="751"/>
    </row>
    <row r="15" spans="1:3" ht="20.25" customHeight="1">
      <c r="A15" s="751" t="e">
        <f>'Sumário Executivo'!C27</f>
        <v>#DIV/0!</v>
      </c>
      <c r="B15" s="751"/>
    </row>
    <row r="16" spans="1:3" ht="20.25" customHeight="1">
      <c r="A16" s="679" t="s">
        <v>722</v>
      </c>
      <c r="B16" s="680" t="e">
        <f>'Sumário Executivo'!C28</f>
        <v>#DIV/0!</v>
      </c>
    </row>
    <row r="17" spans="1:2" ht="20.25" customHeight="1">
      <c r="A17" s="669"/>
      <c r="B17" s="674"/>
    </row>
    <row r="18" spans="1:2"/>
    <row r="19" spans="1:2" hidden="1"/>
    <row r="20" spans="1:2" hidden="1"/>
    <row r="21" spans="1:2" hidden="1"/>
    <row r="22" spans="1:2" hidden="1"/>
    <row r="23" spans="1:2" hidden="1"/>
    <row r="24" spans="1:2" hidden="1"/>
    <row r="25" spans="1:2" hidden="1"/>
    <row r="26" spans="1:2" hidden="1"/>
    <row r="27" spans="1:2" hidden="1"/>
    <row r="28" spans="1:2" hidden="1"/>
  </sheetData>
  <sheetProtection password="C78F" sheet="1" objects="1" scenarios="1"/>
  <mergeCells count="4">
    <mergeCell ref="A2:C2"/>
    <mergeCell ref="A14:B14"/>
    <mergeCell ref="A15:B15"/>
    <mergeCell ref="A13:B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G27"/>
  <sheetViews>
    <sheetView topLeftCell="A3" zoomScaleNormal="100" workbookViewId="0"/>
  </sheetViews>
  <sheetFormatPr defaultColWidth="0" defaultRowHeight="12.75" zeroHeight="1"/>
  <cols>
    <col min="1" max="1" width="4" style="401" customWidth="1"/>
    <col min="2" max="2" width="39.28515625" style="401" customWidth="1"/>
    <col min="3" max="4" width="9.140625" style="401" customWidth="1"/>
    <col min="5" max="5" width="6.85546875" style="401" customWidth="1"/>
    <col min="6" max="7" width="9.140625" style="401" customWidth="1"/>
    <col min="8" max="16384" width="9.140625" style="401" hidden="1"/>
  </cols>
  <sheetData>
    <row r="1" spans="2:6" hidden="1"/>
    <row r="2" spans="2:6" hidden="1"/>
    <row r="3" spans="2:6"/>
    <row r="4" spans="2:6"/>
    <row r="5" spans="2:6" ht="12.75" customHeight="1">
      <c r="B5" s="753" t="s">
        <v>723</v>
      </c>
      <c r="C5" s="753"/>
      <c r="D5" s="753"/>
      <c r="E5" s="753"/>
    </row>
    <row r="6" spans="2:6" ht="12.75" customHeight="1">
      <c r="B6" s="753"/>
      <c r="C6" s="753"/>
      <c r="D6" s="753"/>
      <c r="E6" s="753"/>
    </row>
    <row r="7" spans="2:6" ht="12.75" customHeight="1">
      <c r="B7" s="753"/>
      <c r="C7" s="753"/>
      <c r="D7" s="753"/>
      <c r="E7" s="753"/>
    </row>
    <row r="8" spans="2:6"/>
    <row r="9" spans="2:6"/>
    <row r="10" spans="2:6"/>
    <row r="11" spans="2:6"/>
    <row r="12" spans="2:6"/>
    <row r="13" spans="2:6"/>
    <row r="14" spans="2:6"/>
    <row r="15" spans="2:6"/>
    <row r="16" spans="2:6" ht="14.25">
      <c r="F16" s="412" t="s">
        <v>436</v>
      </c>
    </row>
    <row r="17"/>
    <row r="18"/>
    <row r="19"/>
    <row r="20"/>
    <row r="21"/>
    <row r="22"/>
    <row r="23"/>
    <row r="24"/>
    <row r="25"/>
    <row r="26"/>
    <row r="27" ht="10.5" customHeight="1"/>
  </sheetData>
  <sheetProtection password="C78F" sheet="1" objects="1" scenarios="1"/>
  <mergeCells count="1">
    <mergeCell ref="B5:E7"/>
  </mergeCells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Plan13">
    <pageSetUpPr fitToPage="1"/>
  </sheetPr>
  <dimension ref="A1:M1519"/>
  <sheetViews>
    <sheetView workbookViewId="0">
      <selection activeCell="F13" sqref="F13"/>
    </sheetView>
  </sheetViews>
  <sheetFormatPr defaultRowHeight="12.75"/>
  <cols>
    <col min="1" max="1" width="2.85546875" style="163" customWidth="1"/>
    <col min="2" max="13" width="9.140625" style="163"/>
  </cols>
  <sheetData>
    <row r="1" spans="1:13" s="1" customFormat="1">
      <c r="A1" s="164"/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</row>
    <row r="2" spans="1:13" s="1" customFormat="1">
      <c r="A2" s="164"/>
      <c r="B2" s="164"/>
      <c r="C2" s="164"/>
      <c r="D2" s="164"/>
      <c r="E2" s="164"/>
      <c r="F2" s="164"/>
      <c r="G2" s="164"/>
      <c r="H2" s="164"/>
      <c r="I2" s="164"/>
      <c r="J2" s="164"/>
      <c r="K2" s="164"/>
      <c r="L2" s="164"/>
      <c r="M2" s="164"/>
    </row>
    <row r="3" spans="1:13" s="1" customFormat="1">
      <c r="A3" s="164"/>
      <c r="B3" s="164"/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64"/>
    </row>
    <row r="4" spans="1:13" s="1" customFormat="1">
      <c r="A4" s="164"/>
      <c r="B4" s="164"/>
      <c r="C4" s="164"/>
      <c r="D4" s="164"/>
      <c r="E4" s="164"/>
      <c r="F4" s="164"/>
      <c r="G4" s="164"/>
      <c r="H4" s="164"/>
      <c r="I4" s="164"/>
      <c r="J4" s="164"/>
      <c r="K4" s="164"/>
      <c r="L4" s="164"/>
      <c r="M4" s="164"/>
    </row>
    <row r="5" spans="1:13" s="1" customFormat="1">
      <c r="A5" s="164"/>
      <c r="B5" s="164"/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</row>
    <row r="6" spans="1:13" s="1" customFormat="1" ht="18">
      <c r="A6" s="164"/>
      <c r="B6" s="165" t="s">
        <v>129</v>
      </c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</row>
    <row r="7" spans="1:13" s="1" customFormat="1">
      <c r="A7" s="164"/>
      <c r="B7" s="362" t="s">
        <v>231</v>
      </c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</row>
    <row r="8" spans="1:13" s="1" customFormat="1">
      <c r="A8" s="164"/>
      <c r="B8" s="164"/>
      <c r="C8" s="164"/>
      <c r="D8" s="164"/>
      <c r="E8" s="164"/>
      <c r="F8" s="164"/>
      <c r="G8" s="164"/>
      <c r="H8" s="164"/>
      <c r="I8" s="164"/>
      <c r="J8" s="164"/>
      <c r="K8" s="164"/>
      <c r="L8" s="164"/>
      <c r="M8" s="164"/>
    </row>
    <row r="9" spans="1:13" s="1" customFormat="1">
      <c r="A9" s="164"/>
      <c r="B9" s="164"/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</row>
    <row r="10" spans="1:13" s="1" customFormat="1">
      <c r="A10" s="164"/>
      <c r="B10" s="164"/>
      <c r="C10" s="164"/>
      <c r="D10" s="164"/>
      <c r="E10" s="164"/>
      <c r="F10" s="164"/>
      <c r="G10" s="164"/>
      <c r="H10" s="164"/>
      <c r="I10" s="164"/>
      <c r="J10" s="164"/>
      <c r="K10" s="164"/>
      <c r="L10" s="164"/>
      <c r="M10" s="164"/>
    </row>
    <row r="11" spans="1:13" s="1" customFormat="1">
      <c r="A11" s="164"/>
      <c r="B11" s="164"/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</row>
    <row r="12" spans="1:13" s="1" customFormat="1">
      <c r="A12" s="164"/>
      <c r="B12" s="164"/>
      <c r="C12" s="164"/>
      <c r="D12" s="164"/>
      <c r="E12" s="164"/>
      <c r="F12" s="164"/>
      <c r="G12" s="164"/>
      <c r="H12" s="164"/>
      <c r="I12" s="164"/>
      <c r="J12" s="164"/>
      <c r="K12" s="164"/>
      <c r="L12" s="164"/>
      <c r="M12" s="164"/>
    </row>
    <row r="13" spans="1:13" s="1" customFormat="1">
      <c r="A13" s="164"/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</row>
    <row r="14" spans="1:13" s="1" customFormat="1">
      <c r="A14" s="164"/>
      <c r="B14" s="164"/>
      <c r="C14" s="164"/>
      <c r="D14" s="164"/>
      <c r="E14" s="164"/>
      <c r="F14" s="164"/>
      <c r="G14" s="164"/>
      <c r="H14" s="164"/>
      <c r="I14" s="164"/>
      <c r="J14" s="164"/>
      <c r="K14" s="164"/>
      <c r="L14" s="164"/>
      <c r="M14" s="164"/>
    </row>
    <row r="15" spans="1:13" s="1" customFormat="1">
      <c r="A15" s="164"/>
      <c r="B15" s="164"/>
      <c r="C15" s="164"/>
      <c r="D15" s="164"/>
      <c r="E15" s="164"/>
      <c r="F15" s="164"/>
      <c r="G15" s="164"/>
      <c r="H15" s="164"/>
      <c r="I15" s="164"/>
      <c r="J15" s="164"/>
      <c r="K15" s="164"/>
      <c r="L15" s="164"/>
      <c r="M15" s="164"/>
    </row>
    <row r="16" spans="1:13" s="1" customFormat="1">
      <c r="A16" s="164"/>
      <c r="B16" s="164"/>
      <c r="C16" s="164"/>
      <c r="D16" s="164"/>
      <c r="E16" s="164"/>
      <c r="F16" s="164"/>
      <c r="G16" s="164"/>
      <c r="H16" s="164"/>
      <c r="I16" s="164"/>
      <c r="J16" s="164"/>
      <c r="K16" s="164"/>
      <c r="L16" s="164"/>
      <c r="M16" s="164"/>
    </row>
    <row r="17" spans="1:13" s="1" customFormat="1">
      <c r="A17" s="164"/>
      <c r="B17" s="164"/>
      <c r="C17" s="164"/>
      <c r="D17" s="164"/>
      <c r="E17" s="164"/>
      <c r="F17" s="164"/>
      <c r="G17" s="164"/>
      <c r="H17" s="164"/>
      <c r="I17" s="164"/>
      <c r="J17" s="164"/>
      <c r="K17" s="164"/>
      <c r="L17" s="164"/>
      <c r="M17" s="164"/>
    </row>
    <row r="18" spans="1:13" s="1" customFormat="1" ht="20.25">
      <c r="A18" s="164"/>
      <c r="B18" s="754" t="s">
        <v>384</v>
      </c>
      <c r="C18" s="754"/>
      <c r="D18" s="754"/>
      <c r="E18" s="754"/>
      <c r="F18" s="754"/>
      <c r="G18" s="754"/>
      <c r="H18" s="754"/>
      <c r="I18" s="754"/>
      <c r="J18" s="754"/>
      <c r="K18" s="754"/>
      <c r="L18" s="754"/>
      <c r="M18" s="164"/>
    </row>
    <row r="19" spans="1:13" s="1" customFormat="1" ht="18.75">
      <c r="A19" s="164"/>
      <c r="B19" s="166"/>
      <c r="C19" s="166"/>
      <c r="D19" s="166"/>
      <c r="E19" s="166"/>
      <c r="F19" s="166"/>
      <c r="G19" s="166"/>
      <c r="H19" s="166"/>
      <c r="I19" s="166"/>
      <c r="J19" s="166"/>
      <c r="K19" s="166"/>
      <c r="L19" s="166"/>
      <c r="M19" s="164"/>
    </row>
    <row r="20" spans="1:13" s="1" customFormat="1">
      <c r="A20" s="164"/>
      <c r="B20" s="164"/>
      <c r="C20" s="164"/>
      <c r="D20" s="164"/>
      <c r="E20" s="164"/>
      <c r="F20" s="164"/>
      <c r="G20" s="164"/>
      <c r="H20" s="164"/>
      <c r="I20" s="164"/>
      <c r="J20" s="164"/>
      <c r="K20" s="164"/>
      <c r="L20" s="164"/>
      <c r="M20" s="164"/>
    </row>
    <row r="21" spans="1:13" s="1" customFormat="1">
      <c r="A21" s="164"/>
      <c r="B21" s="164" t="s">
        <v>353</v>
      </c>
      <c r="C21" s="164"/>
      <c r="D21" s="164"/>
      <c r="E21" s="164"/>
      <c r="F21" s="164"/>
      <c r="G21" s="164"/>
      <c r="H21" s="164"/>
      <c r="I21" s="164"/>
      <c r="J21" s="164"/>
      <c r="K21" s="164"/>
      <c r="L21" s="164"/>
      <c r="M21" s="164"/>
    </row>
    <row r="22" spans="1:13" s="1" customFormat="1">
      <c r="A22" s="164"/>
      <c r="B22" s="164" t="s">
        <v>375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</row>
    <row r="23" spans="1:13" s="1" customFormat="1">
      <c r="A23" s="164"/>
      <c r="B23" s="164" t="s">
        <v>376</v>
      </c>
      <c r="C23" s="164"/>
      <c r="D23" s="164"/>
      <c r="E23" s="164"/>
      <c r="F23" s="164"/>
      <c r="G23" s="164"/>
      <c r="H23" s="164"/>
      <c r="I23" s="164"/>
      <c r="J23" s="164"/>
      <c r="K23" s="164"/>
      <c r="L23" s="164"/>
      <c r="M23" s="164"/>
    </row>
    <row r="24" spans="1:13" s="1" customFormat="1">
      <c r="A24" s="164"/>
      <c r="B24" s="164"/>
      <c r="C24" s="164"/>
      <c r="D24" s="164"/>
      <c r="E24" s="164"/>
      <c r="F24" s="164"/>
      <c r="G24" s="164"/>
      <c r="H24" s="164"/>
      <c r="I24" s="164"/>
      <c r="J24" s="164"/>
      <c r="K24" s="164"/>
      <c r="L24" s="164"/>
      <c r="M24" s="164"/>
    </row>
    <row r="25" spans="1:13" s="1" customFormat="1">
      <c r="A25" s="164"/>
      <c r="B25" s="164" t="s">
        <v>350</v>
      </c>
      <c r="C25" s="164"/>
      <c r="D25" s="164"/>
      <c r="E25" s="164"/>
      <c r="F25" s="164"/>
      <c r="G25" s="164"/>
      <c r="H25" s="164"/>
      <c r="I25" s="164"/>
      <c r="J25" s="164"/>
      <c r="K25" s="164"/>
      <c r="L25" s="164"/>
      <c r="M25" s="164"/>
    </row>
    <row r="26" spans="1:13" s="1" customFormat="1">
      <c r="A26" s="164"/>
      <c r="B26" s="164" t="s">
        <v>351</v>
      </c>
      <c r="C26" s="164"/>
      <c r="D26" s="164"/>
      <c r="E26" s="164"/>
      <c r="F26" s="164"/>
      <c r="G26" s="164"/>
      <c r="H26" s="164"/>
      <c r="I26" s="164"/>
      <c r="J26" s="164"/>
      <c r="K26" s="164"/>
      <c r="L26" s="164"/>
      <c r="M26" s="164"/>
    </row>
    <row r="27" spans="1:13" s="1" customFormat="1">
      <c r="A27" s="164"/>
      <c r="B27" s="164" t="s">
        <v>387</v>
      </c>
      <c r="C27" s="164"/>
      <c r="D27" s="164"/>
      <c r="E27" s="164"/>
      <c r="F27" s="164"/>
      <c r="G27" s="164"/>
      <c r="H27" s="164"/>
      <c r="I27" s="164"/>
      <c r="J27" s="164"/>
      <c r="K27" s="164"/>
      <c r="L27" s="164"/>
      <c r="M27" s="164"/>
    </row>
    <row r="28" spans="1:13" s="1" customFormat="1">
      <c r="A28" s="164"/>
      <c r="B28" s="164"/>
      <c r="C28" s="164"/>
      <c r="D28" s="164"/>
      <c r="E28" s="164"/>
      <c r="F28" s="164"/>
      <c r="G28" s="164"/>
      <c r="H28" s="164"/>
      <c r="I28" s="164"/>
      <c r="J28" s="164"/>
      <c r="K28" s="164"/>
      <c r="L28" s="164"/>
      <c r="M28" s="164"/>
    </row>
    <row r="29" spans="1:13" s="1" customFormat="1">
      <c r="A29" s="164"/>
      <c r="B29" s="164" t="s">
        <v>361</v>
      </c>
      <c r="C29" s="164"/>
      <c r="D29" s="164"/>
      <c r="E29" s="164"/>
      <c r="F29" s="164"/>
      <c r="G29" s="164"/>
      <c r="H29" s="164"/>
      <c r="I29" s="164"/>
      <c r="J29" s="164"/>
      <c r="K29" s="164"/>
      <c r="L29" s="164"/>
      <c r="M29" s="164"/>
    </row>
    <row r="30" spans="1:13" s="1" customFormat="1">
      <c r="A30" s="164"/>
      <c r="B30" s="164" t="s">
        <v>352</v>
      </c>
      <c r="C30" s="164"/>
      <c r="D30" s="164"/>
      <c r="E30" s="164"/>
      <c r="F30" s="164"/>
      <c r="G30" s="164"/>
      <c r="H30" s="164"/>
      <c r="I30" s="164"/>
      <c r="J30" s="164"/>
      <c r="K30" s="164"/>
      <c r="L30" s="164"/>
      <c r="M30" s="164"/>
    </row>
    <row r="31" spans="1:13" s="1" customFormat="1">
      <c r="A31" s="164"/>
      <c r="B31" s="164" t="s">
        <v>388</v>
      </c>
      <c r="C31" s="164"/>
      <c r="D31" s="164"/>
      <c r="E31" s="164"/>
      <c r="F31" s="164"/>
      <c r="G31" s="164"/>
      <c r="H31" s="164"/>
      <c r="I31" s="164"/>
      <c r="J31" s="164"/>
      <c r="K31" s="164"/>
      <c r="L31" s="164"/>
      <c r="M31" s="164"/>
    </row>
    <row r="32" spans="1:13" s="1" customFormat="1">
      <c r="A32" s="164"/>
      <c r="B32" s="164" t="s">
        <v>389</v>
      </c>
      <c r="C32" s="164"/>
      <c r="D32" s="164"/>
      <c r="E32" s="164"/>
      <c r="F32" s="164"/>
      <c r="G32" s="164"/>
      <c r="H32" s="164"/>
      <c r="I32" s="164"/>
      <c r="J32" s="164"/>
      <c r="K32" s="164"/>
      <c r="L32" s="164"/>
      <c r="M32" s="164"/>
    </row>
    <row r="33" spans="1:13" s="1" customFormat="1">
      <c r="A33" s="164"/>
      <c r="B33" s="164"/>
      <c r="C33" s="164"/>
      <c r="D33" s="164"/>
      <c r="E33" s="164"/>
      <c r="F33" s="164"/>
      <c r="G33" s="164"/>
      <c r="H33" s="164"/>
      <c r="I33" s="164"/>
      <c r="J33" s="164"/>
      <c r="K33" s="164"/>
      <c r="L33" s="164"/>
      <c r="M33" s="164"/>
    </row>
    <row r="34" spans="1:13" s="1" customFormat="1">
      <c r="A34" s="164"/>
      <c r="B34" s="164" t="s">
        <v>366</v>
      </c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</row>
    <row r="35" spans="1:13" s="1" customFormat="1">
      <c r="A35" s="164"/>
      <c r="B35" s="164" t="s">
        <v>385</v>
      </c>
      <c r="C35" s="164"/>
      <c r="D35" s="164"/>
      <c r="E35" s="164"/>
      <c r="F35" s="164"/>
      <c r="G35" s="164"/>
      <c r="H35" s="164"/>
      <c r="I35" s="164"/>
      <c r="J35" s="164"/>
      <c r="K35" s="164"/>
      <c r="L35" s="164"/>
      <c r="M35" s="164"/>
    </row>
    <row r="36" spans="1:13" s="1" customFormat="1">
      <c r="A36" s="164"/>
      <c r="B36" s="164" t="s">
        <v>372</v>
      </c>
      <c r="C36" s="164"/>
      <c r="D36" s="164"/>
      <c r="E36" s="164"/>
      <c r="F36" s="164"/>
      <c r="G36" s="164"/>
      <c r="H36" s="164"/>
      <c r="I36" s="164"/>
      <c r="J36" s="164"/>
      <c r="K36" s="164"/>
      <c r="L36" s="164"/>
      <c r="M36" s="164"/>
    </row>
    <row r="37" spans="1:13" s="1" customFormat="1">
      <c r="A37" s="164"/>
      <c r="B37" s="164" t="s">
        <v>373</v>
      </c>
      <c r="C37" s="164"/>
      <c r="D37" s="164"/>
      <c r="E37" s="164"/>
      <c r="F37" s="164"/>
      <c r="G37" s="164"/>
      <c r="H37" s="164"/>
      <c r="I37" s="164"/>
      <c r="J37" s="164"/>
      <c r="K37" s="164"/>
      <c r="L37" s="164"/>
      <c r="M37" s="164"/>
    </row>
    <row r="38" spans="1:13" s="1" customFormat="1">
      <c r="A38" s="164"/>
      <c r="B38" s="164" t="s">
        <v>374</v>
      </c>
      <c r="C38" s="164"/>
      <c r="D38" s="164"/>
      <c r="E38" s="164"/>
      <c r="F38" s="164"/>
      <c r="G38" s="164"/>
      <c r="H38" s="164"/>
      <c r="I38" s="164"/>
      <c r="J38" s="164"/>
      <c r="K38" s="164"/>
      <c r="L38" s="164"/>
      <c r="M38" s="164"/>
    </row>
    <row r="39" spans="1:13" s="1" customFormat="1">
      <c r="A39" s="164"/>
      <c r="B39" s="164"/>
      <c r="C39" s="164"/>
      <c r="D39" s="164"/>
      <c r="E39" s="164"/>
      <c r="F39" s="164"/>
      <c r="G39" s="164"/>
      <c r="H39" s="164"/>
      <c r="I39" s="164"/>
      <c r="J39" s="164"/>
      <c r="K39" s="164"/>
      <c r="L39" s="164"/>
      <c r="M39" s="164"/>
    </row>
    <row r="40" spans="1:13" s="1" customFormat="1">
      <c r="A40" s="164"/>
      <c r="B40" s="164" t="s">
        <v>381</v>
      </c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</row>
    <row r="41" spans="1:13" s="1" customFormat="1">
      <c r="A41" s="164"/>
      <c r="B41" s="164" t="s">
        <v>382</v>
      </c>
      <c r="C41" s="164"/>
      <c r="D41" s="164"/>
      <c r="E41" s="164"/>
      <c r="F41" s="164"/>
      <c r="G41" s="164"/>
      <c r="H41" s="164"/>
      <c r="I41" s="164"/>
      <c r="J41" s="164"/>
      <c r="K41" s="164"/>
      <c r="L41" s="164"/>
      <c r="M41" s="164"/>
    </row>
    <row r="42" spans="1:13" s="1" customFormat="1">
      <c r="A42" s="164"/>
      <c r="B42" s="164" t="s">
        <v>386</v>
      </c>
      <c r="C42" s="164"/>
      <c r="D42" s="164"/>
      <c r="E42" s="164"/>
      <c r="F42" s="164"/>
      <c r="G42" s="164"/>
      <c r="H42" s="164"/>
      <c r="I42" s="164"/>
      <c r="J42" s="164"/>
      <c r="K42" s="164"/>
      <c r="L42" s="164"/>
      <c r="M42" s="164"/>
    </row>
    <row r="43" spans="1:13" s="1" customFormat="1">
      <c r="A43" s="164"/>
      <c r="B43" s="164" t="s">
        <v>383</v>
      </c>
      <c r="C43" s="164"/>
      <c r="D43" s="164"/>
      <c r="E43" s="164"/>
      <c r="F43" s="164"/>
      <c r="G43" s="164"/>
      <c r="H43" s="164"/>
      <c r="I43" s="164"/>
      <c r="J43" s="164"/>
      <c r="K43" s="164"/>
      <c r="L43" s="164"/>
      <c r="M43" s="164"/>
    </row>
    <row r="44" spans="1:13" s="1" customFormat="1">
      <c r="A44" s="164"/>
      <c r="B44" s="164"/>
      <c r="C44" s="164"/>
      <c r="D44" s="164"/>
      <c r="E44" s="164"/>
      <c r="F44" s="164"/>
      <c r="G44" s="164"/>
      <c r="H44" s="164"/>
      <c r="I44" s="164"/>
      <c r="J44" s="164"/>
      <c r="K44" s="164"/>
      <c r="L44" s="164"/>
      <c r="M44" s="164"/>
    </row>
    <row r="45" spans="1:13" s="1" customFormat="1">
      <c r="A45" s="164"/>
      <c r="B45" s="164" t="s">
        <v>367</v>
      </c>
      <c r="C45" s="164"/>
      <c r="D45" s="164"/>
      <c r="E45" s="164"/>
      <c r="F45" s="164"/>
      <c r="G45" s="164"/>
      <c r="H45" s="164"/>
      <c r="I45" s="164"/>
      <c r="J45" s="164"/>
      <c r="K45" s="164"/>
      <c r="L45" s="164"/>
      <c r="M45" s="164"/>
    </row>
    <row r="46" spans="1:13" s="1" customFormat="1">
      <c r="A46" s="164"/>
      <c r="B46" s="164" t="s">
        <v>364</v>
      </c>
      <c r="C46" s="164"/>
      <c r="D46" s="164"/>
      <c r="E46" s="164"/>
      <c r="F46" s="164"/>
      <c r="G46" s="164"/>
      <c r="H46" s="164"/>
      <c r="I46" s="164"/>
      <c r="J46" s="164"/>
      <c r="K46" s="164"/>
      <c r="L46" s="164"/>
      <c r="M46" s="164"/>
    </row>
    <row r="47" spans="1:13" s="1" customFormat="1">
      <c r="A47" s="164"/>
      <c r="B47" s="164" t="s">
        <v>368</v>
      </c>
      <c r="C47" s="164"/>
      <c r="D47" s="164"/>
      <c r="E47" s="164"/>
      <c r="F47" s="164"/>
      <c r="G47" s="164"/>
      <c r="H47" s="164"/>
      <c r="I47" s="164"/>
      <c r="J47" s="164"/>
      <c r="K47" s="164"/>
      <c r="L47" s="164"/>
      <c r="M47" s="164"/>
    </row>
    <row r="48" spans="1:13" s="1" customFormat="1">
      <c r="A48" s="164"/>
      <c r="B48" s="164" t="s">
        <v>369</v>
      </c>
      <c r="C48" s="164"/>
      <c r="D48" s="164"/>
      <c r="E48" s="164"/>
      <c r="F48" s="164"/>
      <c r="G48" s="164"/>
      <c r="H48" s="164"/>
      <c r="I48" s="164"/>
      <c r="J48" s="164"/>
      <c r="K48" s="164"/>
      <c r="L48" s="164"/>
      <c r="M48" s="164"/>
    </row>
    <row r="49" spans="1:13" s="1" customFormat="1">
      <c r="A49" s="164"/>
      <c r="B49" s="164" t="s">
        <v>370</v>
      </c>
      <c r="C49" s="164"/>
      <c r="D49" s="164"/>
      <c r="E49" s="164"/>
      <c r="F49" s="164"/>
      <c r="G49" s="164"/>
      <c r="H49" s="164"/>
      <c r="I49" s="164"/>
      <c r="J49" s="164"/>
      <c r="K49" s="164"/>
      <c r="L49" s="164"/>
      <c r="M49" s="164"/>
    </row>
    <row r="50" spans="1:13" s="1" customFormat="1">
      <c r="A50" s="164"/>
      <c r="B50" s="164"/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64"/>
    </row>
    <row r="51" spans="1:13" s="1" customFormat="1">
      <c r="A51" s="164"/>
      <c r="B51" s="164" t="s">
        <v>390</v>
      </c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</row>
    <row r="52" spans="1:13" s="1" customFormat="1">
      <c r="A52" s="164"/>
      <c r="B52" s="164" t="s">
        <v>371</v>
      </c>
      <c r="C52" s="164"/>
      <c r="D52" s="164"/>
      <c r="E52" s="164"/>
      <c r="F52" s="164"/>
      <c r="G52" s="164"/>
      <c r="H52" s="164"/>
      <c r="I52" s="164"/>
      <c r="J52" s="164"/>
      <c r="K52" s="164"/>
      <c r="L52" s="164"/>
      <c r="M52" s="164"/>
    </row>
    <row r="53" spans="1:13" s="1" customFormat="1">
      <c r="A53" s="164"/>
      <c r="B53" s="164"/>
      <c r="C53" s="164"/>
      <c r="D53" s="164"/>
      <c r="E53" s="164"/>
      <c r="F53" s="164"/>
      <c r="G53" s="164"/>
      <c r="H53" s="164"/>
      <c r="I53" s="164"/>
      <c r="J53" s="164"/>
      <c r="K53" s="164"/>
      <c r="L53" s="164"/>
      <c r="M53" s="164"/>
    </row>
    <row r="54" spans="1:13" s="1" customFormat="1">
      <c r="A54" s="164"/>
      <c r="B54" s="164" t="s">
        <v>354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</row>
    <row r="55" spans="1:13" s="1" customFormat="1">
      <c r="A55" s="164"/>
      <c r="B55" s="164" t="s">
        <v>356</v>
      </c>
      <c r="C55" s="164"/>
      <c r="D55" s="164"/>
      <c r="E55" s="164"/>
      <c r="F55" s="164"/>
      <c r="G55" s="164"/>
      <c r="H55" s="164"/>
      <c r="I55" s="164"/>
      <c r="J55" s="164"/>
      <c r="K55" s="164"/>
      <c r="L55" s="164"/>
      <c r="M55" s="164"/>
    </row>
    <row r="56" spans="1:13" s="1" customFormat="1">
      <c r="A56" s="164"/>
      <c r="B56" s="164" t="s">
        <v>355</v>
      </c>
      <c r="C56" s="164"/>
      <c r="D56" s="164"/>
      <c r="E56" s="164"/>
      <c r="F56" s="164"/>
      <c r="G56" s="164"/>
      <c r="H56" s="164"/>
      <c r="I56" s="164"/>
      <c r="J56" s="164"/>
      <c r="K56" s="164"/>
      <c r="L56" s="164"/>
      <c r="M56" s="164"/>
    </row>
    <row r="57" spans="1:13" s="1" customFormat="1">
      <c r="A57" s="164"/>
      <c r="B57" s="164"/>
      <c r="C57" s="164"/>
      <c r="D57" s="164"/>
      <c r="E57" s="164"/>
      <c r="F57" s="164"/>
      <c r="G57" s="164"/>
      <c r="H57" s="164"/>
      <c r="I57" s="164"/>
      <c r="J57" s="164"/>
      <c r="K57" s="164"/>
      <c r="L57" s="164"/>
      <c r="M57" s="164"/>
    </row>
    <row r="58" spans="1:13" s="1" customFormat="1">
      <c r="A58" s="164"/>
      <c r="B58" s="164" t="s">
        <v>357</v>
      </c>
      <c r="C58" s="164"/>
      <c r="D58" s="164"/>
      <c r="E58" s="164"/>
      <c r="F58" s="164"/>
      <c r="G58" s="164"/>
      <c r="H58" s="164"/>
      <c r="I58" s="164"/>
      <c r="J58" s="164"/>
      <c r="K58" s="164"/>
      <c r="L58" s="164"/>
      <c r="M58" s="164"/>
    </row>
    <row r="59" spans="1:13" s="1" customFormat="1">
      <c r="A59" s="164"/>
      <c r="B59" s="164" t="s">
        <v>358</v>
      </c>
      <c r="C59" s="164"/>
      <c r="D59" s="164"/>
      <c r="E59" s="164"/>
      <c r="F59" s="164"/>
      <c r="G59" s="164"/>
      <c r="H59" s="164"/>
      <c r="I59" s="164"/>
      <c r="J59" s="164"/>
      <c r="K59" s="164"/>
      <c r="L59" s="164"/>
      <c r="M59" s="164"/>
    </row>
    <row r="60" spans="1:13" s="1" customFormat="1">
      <c r="A60" s="164"/>
      <c r="B60" s="164"/>
      <c r="C60" s="164"/>
      <c r="D60" s="164"/>
      <c r="E60" s="164"/>
      <c r="F60" s="164"/>
      <c r="G60" s="164"/>
      <c r="H60" s="164"/>
      <c r="I60" s="164"/>
      <c r="J60" s="164"/>
      <c r="K60" s="164"/>
      <c r="L60" s="164"/>
      <c r="M60" s="164"/>
    </row>
    <row r="61" spans="1:13" s="1" customFormat="1">
      <c r="A61" s="164"/>
      <c r="B61" s="164" t="s">
        <v>365</v>
      </c>
      <c r="C61" s="164"/>
      <c r="D61" s="164"/>
      <c r="E61" s="164"/>
      <c r="F61" s="164"/>
      <c r="G61" s="164"/>
      <c r="H61" s="164"/>
      <c r="I61" s="164"/>
      <c r="J61" s="164"/>
      <c r="K61" s="164"/>
      <c r="L61" s="164"/>
      <c r="M61" s="164"/>
    </row>
    <row r="62" spans="1:13" s="1" customFormat="1">
      <c r="A62" s="164"/>
      <c r="B62" s="164" t="s">
        <v>359</v>
      </c>
      <c r="C62" s="164"/>
      <c r="D62" s="164"/>
      <c r="E62" s="164"/>
      <c r="F62" s="164"/>
      <c r="G62" s="164"/>
      <c r="H62" s="164"/>
      <c r="I62" s="164"/>
      <c r="J62" s="164"/>
      <c r="K62" s="164"/>
      <c r="L62" s="164"/>
      <c r="M62" s="164"/>
    </row>
    <row r="63" spans="1:13" s="1" customFormat="1">
      <c r="A63" s="164"/>
      <c r="B63" s="164" t="s">
        <v>362</v>
      </c>
      <c r="C63" s="164"/>
      <c r="D63" s="164"/>
      <c r="E63" s="164"/>
      <c r="F63" s="164"/>
      <c r="G63" s="164"/>
      <c r="H63" s="164"/>
      <c r="I63" s="164"/>
      <c r="J63" s="164"/>
      <c r="K63" s="164"/>
      <c r="L63" s="164"/>
      <c r="M63" s="164"/>
    </row>
    <row r="64" spans="1:13" s="1" customFormat="1">
      <c r="A64" s="164"/>
      <c r="B64" s="164"/>
      <c r="C64" s="164"/>
      <c r="D64" s="164"/>
      <c r="E64" s="164"/>
      <c r="F64" s="164"/>
      <c r="G64" s="164"/>
      <c r="H64" s="164"/>
      <c r="I64" s="164"/>
      <c r="J64" s="164"/>
      <c r="K64" s="164"/>
      <c r="L64" s="164"/>
      <c r="M64" s="164"/>
    </row>
    <row r="65" spans="1:13" s="1" customFormat="1">
      <c r="A65" s="164"/>
      <c r="B65" s="164" t="s">
        <v>360</v>
      </c>
      <c r="C65" s="164"/>
      <c r="D65" s="164"/>
      <c r="E65" s="164"/>
      <c r="F65" s="164"/>
      <c r="G65" s="164"/>
      <c r="H65" s="164"/>
      <c r="I65" s="164"/>
      <c r="J65" s="164"/>
      <c r="K65" s="164"/>
      <c r="L65" s="164"/>
      <c r="M65" s="164"/>
    </row>
    <row r="66" spans="1:13" s="1" customFormat="1">
      <c r="A66" s="164"/>
      <c r="B66" s="164" t="s">
        <v>363</v>
      </c>
      <c r="C66" s="164"/>
      <c r="D66" s="164"/>
      <c r="E66" s="164"/>
      <c r="F66" s="164"/>
      <c r="G66" s="164"/>
      <c r="H66" s="164"/>
      <c r="I66" s="164"/>
      <c r="J66" s="164"/>
      <c r="K66" s="164"/>
      <c r="L66" s="164"/>
      <c r="M66" s="164"/>
    </row>
    <row r="67" spans="1:13" s="1" customFormat="1">
      <c r="A67" s="164"/>
      <c r="B67" s="164" t="s">
        <v>377</v>
      </c>
      <c r="C67" s="164"/>
      <c r="D67" s="164"/>
      <c r="E67" s="164"/>
      <c r="F67" s="164"/>
      <c r="G67" s="164"/>
      <c r="H67" s="164"/>
      <c r="I67" s="164"/>
      <c r="J67" s="164"/>
      <c r="K67" s="164"/>
      <c r="L67" s="164"/>
      <c r="M67" s="164"/>
    </row>
    <row r="68" spans="1:13" s="1" customFormat="1">
      <c r="A68" s="164"/>
      <c r="B68" s="164" t="s">
        <v>379</v>
      </c>
      <c r="C68" s="164"/>
      <c r="D68" s="164"/>
      <c r="E68" s="164"/>
      <c r="F68" s="164"/>
      <c r="G68" s="164"/>
      <c r="H68" s="164"/>
      <c r="I68" s="164"/>
      <c r="J68" s="164"/>
      <c r="K68" s="164"/>
      <c r="L68" s="164"/>
      <c r="M68" s="164"/>
    </row>
    <row r="69" spans="1:13" s="1" customFormat="1">
      <c r="A69" s="164"/>
      <c r="B69" s="164" t="s">
        <v>380</v>
      </c>
      <c r="C69" s="164"/>
      <c r="D69" s="164"/>
      <c r="E69" s="164"/>
      <c r="F69" s="164"/>
      <c r="G69" s="164"/>
      <c r="H69" s="164"/>
      <c r="I69" s="164"/>
      <c r="J69" s="164"/>
      <c r="K69" s="164"/>
      <c r="L69" s="164"/>
      <c r="M69" s="164"/>
    </row>
    <row r="70" spans="1:13" s="1" customFormat="1">
      <c r="A70" s="164"/>
      <c r="B70" s="164"/>
      <c r="C70" s="164"/>
      <c r="D70" s="164"/>
      <c r="E70" s="164"/>
      <c r="F70" s="164"/>
      <c r="G70" s="164"/>
      <c r="H70" s="164"/>
      <c r="I70" s="164"/>
      <c r="J70" s="164"/>
      <c r="K70" s="164"/>
      <c r="L70" s="164"/>
      <c r="M70" s="164"/>
    </row>
    <row r="71" spans="1:13" s="1" customFormat="1">
      <c r="A71" s="164"/>
      <c r="B71" s="164"/>
      <c r="C71" s="164"/>
      <c r="D71" s="164"/>
      <c r="E71" s="164"/>
      <c r="F71" s="164"/>
      <c r="G71" s="164"/>
      <c r="H71" s="164"/>
      <c r="I71" s="164"/>
      <c r="J71" s="164"/>
      <c r="K71" s="164"/>
      <c r="L71" s="164"/>
      <c r="M71" s="164"/>
    </row>
    <row r="72" spans="1:13" s="1" customFormat="1">
      <c r="A72" s="164"/>
      <c r="B72" s="164"/>
      <c r="C72" s="164"/>
      <c r="D72" s="164"/>
      <c r="E72" s="164"/>
      <c r="F72" s="164"/>
      <c r="G72" s="164"/>
      <c r="H72" s="164"/>
      <c r="I72" s="164"/>
      <c r="J72" s="164"/>
      <c r="K72" s="164"/>
      <c r="L72" s="164"/>
      <c r="M72" s="164"/>
    </row>
    <row r="73" spans="1:13" s="1" customFormat="1">
      <c r="A73" s="164"/>
      <c r="B73" s="164"/>
      <c r="C73" s="164"/>
      <c r="D73" s="164"/>
      <c r="E73" s="164"/>
      <c r="F73" s="164"/>
      <c r="G73" s="164"/>
      <c r="H73" s="164"/>
      <c r="I73" s="164"/>
      <c r="J73" s="164"/>
      <c r="K73" s="164"/>
      <c r="L73" s="164"/>
      <c r="M73" s="164"/>
    </row>
    <row r="74" spans="1:13" s="1" customFormat="1">
      <c r="A74" s="164"/>
      <c r="B74" s="164"/>
      <c r="C74" s="164"/>
      <c r="D74" s="164"/>
      <c r="E74" s="164"/>
      <c r="F74" s="164"/>
      <c r="G74" s="164"/>
      <c r="H74" s="164"/>
      <c r="I74" s="164"/>
      <c r="J74" s="164"/>
      <c r="K74" s="164"/>
      <c r="L74" s="164"/>
      <c r="M74" s="164"/>
    </row>
    <row r="75" spans="1:13" s="1" customFormat="1">
      <c r="A75" s="164"/>
      <c r="B75" s="164"/>
      <c r="C75" s="164"/>
      <c r="D75" s="164"/>
      <c r="E75" s="164"/>
      <c r="F75" s="164"/>
      <c r="G75" s="164"/>
      <c r="H75" s="164"/>
      <c r="I75" s="164"/>
      <c r="J75" s="164"/>
      <c r="K75" s="164"/>
      <c r="L75" s="164"/>
      <c r="M75" s="164"/>
    </row>
    <row r="76" spans="1:13" s="1" customFormat="1">
      <c r="A76" s="164"/>
      <c r="B76" s="164"/>
      <c r="C76" s="164"/>
      <c r="D76" s="164"/>
      <c r="E76" s="164"/>
      <c r="F76" s="164"/>
      <c r="G76" s="164"/>
      <c r="H76" s="164"/>
      <c r="I76" s="164"/>
      <c r="J76" s="164"/>
      <c r="K76" s="164"/>
      <c r="L76" s="164"/>
      <c r="M76" s="164"/>
    </row>
    <row r="77" spans="1:13" s="1" customFormat="1">
      <c r="A77" s="164"/>
      <c r="B77" s="164"/>
      <c r="C77" s="164"/>
      <c r="D77" s="164"/>
      <c r="E77" s="164"/>
      <c r="F77" s="164"/>
      <c r="G77" s="164"/>
      <c r="H77" s="164"/>
      <c r="I77" s="164"/>
      <c r="J77" s="164"/>
      <c r="K77" s="164"/>
      <c r="L77" s="164"/>
      <c r="M77" s="164"/>
    </row>
    <row r="78" spans="1:13" s="1" customFormat="1">
      <c r="A78" s="164"/>
      <c r="B78" s="164"/>
      <c r="C78" s="164"/>
      <c r="D78" s="164"/>
      <c r="E78" s="164"/>
      <c r="F78" s="164"/>
      <c r="G78" s="164"/>
      <c r="H78" s="164"/>
      <c r="I78" s="164"/>
      <c r="J78" s="164"/>
      <c r="K78" s="164"/>
      <c r="L78" s="164"/>
      <c r="M78" s="164"/>
    </row>
    <row r="79" spans="1:13" s="1" customFormat="1">
      <c r="A79" s="164"/>
      <c r="B79" s="164"/>
      <c r="C79" s="164"/>
      <c r="D79" s="164"/>
      <c r="E79" s="164"/>
      <c r="F79" s="164"/>
      <c r="G79" s="164"/>
      <c r="H79" s="164"/>
      <c r="I79" s="164"/>
      <c r="J79" s="164"/>
      <c r="K79" s="164"/>
      <c r="L79" s="164"/>
      <c r="M79" s="164"/>
    </row>
    <row r="80" spans="1:13" s="1" customFormat="1">
      <c r="A80" s="164"/>
      <c r="B80" s="164"/>
      <c r="C80" s="164"/>
      <c r="D80" s="164"/>
      <c r="E80" s="164"/>
      <c r="F80" s="164"/>
      <c r="G80" s="164"/>
      <c r="H80" s="164"/>
      <c r="I80" s="164"/>
      <c r="J80" s="164"/>
      <c r="K80" s="164"/>
      <c r="L80" s="164"/>
      <c r="M80" s="164"/>
    </row>
    <row r="81" spans="1:13" s="1" customFormat="1">
      <c r="A81" s="164"/>
      <c r="B81" s="164"/>
      <c r="C81" s="164"/>
      <c r="D81" s="164"/>
      <c r="E81" s="164"/>
      <c r="F81" s="164"/>
      <c r="G81" s="164"/>
      <c r="H81" s="164"/>
      <c r="I81" s="164"/>
      <c r="J81" s="164"/>
      <c r="K81" s="164"/>
      <c r="L81" s="164"/>
      <c r="M81" s="164"/>
    </row>
    <row r="82" spans="1:13" s="1" customFormat="1">
      <c r="A82" s="164"/>
      <c r="B82" s="164"/>
      <c r="C82" s="164"/>
      <c r="D82" s="164"/>
      <c r="E82" s="164"/>
      <c r="F82" s="164"/>
      <c r="G82" s="164"/>
      <c r="H82" s="164"/>
      <c r="I82" s="164"/>
      <c r="J82" s="164"/>
      <c r="K82" s="164"/>
      <c r="L82" s="164"/>
      <c r="M82" s="164"/>
    </row>
    <row r="83" spans="1:13" s="1" customFormat="1">
      <c r="A83" s="164"/>
      <c r="B83" s="164"/>
      <c r="C83" s="164"/>
      <c r="D83" s="164"/>
      <c r="E83" s="164"/>
      <c r="F83" s="164"/>
      <c r="G83" s="164"/>
      <c r="H83" s="164"/>
      <c r="I83" s="164"/>
      <c r="J83" s="164"/>
      <c r="K83" s="164"/>
      <c r="L83" s="164"/>
      <c r="M83" s="164"/>
    </row>
    <row r="84" spans="1:13" s="1" customFormat="1">
      <c r="A84" s="164"/>
      <c r="B84" s="164"/>
      <c r="C84" s="164"/>
      <c r="D84" s="164"/>
      <c r="E84" s="164"/>
      <c r="F84" s="164"/>
      <c r="G84" s="164"/>
      <c r="H84" s="164"/>
      <c r="I84" s="164"/>
      <c r="J84" s="164"/>
      <c r="K84" s="164"/>
      <c r="L84" s="164"/>
      <c r="M84" s="164"/>
    </row>
    <row r="85" spans="1:13" s="1" customFormat="1">
      <c r="A85" s="164"/>
      <c r="B85" s="164"/>
      <c r="C85" s="164"/>
      <c r="D85" s="164"/>
      <c r="E85" s="164"/>
      <c r="F85" s="164"/>
      <c r="G85" s="164"/>
      <c r="H85" s="164"/>
      <c r="I85" s="164"/>
      <c r="J85" s="164"/>
      <c r="K85" s="164"/>
      <c r="L85" s="164"/>
      <c r="M85" s="164"/>
    </row>
    <row r="86" spans="1:13" s="1" customFormat="1">
      <c r="A86" s="164"/>
      <c r="B86" s="164"/>
      <c r="C86" s="164"/>
      <c r="D86" s="164"/>
      <c r="E86" s="164"/>
      <c r="F86" s="164"/>
      <c r="G86" s="164"/>
      <c r="H86" s="164"/>
      <c r="I86" s="164"/>
      <c r="J86" s="164"/>
      <c r="K86" s="164"/>
      <c r="L86" s="164"/>
      <c r="M86" s="164"/>
    </row>
    <row r="87" spans="1:13" s="1" customFormat="1">
      <c r="A87" s="164"/>
      <c r="B87" s="164"/>
      <c r="C87" s="164"/>
      <c r="D87" s="164"/>
      <c r="E87" s="164"/>
      <c r="F87" s="164"/>
      <c r="G87" s="164"/>
      <c r="H87" s="164"/>
      <c r="I87" s="164"/>
      <c r="J87" s="164"/>
      <c r="K87" s="164"/>
      <c r="L87" s="164"/>
      <c r="M87" s="164"/>
    </row>
    <row r="88" spans="1:13" s="1" customFormat="1">
      <c r="A88" s="164"/>
      <c r="B88" s="164"/>
      <c r="C88" s="164"/>
      <c r="D88" s="164"/>
      <c r="E88" s="164"/>
      <c r="F88" s="164"/>
      <c r="G88" s="164"/>
      <c r="H88" s="164"/>
      <c r="I88" s="164"/>
      <c r="J88" s="164"/>
      <c r="K88" s="164"/>
      <c r="L88" s="164"/>
      <c r="M88" s="164"/>
    </row>
    <row r="89" spans="1:13" s="1" customFormat="1">
      <c r="A89" s="164"/>
      <c r="B89" s="164"/>
      <c r="C89" s="164"/>
      <c r="D89" s="164"/>
      <c r="E89" s="164"/>
      <c r="F89" s="164"/>
      <c r="G89" s="164"/>
      <c r="H89" s="164"/>
      <c r="I89" s="164"/>
      <c r="J89" s="164"/>
      <c r="K89" s="164"/>
      <c r="L89" s="164"/>
      <c r="M89" s="164"/>
    </row>
    <row r="90" spans="1:13" s="1" customFormat="1">
      <c r="A90" s="164"/>
      <c r="B90" s="164"/>
      <c r="C90" s="164"/>
      <c r="D90" s="164"/>
      <c r="E90" s="164"/>
      <c r="F90" s="164"/>
      <c r="G90" s="164"/>
      <c r="H90" s="164"/>
      <c r="I90" s="164"/>
      <c r="J90" s="164"/>
      <c r="K90" s="164"/>
      <c r="L90" s="164"/>
      <c r="M90" s="164"/>
    </row>
    <row r="91" spans="1:13" s="1" customFormat="1">
      <c r="A91" s="164"/>
      <c r="B91" s="164"/>
      <c r="C91" s="164"/>
      <c r="D91" s="164"/>
      <c r="E91" s="164"/>
      <c r="F91" s="164"/>
      <c r="G91" s="164"/>
      <c r="H91" s="164"/>
      <c r="I91" s="164"/>
      <c r="J91" s="164"/>
      <c r="K91" s="164"/>
      <c r="L91" s="164"/>
      <c r="M91" s="164"/>
    </row>
    <row r="92" spans="1:13" s="1" customFormat="1">
      <c r="A92" s="164"/>
      <c r="B92" s="164"/>
      <c r="C92" s="164"/>
      <c r="D92" s="164"/>
      <c r="E92" s="164"/>
      <c r="F92" s="164"/>
      <c r="G92" s="164"/>
      <c r="H92" s="164"/>
      <c r="I92" s="164"/>
      <c r="J92" s="164"/>
      <c r="K92" s="164"/>
      <c r="L92" s="164"/>
      <c r="M92" s="164"/>
    </row>
    <row r="93" spans="1:13" s="1" customFormat="1">
      <c r="A93" s="164"/>
      <c r="B93" s="164"/>
      <c r="C93" s="164"/>
      <c r="D93" s="164"/>
      <c r="E93" s="164"/>
      <c r="F93" s="164"/>
      <c r="G93" s="164"/>
      <c r="H93" s="164"/>
      <c r="I93" s="164"/>
      <c r="J93" s="164"/>
      <c r="K93" s="164"/>
      <c r="L93" s="164"/>
      <c r="M93" s="164"/>
    </row>
    <row r="94" spans="1:13" s="1" customFormat="1">
      <c r="A94" s="164"/>
      <c r="B94" s="164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</row>
    <row r="95" spans="1:13" s="1" customFormat="1">
      <c r="A95" s="164"/>
      <c r="B95" s="164"/>
      <c r="C95" s="164"/>
      <c r="D95" s="164"/>
      <c r="E95" s="164"/>
      <c r="F95" s="164"/>
      <c r="G95" s="164"/>
      <c r="H95" s="164"/>
      <c r="I95" s="164"/>
      <c r="J95" s="164"/>
      <c r="K95" s="164"/>
      <c r="L95" s="164"/>
      <c r="M95" s="164"/>
    </row>
    <row r="96" spans="1:13" s="1" customFormat="1">
      <c r="A96" s="164"/>
      <c r="B96" s="164"/>
      <c r="C96" s="164"/>
      <c r="D96" s="164"/>
      <c r="E96" s="164"/>
      <c r="F96" s="164"/>
      <c r="G96" s="164"/>
      <c r="H96" s="164"/>
      <c r="I96" s="164"/>
      <c r="J96" s="164"/>
      <c r="K96" s="164"/>
      <c r="L96" s="164"/>
      <c r="M96" s="164"/>
    </row>
    <row r="97" spans="1:13" s="1" customFormat="1">
      <c r="A97" s="164"/>
      <c r="B97" s="164"/>
      <c r="C97" s="164"/>
      <c r="D97" s="164"/>
      <c r="E97" s="164"/>
      <c r="F97" s="164"/>
      <c r="G97" s="164"/>
      <c r="H97" s="164"/>
      <c r="I97" s="164"/>
      <c r="J97" s="164"/>
      <c r="K97" s="164"/>
      <c r="L97" s="164"/>
      <c r="M97" s="164"/>
    </row>
    <row r="98" spans="1:13" s="1" customFormat="1">
      <c r="A98" s="164"/>
      <c r="B98" s="164"/>
      <c r="C98" s="164"/>
      <c r="D98" s="164"/>
      <c r="E98" s="164"/>
      <c r="F98" s="164"/>
      <c r="G98" s="164"/>
      <c r="H98" s="164"/>
      <c r="I98" s="164"/>
      <c r="J98" s="164"/>
      <c r="K98" s="164"/>
      <c r="L98" s="164"/>
      <c r="M98" s="164"/>
    </row>
    <row r="99" spans="1:13" s="1" customFormat="1">
      <c r="A99" s="164"/>
      <c r="B99" s="164"/>
      <c r="C99" s="164"/>
      <c r="D99" s="164"/>
      <c r="E99" s="164"/>
      <c r="F99" s="164"/>
      <c r="G99" s="164"/>
      <c r="H99" s="164"/>
      <c r="I99" s="164"/>
      <c r="J99" s="164"/>
      <c r="K99" s="164"/>
      <c r="L99" s="164"/>
      <c r="M99" s="164"/>
    </row>
    <row r="100" spans="1:13" s="1" customFormat="1">
      <c r="A100" s="164"/>
      <c r="B100" s="164"/>
      <c r="C100" s="164"/>
      <c r="D100" s="164"/>
      <c r="E100" s="164"/>
      <c r="F100" s="164"/>
      <c r="G100" s="164"/>
      <c r="H100" s="164"/>
      <c r="I100" s="164"/>
      <c r="J100" s="164"/>
      <c r="K100" s="164"/>
      <c r="L100" s="164"/>
      <c r="M100" s="164"/>
    </row>
    <row r="101" spans="1:13" s="1" customFormat="1">
      <c r="A101" s="164"/>
      <c r="B101" s="164"/>
      <c r="C101" s="164"/>
      <c r="D101" s="164"/>
      <c r="E101" s="164"/>
      <c r="F101" s="164"/>
      <c r="G101" s="164"/>
      <c r="H101" s="164"/>
      <c r="I101" s="164"/>
      <c r="J101" s="164"/>
      <c r="K101" s="164"/>
      <c r="L101" s="164"/>
      <c r="M101" s="164"/>
    </row>
    <row r="102" spans="1:13" s="1" customFormat="1">
      <c r="A102" s="164"/>
      <c r="B102" s="164"/>
      <c r="C102" s="164"/>
      <c r="D102" s="164"/>
      <c r="E102" s="164"/>
      <c r="F102" s="164"/>
      <c r="G102" s="164"/>
      <c r="H102" s="164"/>
      <c r="I102" s="164"/>
      <c r="J102" s="164"/>
      <c r="K102" s="164"/>
      <c r="L102" s="164"/>
      <c r="M102" s="164"/>
    </row>
    <row r="103" spans="1:13" s="1" customFormat="1">
      <c r="A103" s="164"/>
      <c r="B103" s="164"/>
      <c r="C103" s="164"/>
      <c r="D103" s="164"/>
      <c r="E103" s="164"/>
      <c r="F103" s="164"/>
      <c r="G103" s="164"/>
      <c r="H103" s="164"/>
      <c r="I103" s="164"/>
      <c r="J103" s="164"/>
      <c r="K103" s="164"/>
      <c r="L103" s="164"/>
      <c r="M103" s="164"/>
    </row>
    <row r="104" spans="1:13" s="1" customFormat="1">
      <c r="A104" s="164"/>
      <c r="B104" s="164"/>
      <c r="C104" s="164"/>
      <c r="D104" s="164"/>
      <c r="E104" s="164"/>
      <c r="F104" s="164"/>
      <c r="G104" s="164"/>
      <c r="H104" s="164"/>
      <c r="I104" s="164"/>
      <c r="J104" s="164"/>
      <c r="K104" s="164"/>
      <c r="L104" s="164"/>
      <c r="M104" s="164"/>
    </row>
    <row r="105" spans="1:13" s="1" customFormat="1">
      <c r="A105" s="164"/>
      <c r="B105" s="164"/>
      <c r="C105" s="164"/>
      <c r="D105" s="164"/>
      <c r="E105" s="164"/>
      <c r="F105" s="164"/>
      <c r="G105" s="164"/>
      <c r="H105" s="164"/>
      <c r="I105" s="164"/>
      <c r="J105" s="164"/>
      <c r="K105" s="164"/>
      <c r="L105" s="164"/>
      <c r="M105" s="164"/>
    </row>
    <row r="106" spans="1:13" s="1" customFormat="1">
      <c r="A106" s="164"/>
      <c r="B106" s="164"/>
      <c r="C106" s="164"/>
      <c r="D106" s="164"/>
      <c r="E106" s="164"/>
      <c r="F106" s="164"/>
      <c r="G106" s="164"/>
      <c r="H106" s="164"/>
      <c r="I106" s="164"/>
      <c r="J106" s="164"/>
      <c r="K106" s="164"/>
      <c r="L106" s="164"/>
      <c r="M106" s="164"/>
    </row>
    <row r="107" spans="1:13" s="1" customFormat="1">
      <c r="A107" s="164"/>
      <c r="B107" s="164"/>
      <c r="C107" s="164"/>
      <c r="D107" s="164"/>
      <c r="E107" s="164"/>
      <c r="F107" s="164"/>
      <c r="G107" s="164"/>
      <c r="H107" s="164"/>
      <c r="I107" s="164"/>
      <c r="J107" s="164"/>
      <c r="K107" s="164"/>
      <c r="L107" s="164"/>
      <c r="M107" s="164"/>
    </row>
    <row r="108" spans="1:13" s="1" customFormat="1">
      <c r="A108" s="164"/>
      <c r="B108" s="164"/>
      <c r="C108" s="164"/>
      <c r="D108" s="164"/>
      <c r="E108" s="164"/>
      <c r="F108" s="164"/>
      <c r="G108" s="164"/>
      <c r="H108" s="164"/>
      <c r="I108" s="164"/>
      <c r="J108" s="164"/>
      <c r="K108" s="164"/>
      <c r="L108" s="164"/>
      <c r="M108" s="164"/>
    </row>
    <row r="109" spans="1:13" s="1" customFormat="1">
      <c r="A109" s="164"/>
      <c r="B109" s="164"/>
      <c r="C109" s="164"/>
      <c r="D109" s="164"/>
      <c r="E109" s="164"/>
      <c r="F109" s="164"/>
      <c r="G109" s="164"/>
      <c r="H109" s="164"/>
      <c r="I109" s="164"/>
      <c r="J109" s="164"/>
      <c r="K109" s="164"/>
      <c r="L109" s="164"/>
      <c r="M109" s="164"/>
    </row>
    <row r="110" spans="1:13" s="1" customFormat="1">
      <c r="A110" s="164"/>
      <c r="B110" s="164"/>
      <c r="C110" s="164"/>
      <c r="D110" s="164"/>
      <c r="E110" s="164"/>
      <c r="F110" s="164"/>
      <c r="G110" s="164"/>
      <c r="H110" s="164"/>
      <c r="I110" s="164"/>
      <c r="J110" s="164"/>
      <c r="K110" s="164"/>
      <c r="L110" s="164"/>
      <c r="M110" s="164"/>
    </row>
    <row r="111" spans="1:13" s="1" customFormat="1">
      <c r="A111" s="164"/>
      <c r="B111" s="164"/>
      <c r="C111" s="164"/>
      <c r="D111" s="164"/>
      <c r="E111" s="164"/>
      <c r="F111" s="164"/>
      <c r="G111" s="164"/>
      <c r="H111" s="164"/>
      <c r="I111" s="164"/>
      <c r="J111" s="164"/>
      <c r="K111" s="164"/>
      <c r="L111" s="164"/>
      <c r="M111" s="164"/>
    </row>
    <row r="112" spans="1:13" s="1" customFormat="1">
      <c r="A112" s="164"/>
      <c r="B112" s="164"/>
      <c r="C112" s="164"/>
      <c r="D112" s="164"/>
      <c r="E112" s="164"/>
      <c r="F112" s="164"/>
      <c r="G112" s="164"/>
      <c r="H112" s="164"/>
      <c r="I112" s="164"/>
      <c r="J112" s="164"/>
      <c r="K112" s="164"/>
      <c r="L112" s="164"/>
      <c r="M112" s="164"/>
    </row>
    <row r="113" spans="1:13" s="1" customFormat="1">
      <c r="A113" s="164"/>
      <c r="B113" s="164"/>
      <c r="C113" s="164"/>
      <c r="D113" s="164"/>
      <c r="E113" s="164"/>
      <c r="F113" s="164"/>
      <c r="G113" s="164"/>
      <c r="H113" s="164"/>
      <c r="I113" s="164"/>
      <c r="J113" s="164"/>
      <c r="K113" s="164"/>
      <c r="L113" s="164"/>
      <c r="M113" s="164"/>
    </row>
    <row r="114" spans="1:13" s="1" customFormat="1">
      <c r="A114" s="164"/>
      <c r="B114" s="164"/>
      <c r="C114" s="164"/>
      <c r="D114" s="164"/>
      <c r="E114" s="164"/>
      <c r="F114" s="164"/>
      <c r="G114" s="164"/>
      <c r="H114" s="164"/>
      <c r="I114" s="164"/>
      <c r="J114" s="164"/>
      <c r="K114" s="164"/>
      <c r="L114" s="164"/>
      <c r="M114" s="164"/>
    </row>
    <row r="115" spans="1:13" s="1" customFormat="1">
      <c r="A115" s="164"/>
      <c r="B115" s="164"/>
      <c r="C115" s="164"/>
      <c r="D115" s="164"/>
      <c r="E115" s="164"/>
      <c r="F115" s="164"/>
      <c r="G115" s="164"/>
      <c r="H115" s="164"/>
      <c r="I115" s="164"/>
      <c r="J115" s="164"/>
      <c r="K115" s="164"/>
      <c r="L115" s="164"/>
      <c r="M115" s="164"/>
    </row>
    <row r="116" spans="1:13" s="1" customFormat="1">
      <c r="A116" s="164"/>
      <c r="B116" s="164"/>
      <c r="C116" s="164"/>
      <c r="D116" s="164"/>
      <c r="E116" s="164"/>
      <c r="F116" s="164"/>
      <c r="G116" s="164"/>
      <c r="H116" s="164"/>
      <c r="I116" s="164"/>
      <c r="J116" s="164"/>
      <c r="K116" s="164"/>
      <c r="L116" s="164"/>
      <c r="M116" s="164"/>
    </row>
    <row r="117" spans="1:13" s="1" customFormat="1">
      <c r="A117" s="164"/>
      <c r="B117" s="164"/>
      <c r="C117" s="164"/>
      <c r="D117" s="164"/>
      <c r="E117" s="164"/>
      <c r="F117" s="164"/>
      <c r="G117" s="164"/>
      <c r="H117" s="164"/>
      <c r="I117" s="164"/>
      <c r="J117" s="164"/>
      <c r="K117" s="164"/>
      <c r="L117" s="164"/>
      <c r="M117" s="164"/>
    </row>
    <row r="118" spans="1:13" s="1" customFormat="1">
      <c r="A118" s="164"/>
      <c r="B118" s="164"/>
      <c r="C118" s="164"/>
      <c r="D118" s="164"/>
      <c r="E118" s="164"/>
      <c r="F118" s="164"/>
      <c r="G118" s="164"/>
      <c r="H118" s="164"/>
      <c r="I118" s="164"/>
      <c r="J118" s="164"/>
      <c r="K118" s="164"/>
      <c r="L118" s="164"/>
      <c r="M118" s="164"/>
    </row>
    <row r="119" spans="1:13" s="1" customFormat="1">
      <c r="A119" s="164"/>
      <c r="B119" s="164"/>
      <c r="C119" s="164"/>
      <c r="D119" s="164"/>
      <c r="E119" s="164"/>
      <c r="F119" s="164"/>
      <c r="G119" s="164"/>
      <c r="H119" s="164"/>
      <c r="I119" s="164"/>
      <c r="J119" s="164"/>
      <c r="K119" s="164"/>
      <c r="L119" s="164"/>
      <c r="M119" s="164"/>
    </row>
    <row r="120" spans="1:13" s="1" customFormat="1">
      <c r="A120" s="164"/>
      <c r="B120" s="164"/>
      <c r="C120" s="164"/>
      <c r="D120" s="164"/>
      <c r="E120" s="164"/>
      <c r="F120" s="164"/>
      <c r="G120" s="164"/>
      <c r="H120" s="164"/>
      <c r="I120" s="164"/>
      <c r="J120" s="164"/>
      <c r="K120" s="164"/>
      <c r="L120" s="164"/>
      <c r="M120" s="164"/>
    </row>
    <row r="121" spans="1:13" s="1" customFormat="1">
      <c r="A121" s="164"/>
      <c r="B121" s="164"/>
      <c r="C121" s="164"/>
      <c r="D121" s="164"/>
      <c r="E121" s="164"/>
      <c r="F121" s="164"/>
      <c r="G121" s="164"/>
      <c r="H121" s="164"/>
      <c r="I121" s="164"/>
      <c r="J121" s="164"/>
      <c r="K121" s="164"/>
      <c r="L121" s="164"/>
      <c r="M121" s="164"/>
    </row>
    <row r="122" spans="1:13" s="1" customFormat="1">
      <c r="A122" s="164"/>
      <c r="B122" s="164"/>
      <c r="C122" s="164"/>
      <c r="D122" s="164"/>
      <c r="E122" s="164"/>
      <c r="F122" s="164"/>
      <c r="G122" s="164"/>
      <c r="H122" s="164"/>
      <c r="I122" s="164"/>
      <c r="J122" s="164"/>
      <c r="K122" s="164"/>
      <c r="L122" s="164"/>
      <c r="M122" s="164"/>
    </row>
    <row r="123" spans="1:13" s="1" customFormat="1">
      <c r="A123" s="164"/>
      <c r="B123" s="164"/>
      <c r="C123" s="164"/>
      <c r="D123" s="164"/>
      <c r="E123" s="164"/>
      <c r="F123" s="164"/>
      <c r="G123" s="164"/>
      <c r="H123" s="164"/>
      <c r="I123" s="164"/>
      <c r="J123" s="164"/>
      <c r="K123" s="164"/>
      <c r="L123" s="164"/>
      <c r="M123" s="164"/>
    </row>
    <row r="124" spans="1:13" s="1" customFormat="1">
      <c r="A124" s="164"/>
      <c r="B124" s="164"/>
      <c r="C124" s="164"/>
      <c r="D124" s="164"/>
      <c r="E124" s="164"/>
      <c r="F124" s="164"/>
      <c r="G124" s="164"/>
      <c r="H124" s="164"/>
      <c r="I124" s="164"/>
      <c r="J124" s="164"/>
      <c r="K124" s="164"/>
      <c r="L124" s="164"/>
      <c r="M124" s="164"/>
    </row>
    <row r="125" spans="1:13" s="1" customFormat="1">
      <c r="A125" s="164"/>
      <c r="B125" s="164"/>
      <c r="C125" s="164"/>
      <c r="D125" s="164"/>
      <c r="E125" s="164"/>
      <c r="F125" s="164"/>
      <c r="G125" s="164"/>
      <c r="H125" s="164"/>
      <c r="I125" s="164"/>
      <c r="J125" s="164"/>
      <c r="K125" s="164"/>
      <c r="L125" s="164"/>
      <c r="M125" s="164"/>
    </row>
    <row r="126" spans="1:13" s="1" customFormat="1">
      <c r="A126" s="164"/>
      <c r="B126" s="164"/>
      <c r="C126" s="164"/>
      <c r="D126" s="164"/>
      <c r="E126" s="164"/>
      <c r="F126" s="164"/>
      <c r="G126" s="164"/>
      <c r="H126" s="164"/>
      <c r="I126" s="164"/>
      <c r="J126" s="164"/>
      <c r="K126" s="164"/>
      <c r="L126" s="164"/>
      <c r="M126" s="164"/>
    </row>
    <row r="127" spans="1:13" s="1" customFormat="1">
      <c r="A127" s="164"/>
      <c r="B127" s="164"/>
      <c r="C127" s="164"/>
      <c r="D127" s="164"/>
      <c r="E127" s="164"/>
      <c r="F127" s="164"/>
      <c r="G127" s="164"/>
      <c r="H127" s="164"/>
      <c r="I127" s="164"/>
      <c r="J127" s="164"/>
      <c r="K127" s="164"/>
      <c r="L127" s="164"/>
      <c r="M127" s="164"/>
    </row>
    <row r="128" spans="1:13" s="1" customFormat="1">
      <c r="A128" s="164"/>
      <c r="B128" s="164"/>
      <c r="C128" s="164"/>
      <c r="D128" s="164"/>
      <c r="E128" s="164"/>
      <c r="F128" s="164"/>
      <c r="G128" s="164"/>
      <c r="H128" s="164"/>
      <c r="I128" s="164"/>
      <c r="J128" s="164"/>
      <c r="K128" s="164"/>
      <c r="L128" s="164"/>
      <c r="M128" s="164"/>
    </row>
    <row r="129" spans="1:13" s="1" customFormat="1">
      <c r="A129" s="164"/>
      <c r="B129" s="164"/>
      <c r="C129" s="164"/>
      <c r="D129" s="164"/>
      <c r="E129" s="164"/>
      <c r="F129" s="164"/>
      <c r="G129" s="164"/>
      <c r="H129" s="164"/>
      <c r="I129" s="164"/>
      <c r="J129" s="164"/>
      <c r="K129" s="164"/>
      <c r="L129" s="164"/>
      <c r="M129" s="164"/>
    </row>
    <row r="130" spans="1:13" s="1" customFormat="1">
      <c r="A130" s="164"/>
      <c r="B130" s="164"/>
      <c r="C130" s="164"/>
      <c r="D130" s="164"/>
      <c r="E130" s="164"/>
      <c r="F130" s="164"/>
      <c r="G130" s="164"/>
      <c r="H130" s="164"/>
      <c r="I130" s="164"/>
      <c r="J130" s="164"/>
      <c r="K130" s="164"/>
      <c r="L130" s="164"/>
      <c r="M130" s="164"/>
    </row>
    <row r="131" spans="1:13" s="1" customFormat="1">
      <c r="A131" s="164"/>
      <c r="B131" s="164"/>
      <c r="C131" s="164"/>
      <c r="D131" s="164"/>
      <c r="E131" s="164"/>
      <c r="F131" s="164"/>
      <c r="G131" s="164"/>
      <c r="H131" s="164"/>
      <c r="I131" s="164"/>
      <c r="J131" s="164"/>
      <c r="K131" s="164"/>
      <c r="L131" s="164"/>
      <c r="M131" s="164"/>
    </row>
    <row r="132" spans="1:13" s="1" customFormat="1">
      <c r="A132" s="164"/>
      <c r="B132" s="164"/>
      <c r="C132" s="164"/>
      <c r="D132" s="164"/>
      <c r="E132" s="164"/>
      <c r="F132" s="164"/>
      <c r="G132" s="164"/>
      <c r="H132" s="164"/>
      <c r="I132" s="164"/>
      <c r="J132" s="164"/>
      <c r="K132" s="164"/>
      <c r="L132" s="164"/>
      <c r="M132" s="164"/>
    </row>
    <row r="133" spans="1:13" s="1" customFormat="1">
      <c r="A133" s="164"/>
      <c r="B133" s="164"/>
      <c r="C133" s="164"/>
      <c r="D133" s="164"/>
      <c r="E133" s="164"/>
      <c r="F133" s="164"/>
      <c r="G133" s="164"/>
      <c r="H133" s="164"/>
      <c r="I133" s="164"/>
      <c r="J133" s="164"/>
      <c r="K133" s="164"/>
      <c r="L133" s="164"/>
      <c r="M133" s="164"/>
    </row>
    <row r="134" spans="1:13" s="1" customFormat="1">
      <c r="A134" s="164"/>
      <c r="B134" s="164"/>
      <c r="C134" s="164"/>
      <c r="D134" s="164"/>
      <c r="E134" s="164"/>
      <c r="F134" s="164"/>
      <c r="G134" s="164"/>
      <c r="H134" s="164"/>
      <c r="I134" s="164"/>
      <c r="J134" s="164"/>
      <c r="K134" s="164"/>
      <c r="L134" s="164"/>
      <c r="M134" s="164"/>
    </row>
    <row r="135" spans="1:13" s="1" customFormat="1">
      <c r="A135" s="164"/>
      <c r="B135" s="164"/>
      <c r="C135" s="164"/>
      <c r="D135" s="164"/>
      <c r="E135" s="164"/>
      <c r="F135" s="164"/>
      <c r="G135" s="164"/>
      <c r="H135" s="164"/>
      <c r="I135" s="164"/>
      <c r="J135" s="164"/>
      <c r="K135" s="164"/>
      <c r="L135" s="164"/>
      <c r="M135" s="164"/>
    </row>
    <row r="136" spans="1:13" s="1" customFormat="1">
      <c r="A136" s="164"/>
      <c r="B136" s="164"/>
      <c r="C136" s="164"/>
      <c r="D136" s="164"/>
      <c r="E136" s="164"/>
      <c r="F136" s="164"/>
      <c r="G136" s="164"/>
      <c r="H136" s="164"/>
      <c r="I136" s="164"/>
      <c r="J136" s="164"/>
      <c r="K136" s="164"/>
      <c r="L136" s="164"/>
      <c r="M136" s="164"/>
    </row>
    <row r="137" spans="1:13" s="1" customFormat="1">
      <c r="A137" s="164"/>
      <c r="B137" s="164"/>
      <c r="C137" s="164"/>
      <c r="D137" s="164"/>
      <c r="E137" s="164"/>
      <c r="F137" s="164"/>
      <c r="G137" s="164"/>
      <c r="H137" s="164"/>
      <c r="I137" s="164"/>
      <c r="J137" s="164"/>
      <c r="K137" s="164"/>
      <c r="L137" s="164"/>
      <c r="M137" s="164"/>
    </row>
    <row r="138" spans="1:13" s="1" customFormat="1">
      <c r="A138" s="164"/>
      <c r="B138" s="164"/>
      <c r="C138" s="164"/>
      <c r="D138" s="164"/>
      <c r="E138" s="164"/>
      <c r="F138" s="164"/>
      <c r="G138" s="164"/>
      <c r="H138" s="164"/>
      <c r="I138" s="164"/>
      <c r="J138" s="164"/>
      <c r="K138" s="164"/>
      <c r="L138" s="164"/>
      <c r="M138" s="164"/>
    </row>
    <row r="139" spans="1:13" s="1" customFormat="1">
      <c r="A139" s="164"/>
      <c r="B139" s="164"/>
      <c r="C139" s="164"/>
      <c r="D139" s="164"/>
      <c r="E139" s="164"/>
      <c r="F139" s="164"/>
      <c r="G139" s="164"/>
      <c r="H139" s="164"/>
      <c r="I139" s="164"/>
      <c r="J139" s="164"/>
      <c r="K139" s="164"/>
      <c r="L139" s="164"/>
      <c r="M139" s="164"/>
    </row>
    <row r="140" spans="1:13" s="1" customFormat="1">
      <c r="A140" s="164"/>
      <c r="B140" s="164"/>
      <c r="C140" s="164"/>
      <c r="D140" s="164"/>
      <c r="E140" s="164"/>
      <c r="F140" s="164"/>
      <c r="G140" s="164"/>
      <c r="H140" s="164"/>
      <c r="I140" s="164"/>
      <c r="J140" s="164"/>
      <c r="K140" s="164"/>
      <c r="L140" s="164"/>
      <c r="M140" s="164"/>
    </row>
    <row r="141" spans="1:13" s="1" customFormat="1">
      <c r="A141" s="164"/>
      <c r="B141" s="164"/>
      <c r="C141" s="164"/>
      <c r="D141" s="164"/>
      <c r="E141" s="164"/>
      <c r="F141" s="164"/>
      <c r="G141" s="164"/>
      <c r="H141" s="164"/>
      <c r="I141" s="164"/>
      <c r="J141" s="164"/>
      <c r="K141" s="164"/>
      <c r="L141" s="164"/>
      <c r="M141" s="164"/>
    </row>
    <row r="142" spans="1:13" s="1" customFormat="1">
      <c r="A142" s="164"/>
      <c r="B142" s="164"/>
      <c r="C142" s="164"/>
      <c r="D142" s="164"/>
      <c r="E142" s="164"/>
      <c r="F142" s="164"/>
      <c r="G142" s="164"/>
      <c r="H142" s="164"/>
      <c r="I142" s="164"/>
      <c r="J142" s="164"/>
      <c r="K142" s="164"/>
      <c r="L142" s="164"/>
      <c r="M142" s="164"/>
    </row>
    <row r="143" spans="1:13" s="1" customFormat="1">
      <c r="A143" s="164"/>
      <c r="B143" s="164"/>
      <c r="C143" s="164"/>
      <c r="D143" s="164"/>
      <c r="E143" s="164"/>
      <c r="F143" s="164"/>
      <c r="G143" s="164"/>
      <c r="H143" s="164"/>
      <c r="I143" s="164"/>
      <c r="J143" s="164"/>
      <c r="K143" s="164"/>
      <c r="L143" s="164"/>
      <c r="M143" s="164"/>
    </row>
    <row r="144" spans="1:13" s="1" customFormat="1">
      <c r="A144" s="164"/>
      <c r="B144" s="164"/>
      <c r="C144" s="164"/>
      <c r="D144" s="164"/>
      <c r="E144" s="164"/>
      <c r="F144" s="164"/>
      <c r="G144" s="164"/>
      <c r="H144" s="164"/>
      <c r="I144" s="164"/>
      <c r="J144" s="164"/>
      <c r="K144" s="164"/>
      <c r="L144" s="164"/>
      <c r="M144" s="164"/>
    </row>
    <row r="145" spans="1:13" s="1" customFormat="1">
      <c r="A145" s="164"/>
      <c r="B145" s="164"/>
      <c r="C145" s="164"/>
      <c r="D145" s="164"/>
      <c r="E145" s="164"/>
      <c r="F145" s="164"/>
      <c r="G145" s="164"/>
      <c r="H145" s="164"/>
      <c r="I145" s="164"/>
      <c r="J145" s="164"/>
      <c r="K145" s="164"/>
      <c r="L145" s="164"/>
      <c r="M145" s="164"/>
    </row>
    <row r="146" spans="1:13" s="1" customFormat="1">
      <c r="A146" s="164"/>
      <c r="B146" s="164"/>
      <c r="C146" s="164"/>
      <c r="D146" s="164"/>
      <c r="E146" s="164"/>
      <c r="F146" s="164"/>
      <c r="G146" s="164"/>
      <c r="H146" s="164"/>
      <c r="I146" s="164"/>
      <c r="J146" s="164"/>
      <c r="K146" s="164"/>
      <c r="L146" s="164"/>
      <c r="M146" s="164"/>
    </row>
    <row r="147" spans="1:13" s="1" customFormat="1">
      <c r="A147" s="164"/>
      <c r="B147" s="164"/>
      <c r="C147" s="164"/>
      <c r="D147" s="164"/>
      <c r="E147" s="164"/>
      <c r="F147" s="164"/>
      <c r="G147" s="164"/>
      <c r="H147" s="164"/>
      <c r="I147" s="164"/>
      <c r="J147" s="164"/>
      <c r="K147" s="164"/>
      <c r="L147" s="164"/>
      <c r="M147" s="164"/>
    </row>
    <row r="148" spans="1:13" s="1" customFormat="1">
      <c r="A148" s="164"/>
      <c r="B148" s="164"/>
      <c r="C148" s="164"/>
      <c r="D148" s="164"/>
      <c r="E148" s="164"/>
      <c r="F148" s="164"/>
      <c r="G148" s="164"/>
      <c r="H148" s="164"/>
      <c r="I148" s="164"/>
      <c r="J148" s="164"/>
      <c r="K148" s="164"/>
      <c r="L148" s="164"/>
      <c r="M148" s="164"/>
    </row>
    <row r="149" spans="1:13" s="1" customFormat="1">
      <c r="A149" s="164"/>
      <c r="B149" s="164"/>
      <c r="C149" s="164"/>
      <c r="D149" s="164"/>
      <c r="E149" s="164"/>
      <c r="F149" s="164"/>
      <c r="G149" s="164"/>
      <c r="H149" s="164"/>
      <c r="I149" s="164"/>
      <c r="J149" s="164"/>
      <c r="K149" s="164"/>
      <c r="L149" s="164"/>
      <c r="M149" s="164"/>
    </row>
    <row r="150" spans="1:13" s="1" customFormat="1">
      <c r="A150" s="164"/>
      <c r="B150" s="164"/>
      <c r="C150" s="164"/>
      <c r="D150" s="164"/>
      <c r="E150" s="164"/>
      <c r="F150" s="164"/>
      <c r="G150" s="164"/>
      <c r="H150" s="164"/>
      <c r="I150" s="164"/>
      <c r="J150" s="164"/>
      <c r="K150" s="164"/>
      <c r="L150" s="164"/>
      <c r="M150" s="164"/>
    </row>
    <row r="151" spans="1:13" s="1" customFormat="1">
      <c r="A151" s="164"/>
      <c r="B151" s="164"/>
      <c r="C151" s="164"/>
      <c r="D151" s="164"/>
      <c r="E151" s="164"/>
      <c r="F151" s="164"/>
      <c r="G151" s="164"/>
      <c r="H151" s="164"/>
      <c r="I151" s="164"/>
      <c r="J151" s="164"/>
      <c r="K151" s="164"/>
      <c r="L151" s="164"/>
      <c r="M151" s="164"/>
    </row>
    <row r="152" spans="1:13" s="1" customFormat="1">
      <c r="A152" s="164"/>
      <c r="B152" s="164"/>
      <c r="C152" s="164"/>
      <c r="D152" s="164"/>
      <c r="E152" s="164"/>
      <c r="F152" s="164"/>
      <c r="G152" s="164"/>
      <c r="H152" s="164"/>
      <c r="I152" s="164"/>
      <c r="J152" s="164"/>
      <c r="K152" s="164"/>
      <c r="L152" s="164"/>
      <c r="M152" s="164"/>
    </row>
    <row r="153" spans="1:13" s="1" customFormat="1">
      <c r="A153" s="164"/>
      <c r="B153" s="164"/>
      <c r="C153" s="164"/>
      <c r="D153" s="164"/>
      <c r="E153" s="164"/>
      <c r="F153" s="164"/>
      <c r="G153" s="164"/>
      <c r="H153" s="164"/>
      <c r="I153" s="164"/>
      <c r="J153" s="164"/>
      <c r="K153" s="164"/>
      <c r="L153" s="164"/>
      <c r="M153" s="164"/>
    </row>
    <row r="154" spans="1:13" s="1" customFormat="1">
      <c r="A154" s="164"/>
      <c r="B154" s="164"/>
      <c r="C154" s="164"/>
      <c r="D154" s="164"/>
      <c r="E154" s="164"/>
      <c r="F154" s="164"/>
      <c r="G154" s="164"/>
      <c r="H154" s="164"/>
      <c r="I154" s="164"/>
      <c r="J154" s="164"/>
      <c r="K154" s="164"/>
      <c r="L154" s="164"/>
      <c r="M154" s="164"/>
    </row>
    <row r="155" spans="1:13" s="1" customFormat="1">
      <c r="A155" s="164"/>
      <c r="B155" s="164"/>
      <c r="C155" s="164"/>
      <c r="D155" s="164"/>
      <c r="E155" s="164"/>
      <c r="F155" s="164"/>
      <c r="G155" s="164"/>
      <c r="H155" s="164"/>
      <c r="I155" s="164"/>
      <c r="J155" s="164"/>
      <c r="K155" s="164"/>
      <c r="L155" s="164"/>
      <c r="M155" s="164"/>
    </row>
    <row r="156" spans="1:13" s="1" customFormat="1">
      <c r="A156" s="164"/>
      <c r="B156" s="164"/>
      <c r="C156" s="164"/>
      <c r="D156" s="164"/>
      <c r="E156" s="164"/>
      <c r="F156" s="164"/>
      <c r="G156" s="164"/>
      <c r="H156" s="164"/>
      <c r="I156" s="164"/>
      <c r="J156" s="164"/>
      <c r="K156" s="164"/>
      <c r="L156" s="164"/>
      <c r="M156" s="164"/>
    </row>
    <row r="157" spans="1:13" s="1" customFormat="1">
      <c r="A157" s="164"/>
      <c r="B157" s="164"/>
      <c r="C157" s="164"/>
      <c r="D157" s="164"/>
      <c r="E157" s="164"/>
      <c r="F157" s="164"/>
      <c r="G157" s="164"/>
      <c r="H157" s="164"/>
      <c r="I157" s="164"/>
      <c r="J157" s="164"/>
      <c r="K157" s="164"/>
      <c r="L157" s="164"/>
      <c r="M157" s="164"/>
    </row>
    <row r="158" spans="1:13" s="1" customFormat="1">
      <c r="A158" s="164"/>
      <c r="B158" s="164"/>
      <c r="C158" s="164"/>
      <c r="D158" s="164"/>
      <c r="E158" s="164"/>
      <c r="F158" s="164"/>
      <c r="G158" s="164"/>
      <c r="H158" s="164"/>
      <c r="I158" s="164"/>
      <c r="J158" s="164"/>
      <c r="K158" s="164"/>
      <c r="L158" s="164"/>
      <c r="M158" s="164"/>
    </row>
    <row r="159" spans="1:13" s="1" customFormat="1">
      <c r="A159" s="164"/>
      <c r="B159" s="164"/>
      <c r="C159" s="164"/>
      <c r="D159" s="164"/>
      <c r="E159" s="164"/>
      <c r="F159" s="164"/>
      <c r="G159" s="164"/>
      <c r="H159" s="164"/>
      <c r="I159" s="164"/>
      <c r="J159" s="164"/>
      <c r="K159" s="164"/>
      <c r="L159" s="164"/>
      <c r="M159" s="164"/>
    </row>
    <row r="160" spans="1:13" s="1" customFormat="1">
      <c r="A160" s="164"/>
      <c r="B160" s="164"/>
      <c r="C160" s="164"/>
      <c r="D160" s="164"/>
      <c r="E160" s="164"/>
      <c r="F160" s="164"/>
      <c r="G160" s="164"/>
      <c r="H160" s="164"/>
      <c r="I160" s="164"/>
      <c r="J160" s="164"/>
      <c r="K160" s="164"/>
      <c r="L160" s="164"/>
      <c r="M160" s="164"/>
    </row>
    <row r="161" spans="1:13" s="1" customFormat="1">
      <c r="A161" s="164"/>
      <c r="B161" s="164"/>
      <c r="C161" s="164"/>
      <c r="D161" s="164"/>
      <c r="E161" s="164"/>
      <c r="F161" s="164"/>
      <c r="G161" s="164"/>
      <c r="H161" s="164"/>
      <c r="I161" s="164"/>
      <c r="J161" s="164"/>
      <c r="K161" s="164"/>
      <c r="L161" s="164"/>
      <c r="M161" s="164"/>
    </row>
    <row r="162" spans="1:13" s="1" customFormat="1">
      <c r="A162" s="164"/>
      <c r="B162" s="164"/>
      <c r="C162" s="164"/>
      <c r="D162" s="164"/>
      <c r="E162" s="164"/>
      <c r="F162" s="164"/>
      <c r="G162" s="164"/>
      <c r="H162" s="164"/>
      <c r="I162" s="164"/>
      <c r="J162" s="164"/>
      <c r="K162" s="164"/>
      <c r="L162" s="164"/>
      <c r="M162" s="164"/>
    </row>
    <row r="163" spans="1:13" s="1" customFormat="1">
      <c r="A163" s="164"/>
      <c r="B163" s="164"/>
      <c r="C163" s="164"/>
      <c r="D163" s="164"/>
      <c r="E163" s="164"/>
      <c r="F163" s="164"/>
      <c r="G163" s="164"/>
      <c r="H163" s="164"/>
      <c r="I163" s="164"/>
      <c r="J163" s="164"/>
      <c r="K163" s="164"/>
      <c r="L163" s="164"/>
      <c r="M163" s="164"/>
    </row>
    <row r="164" spans="1:13" s="1" customFormat="1">
      <c r="A164" s="164"/>
      <c r="B164" s="164"/>
      <c r="C164" s="164"/>
      <c r="D164" s="164"/>
      <c r="E164" s="164"/>
      <c r="F164" s="164"/>
      <c r="G164" s="164"/>
      <c r="H164" s="164"/>
      <c r="I164" s="164"/>
      <c r="J164" s="164"/>
      <c r="K164" s="164"/>
      <c r="L164" s="164"/>
      <c r="M164" s="164"/>
    </row>
    <row r="165" spans="1:13" s="1" customFormat="1">
      <c r="A165" s="164"/>
      <c r="B165" s="164"/>
      <c r="C165" s="164"/>
      <c r="D165" s="164"/>
      <c r="E165" s="164"/>
      <c r="F165" s="164"/>
      <c r="G165" s="164"/>
      <c r="H165" s="164"/>
      <c r="I165" s="164"/>
      <c r="J165" s="164"/>
      <c r="K165" s="164"/>
      <c r="L165" s="164"/>
      <c r="M165" s="164"/>
    </row>
    <row r="166" spans="1:13" s="1" customFormat="1">
      <c r="A166" s="164"/>
      <c r="B166" s="164"/>
      <c r="C166" s="164"/>
      <c r="D166" s="164"/>
      <c r="E166" s="164"/>
      <c r="F166" s="164"/>
      <c r="G166" s="164"/>
      <c r="H166" s="164"/>
      <c r="I166" s="164"/>
      <c r="J166" s="164"/>
      <c r="K166" s="164"/>
      <c r="L166" s="164"/>
      <c r="M166" s="164"/>
    </row>
    <row r="167" spans="1:13" s="1" customFormat="1">
      <c r="A167" s="164"/>
      <c r="B167" s="164"/>
      <c r="C167" s="164"/>
      <c r="D167" s="164"/>
      <c r="E167" s="164"/>
      <c r="F167" s="164"/>
      <c r="G167" s="164"/>
      <c r="H167" s="164"/>
      <c r="I167" s="164"/>
      <c r="J167" s="164"/>
      <c r="K167" s="164"/>
      <c r="L167" s="164"/>
      <c r="M167" s="164"/>
    </row>
    <row r="168" spans="1:13" s="1" customFormat="1">
      <c r="A168" s="164"/>
      <c r="B168" s="164"/>
      <c r="C168" s="164"/>
      <c r="D168" s="164"/>
      <c r="E168" s="164"/>
      <c r="F168" s="164"/>
      <c r="G168" s="164"/>
      <c r="H168" s="164"/>
      <c r="I168" s="164"/>
      <c r="J168" s="164"/>
      <c r="K168" s="164"/>
      <c r="L168" s="164"/>
      <c r="M168" s="164"/>
    </row>
    <row r="169" spans="1:13" s="1" customFormat="1">
      <c r="A169" s="164"/>
      <c r="B169" s="164"/>
      <c r="C169" s="164"/>
      <c r="D169" s="164"/>
      <c r="E169" s="164"/>
      <c r="F169" s="164"/>
      <c r="G169" s="164"/>
      <c r="H169" s="164"/>
      <c r="I169" s="164"/>
      <c r="J169" s="164"/>
      <c r="K169" s="164"/>
      <c r="L169" s="164"/>
      <c r="M169" s="164"/>
    </row>
    <row r="170" spans="1:13" s="1" customFormat="1">
      <c r="A170" s="164"/>
      <c r="B170" s="164"/>
      <c r="C170" s="164"/>
      <c r="D170" s="164"/>
      <c r="E170" s="164"/>
      <c r="F170" s="164"/>
      <c r="G170" s="164"/>
      <c r="H170" s="164"/>
      <c r="I170" s="164"/>
      <c r="J170" s="164"/>
      <c r="K170" s="164"/>
      <c r="L170" s="164"/>
      <c r="M170" s="164"/>
    </row>
    <row r="171" spans="1:13" s="1" customFormat="1">
      <c r="A171" s="164"/>
      <c r="B171" s="164"/>
      <c r="C171" s="164"/>
      <c r="D171" s="164"/>
      <c r="E171" s="164"/>
      <c r="F171" s="164"/>
      <c r="G171" s="164"/>
      <c r="H171" s="164"/>
      <c r="I171" s="164"/>
      <c r="J171" s="164"/>
      <c r="K171" s="164"/>
      <c r="L171" s="164"/>
      <c r="M171" s="164"/>
    </row>
    <row r="172" spans="1:13" s="1" customFormat="1">
      <c r="A172" s="164"/>
      <c r="B172" s="164"/>
      <c r="C172" s="164"/>
      <c r="D172" s="164"/>
      <c r="E172" s="164"/>
      <c r="F172" s="164"/>
      <c r="G172" s="164"/>
      <c r="H172" s="164"/>
      <c r="I172" s="164"/>
      <c r="J172" s="164"/>
      <c r="K172" s="164"/>
      <c r="L172" s="164"/>
      <c r="M172" s="164"/>
    </row>
    <row r="173" spans="1:13" s="1" customFormat="1">
      <c r="A173" s="164"/>
      <c r="B173" s="164"/>
      <c r="C173" s="164"/>
      <c r="D173" s="164"/>
      <c r="E173" s="164"/>
      <c r="F173" s="164"/>
      <c r="G173" s="164"/>
      <c r="H173" s="164"/>
      <c r="I173" s="164"/>
      <c r="J173" s="164"/>
      <c r="K173" s="164"/>
      <c r="L173" s="164"/>
      <c r="M173" s="164"/>
    </row>
    <row r="174" spans="1:13" s="1" customFormat="1">
      <c r="A174" s="164"/>
      <c r="B174" s="164"/>
      <c r="C174" s="164"/>
      <c r="D174" s="164"/>
      <c r="E174" s="164"/>
      <c r="F174" s="164"/>
      <c r="G174" s="164"/>
      <c r="H174" s="164"/>
      <c r="I174" s="164"/>
      <c r="J174" s="164"/>
      <c r="K174" s="164"/>
      <c r="L174" s="164"/>
      <c r="M174" s="164"/>
    </row>
    <row r="175" spans="1:13" s="1" customFormat="1">
      <c r="A175" s="164"/>
      <c r="B175" s="164"/>
      <c r="C175" s="164"/>
      <c r="D175" s="164"/>
      <c r="E175" s="164"/>
      <c r="F175" s="164"/>
      <c r="G175" s="164"/>
      <c r="H175" s="164"/>
      <c r="I175" s="164"/>
      <c r="J175" s="164"/>
      <c r="K175" s="164"/>
      <c r="L175" s="164"/>
      <c r="M175" s="164"/>
    </row>
    <row r="176" spans="1:13" s="1" customFormat="1">
      <c r="A176" s="164"/>
      <c r="B176" s="164"/>
      <c r="C176" s="164"/>
      <c r="D176" s="164"/>
      <c r="E176" s="164"/>
      <c r="F176" s="164"/>
      <c r="G176" s="164"/>
      <c r="H176" s="164"/>
      <c r="I176" s="164"/>
      <c r="J176" s="164"/>
      <c r="K176" s="164"/>
      <c r="L176" s="164"/>
      <c r="M176" s="164"/>
    </row>
    <row r="177" spans="1:13" s="1" customFormat="1">
      <c r="A177" s="164"/>
      <c r="B177" s="164"/>
      <c r="C177" s="164"/>
      <c r="D177" s="164"/>
      <c r="E177" s="164"/>
      <c r="F177" s="164"/>
      <c r="G177" s="164"/>
      <c r="H177" s="164"/>
      <c r="I177" s="164"/>
      <c r="J177" s="164"/>
      <c r="K177" s="164"/>
      <c r="L177" s="164"/>
      <c r="M177" s="164"/>
    </row>
    <row r="178" spans="1:13" s="1" customFormat="1">
      <c r="A178" s="164"/>
      <c r="B178" s="164"/>
      <c r="C178" s="164"/>
      <c r="D178" s="164"/>
      <c r="E178" s="164"/>
      <c r="F178" s="164"/>
      <c r="G178" s="164"/>
      <c r="H178" s="164"/>
      <c r="I178" s="164"/>
      <c r="J178" s="164"/>
      <c r="K178" s="164"/>
      <c r="L178" s="164"/>
      <c r="M178" s="164"/>
    </row>
    <row r="179" spans="1:13" s="1" customFormat="1">
      <c r="A179" s="164"/>
      <c r="B179" s="164"/>
      <c r="C179" s="164"/>
      <c r="D179" s="164"/>
      <c r="E179" s="164"/>
      <c r="F179" s="164"/>
      <c r="G179" s="164"/>
      <c r="H179" s="164"/>
      <c r="I179" s="164"/>
      <c r="J179" s="164"/>
      <c r="K179" s="164"/>
      <c r="L179" s="164"/>
      <c r="M179" s="164"/>
    </row>
    <row r="180" spans="1:13" s="1" customFormat="1">
      <c r="A180" s="164"/>
      <c r="B180" s="164"/>
      <c r="C180" s="164"/>
      <c r="D180" s="164"/>
      <c r="E180" s="164"/>
      <c r="F180" s="164"/>
      <c r="G180" s="164"/>
      <c r="H180" s="164"/>
      <c r="I180" s="164"/>
      <c r="J180" s="164"/>
      <c r="K180" s="164"/>
      <c r="L180" s="164"/>
      <c r="M180" s="164"/>
    </row>
    <row r="181" spans="1:13" s="1" customFormat="1">
      <c r="A181" s="164"/>
      <c r="B181" s="164"/>
      <c r="C181" s="164"/>
      <c r="D181" s="164"/>
      <c r="E181" s="164"/>
      <c r="F181" s="164"/>
      <c r="G181" s="164"/>
      <c r="H181" s="164"/>
      <c r="I181" s="164"/>
      <c r="J181" s="164"/>
      <c r="K181" s="164"/>
      <c r="L181" s="164"/>
      <c r="M181" s="164"/>
    </row>
    <row r="182" spans="1:13" s="1" customFormat="1">
      <c r="A182" s="164"/>
      <c r="B182" s="164"/>
      <c r="C182" s="164"/>
      <c r="D182" s="164"/>
      <c r="E182" s="164"/>
      <c r="F182" s="164"/>
      <c r="G182" s="164"/>
      <c r="H182" s="164"/>
      <c r="I182" s="164"/>
      <c r="J182" s="164"/>
      <c r="K182" s="164"/>
      <c r="L182" s="164"/>
      <c r="M182" s="164"/>
    </row>
    <row r="183" spans="1:13" s="1" customFormat="1">
      <c r="A183" s="164"/>
      <c r="B183" s="164"/>
      <c r="C183" s="164"/>
      <c r="D183" s="164"/>
      <c r="E183" s="164"/>
      <c r="F183" s="164"/>
      <c r="G183" s="164"/>
      <c r="H183" s="164"/>
      <c r="I183" s="164"/>
      <c r="J183" s="164"/>
      <c r="K183" s="164"/>
      <c r="L183" s="164"/>
      <c r="M183" s="164"/>
    </row>
    <row r="184" spans="1:13" s="1" customFormat="1">
      <c r="A184" s="164"/>
      <c r="B184" s="164"/>
      <c r="C184" s="164"/>
      <c r="D184" s="164"/>
      <c r="E184" s="164"/>
      <c r="F184" s="164"/>
      <c r="G184" s="164"/>
      <c r="H184" s="164"/>
      <c r="I184" s="164"/>
      <c r="J184" s="164"/>
      <c r="K184" s="164"/>
      <c r="L184" s="164"/>
      <c r="M184" s="164"/>
    </row>
    <row r="185" spans="1:13" s="1" customFormat="1">
      <c r="A185" s="164"/>
      <c r="B185" s="164"/>
      <c r="C185" s="164"/>
      <c r="D185" s="164"/>
      <c r="E185" s="164"/>
      <c r="F185" s="164"/>
      <c r="G185" s="164"/>
      <c r="H185" s="164"/>
      <c r="I185" s="164"/>
      <c r="J185" s="164"/>
      <c r="K185" s="164"/>
      <c r="L185" s="164"/>
      <c r="M185" s="164"/>
    </row>
    <row r="186" spans="1:13" s="1" customFormat="1">
      <c r="A186" s="164"/>
      <c r="B186" s="164"/>
      <c r="C186" s="164"/>
      <c r="D186" s="164"/>
      <c r="E186" s="164"/>
      <c r="F186" s="164"/>
      <c r="G186" s="164"/>
      <c r="H186" s="164"/>
      <c r="I186" s="164"/>
      <c r="J186" s="164"/>
      <c r="K186" s="164"/>
      <c r="L186" s="164"/>
      <c r="M186" s="164"/>
    </row>
    <row r="187" spans="1:13" s="1" customFormat="1">
      <c r="A187" s="164"/>
      <c r="B187" s="164"/>
      <c r="C187" s="164"/>
      <c r="D187" s="164"/>
      <c r="E187" s="164"/>
      <c r="F187" s="164"/>
      <c r="G187" s="164"/>
      <c r="H187" s="164"/>
      <c r="I187" s="164"/>
      <c r="J187" s="164"/>
      <c r="K187" s="164"/>
      <c r="L187" s="164"/>
      <c r="M187" s="164"/>
    </row>
    <row r="188" spans="1:13" s="1" customFormat="1">
      <c r="A188" s="164"/>
      <c r="B188" s="164"/>
      <c r="C188" s="164"/>
      <c r="D188" s="164"/>
      <c r="E188" s="164"/>
      <c r="F188" s="164"/>
      <c r="G188" s="164"/>
      <c r="H188" s="164"/>
      <c r="I188" s="164"/>
      <c r="J188" s="164"/>
      <c r="K188" s="164"/>
      <c r="L188" s="164"/>
      <c r="M188" s="164"/>
    </row>
    <row r="189" spans="1:13" s="1" customFormat="1">
      <c r="A189" s="164"/>
      <c r="B189" s="164"/>
      <c r="C189" s="164"/>
      <c r="D189" s="164"/>
      <c r="E189" s="164"/>
      <c r="F189" s="164"/>
      <c r="G189" s="164"/>
      <c r="H189" s="164"/>
      <c r="I189" s="164"/>
      <c r="J189" s="164"/>
      <c r="K189" s="164"/>
      <c r="L189" s="164"/>
      <c r="M189" s="164"/>
    </row>
    <row r="190" spans="1:13" s="1" customFormat="1">
      <c r="A190" s="164"/>
      <c r="B190" s="164"/>
      <c r="C190" s="164"/>
      <c r="D190" s="164"/>
      <c r="E190" s="164"/>
      <c r="F190" s="164"/>
      <c r="G190" s="164"/>
      <c r="H190" s="164"/>
      <c r="I190" s="164"/>
      <c r="J190" s="164"/>
      <c r="K190" s="164"/>
      <c r="L190" s="164"/>
      <c r="M190" s="164"/>
    </row>
    <row r="191" spans="1:13" s="1" customFormat="1">
      <c r="A191" s="164"/>
      <c r="B191" s="164"/>
      <c r="C191" s="164"/>
      <c r="D191" s="164"/>
      <c r="E191" s="164"/>
      <c r="F191" s="164"/>
      <c r="G191" s="164"/>
      <c r="H191" s="164"/>
      <c r="I191" s="164"/>
      <c r="J191" s="164"/>
      <c r="K191" s="164"/>
      <c r="L191" s="164"/>
      <c r="M191" s="164"/>
    </row>
    <row r="192" spans="1:13" s="1" customFormat="1">
      <c r="A192" s="164"/>
      <c r="B192" s="164"/>
      <c r="C192" s="164"/>
      <c r="D192" s="164"/>
      <c r="E192" s="164"/>
      <c r="F192" s="164"/>
      <c r="G192" s="164"/>
      <c r="H192" s="164"/>
      <c r="I192" s="164"/>
      <c r="J192" s="164"/>
      <c r="K192" s="164"/>
      <c r="L192" s="164"/>
      <c r="M192" s="164"/>
    </row>
    <row r="193" spans="1:13" s="1" customFormat="1">
      <c r="A193" s="164"/>
      <c r="B193" s="164"/>
      <c r="C193" s="164"/>
      <c r="D193" s="164"/>
      <c r="E193" s="164"/>
      <c r="F193" s="164"/>
      <c r="G193" s="164"/>
      <c r="H193" s="164"/>
      <c r="I193" s="164"/>
      <c r="J193" s="164"/>
      <c r="K193" s="164"/>
      <c r="L193" s="164"/>
      <c r="M193" s="164"/>
    </row>
    <row r="194" spans="1:13" s="1" customFormat="1">
      <c r="A194" s="164"/>
      <c r="B194" s="164"/>
      <c r="C194" s="164"/>
      <c r="D194" s="164"/>
      <c r="E194" s="164"/>
      <c r="F194" s="164"/>
      <c r="G194" s="164"/>
      <c r="H194" s="164"/>
      <c r="I194" s="164"/>
      <c r="J194" s="164"/>
      <c r="K194" s="164"/>
      <c r="L194" s="164"/>
      <c r="M194" s="164"/>
    </row>
    <row r="195" spans="1:13" s="1" customFormat="1">
      <c r="A195" s="164"/>
      <c r="B195" s="164"/>
      <c r="C195" s="164"/>
      <c r="D195" s="164"/>
      <c r="E195" s="164"/>
      <c r="F195" s="164"/>
      <c r="G195" s="164"/>
      <c r="H195" s="164"/>
      <c r="I195" s="164"/>
      <c r="J195" s="164"/>
      <c r="K195" s="164"/>
      <c r="L195" s="164"/>
      <c r="M195" s="164"/>
    </row>
    <row r="196" spans="1:13" s="1" customFormat="1">
      <c r="A196" s="164"/>
      <c r="B196" s="164"/>
      <c r="C196" s="164"/>
      <c r="D196" s="164"/>
      <c r="E196" s="164"/>
      <c r="F196" s="164"/>
      <c r="G196" s="164"/>
      <c r="H196" s="164"/>
      <c r="I196" s="164"/>
      <c r="J196" s="164"/>
      <c r="K196" s="164"/>
      <c r="L196" s="164"/>
      <c r="M196" s="164"/>
    </row>
    <row r="197" spans="1:13" s="1" customFormat="1">
      <c r="A197" s="164"/>
      <c r="B197" s="164"/>
      <c r="C197" s="164"/>
      <c r="D197" s="164"/>
      <c r="E197" s="164"/>
      <c r="F197" s="164"/>
      <c r="G197" s="164"/>
      <c r="H197" s="164"/>
      <c r="I197" s="164"/>
      <c r="J197" s="164"/>
      <c r="K197" s="164"/>
      <c r="L197" s="164"/>
      <c r="M197" s="164"/>
    </row>
    <row r="198" spans="1:13" s="1" customFormat="1">
      <c r="A198" s="164"/>
      <c r="B198" s="164"/>
      <c r="C198" s="164"/>
      <c r="D198" s="164"/>
      <c r="E198" s="164"/>
      <c r="F198" s="164"/>
      <c r="G198" s="164"/>
      <c r="H198" s="164"/>
      <c r="I198" s="164"/>
      <c r="J198" s="164"/>
      <c r="K198" s="164"/>
      <c r="L198" s="164"/>
      <c r="M198" s="164"/>
    </row>
    <row r="199" spans="1:13" s="1" customFormat="1">
      <c r="A199" s="164"/>
      <c r="B199" s="164"/>
      <c r="C199" s="164"/>
      <c r="D199" s="164"/>
      <c r="E199" s="164"/>
      <c r="F199" s="164"/>
      <c r="G199" s="164"/>
      <c r="H199" s="164"/>
      <c r="I199" s="164"/>
      <c r="J199" s="164"/>
      <c r="K199" s="164"/>
      <c r="L199" s="164"/>
      <c r="M199" s="164"/>
    </row>
    <row r="200" spans="1:13" s="1" customFormat="1">
      <c r="A200" s="164"/>
      <c r="B200" s="164"/>
      <c r="C200" s="164"/>
      <c r="D200" s="164"/>
      <c r="E200" s="164"/>
      <c r="F200" s="164"/>
      <c r="G200" s="164"/>
      <c r="H200" s="164"/>
      <c r="I200" s="164"/>
      <c r="J200" s="164"/>
      <c r="K200" s="164"/>
      <c r="L200" s="164"/>
      <c r="M200" s="164"/>
    </row>
    <row r="201" spans="1:13" s="1" customFormat="1">
      <c r="A201" s="164"/>
      <c r="B201" s="164"/>
      <c r="C201" s="164"/>
      <c r="D201" s="164"/>
      <c r="E201" s="164"/>
      <c r="F201" s="164"/>
      <c r="G201" s="164"/>
      <c r="H201" s="164"/>
      <c r="I201" s="164"/>
      <c r="J201" s="164"/>
      <c r="K201" s="164"/>
      <c r="L201" s="164"/>
      <c r="M201" s="164"/>
    </row>
    <row r="202" spans="1:13" s="1" customFormat="1">
      <c r="A202" s="164"/>
      <c r="B202" s="164"/>
      <c r="C202" s="164"/>
      <c r="D202" s="164"/>
      <c r="E202" s="164"/>
      <c r="F202" s="164"/>
      <c r="G202" s="164"/>
      <c r="H202" s="164"/>
      <c r="I202" s="164"/>
      <c r="J202" s="164"/>
      <c r="K202" s="164"/>
      <c r="L202" s="164"/>
      <c r="M202" s="164"/>
    </row>
    <row r="203" spans="1:13" s="1" customFormat="1">
      <c r="A203" s="164"/>
      <c r="B203" s="164"/>
      <c r="C203" s="164"/>
      <c r="D203" s="164"/>
      <c r="E203" s="164"/>
      <c r="F203" s="164"/>
      <c r="G203" s="164"/>
      <c r="H203" s="164"/>
      <c r="I203" s="164"/>
      <c r="J203" s="164"/>
      <c r="K203" s="164"/>
      <c r="L203" s="164"/>
      <c r="M203" s="164"/>
    </row>
    <row r="204" spans="1:13" s="1" customFormat="1">
      <c r="A204" s="164"/>
      <c r="B204" s="164"/>
      <c r="C204" s="164"/>
      <c r="D204" s="164"/>
      <c r="E204" s="164"/>
      <c r="F204" s="164"/>
      <c r="G204" s="164"/>
      <c r="H204" s="164"/>
      <c r="I204" s="164"/>
      <c r="J204" s="164"/>
      <c r="K204" s="164"/>
      <c r="L204" s="164"/>
      <c r="M204" s="164"/>
    </row>
    <row r="205" spans="1:13" s="1" customFormat="1">
      <c r="A205" s="164"/>
      <c r="B205" s="164"/>
      <c r="C205" s="164"/>
      <c r="D205" s="164"/>
      <c r="E205" s="164"/>
      <c r="F205" s="164"/>
      <c r="G205" s="164"/>
      <c r="H205" s="164"/>
      <c r="I205" s="164"/>
      <c r="J205" s="164"/>
      <c r="K205" s="164"/>
      <c r="L205" s="164"/>
      <c r="M205" s="164"/>
    </row>
    <row r="206" spans="1:13" s="1" customFormat="1">
      <c r="A206" s="164"/>
      <c r="B206" s="164"/>
      <c r="C206" s="164"/>
      <c r="D206" s="164"/>
      <c r="E206" s="164"/>
      <c r="F206" s="164"/>
      <c r="G206" s="164"/>
      <c r="H206" s="164"/>
      <c r="I206" s="164"/>
      <c r="J206" s="164"/>
      <c r="K206" s="164"/>
      <c r="L206" s="164"/>
      <c r="M206" s="164"/>
    </row>
    <row r="207" spans="1:13" s="1" customFormat="1">
      <c r="A207" s="164"/>
      <c r="B207" s="164"/>
      <c r="C207" s="164"/>
      <c r="D207" s="164"/>
      <c r="E207" s="164"/>
      <c r="F207" s="164"/>
      <c r="G207" s="164"/>
      <c r="H207" s="164"/>
      <c r="I207" s="164"/>
      <c r="J207" s="164"/>
      <c r="K207" s="164"/>
      <c r="L207" s="164"/>
      <c r="M207" s="164"/>
    </row>
    <row r="208" spans="1:13" s="1" customFormat="1">
      <c r="A208" s="164"/>
      <c r="B208" s="164"/>
      <c r="C208" s="164"/>
      <c r="D208" s="164"/>
      <c r="E208" s="164"/>
      <c r="F208" s="164"/>
      <c r="G208" s="164"/>
      <c r="H208" s="164"/>
      <c r="I208" s="164"/>
      <c r="J208" s="164"/>
      <c r="K208" s="164"/>
      <c r="L208" s="164"/>
      <c r="M208" s="164"/>
    </row>
    <row r="209" spans="1:13" s="1" customFormat="1">
      <c r="A209" s="164"/>
      <c r="B209" s="164"/>
      <c r="C209" s="164"/>
      <c r="D209" s="164"/>
      <c r="E209" s="164"/>
      <c r="F209" s="164"/>
      <c r="G209" s="164"/>
      <c r="H209" s="164"/>
      <c r="I209" s="164"/>
      <c r="J209" s="164"/>
      <c r="K209" s="164"/>
      <c r="L209" s="164"/>
      <c r="M209" s="164"/>
    </row>
    <row r="210" spans="1:13" s="1" customFormat="1">
      <c r="A210" s="164"/>
      <c r="B210" s="164"/>
      <c r="C210" s="164"/>
      <c r="D210" s="164"/>
      <c r="E210" s="164"/>
      <c r="F210" s="164"/>
      <c r="G210" s="164"/>
      <c r="H210" s="164"/>
      <c r="I210" s="164"/>
      <c r="J210" s="164"/>
      <c r="K210" s="164"/>
      <c r="L210" s="164"/>
      <c r="M210" s="164"/>
    </row>
    <row r="211" spans="1:13" s="1" customFormat="1">
      <c r="A211" s="164"/>
      <c r="B211" s="164"/>
      <c r="C211" s="164"/>
      <c r="D211" s="164"/>
      <c r="E211" s="164"/>
      <c r="F211" s="164"/>
      <c r="G211" s="164"/>
      <c r="H211" s="164"/>
      <c r="I211" s="164"/>
      <c r="J211" s="164"/>
      <c r="K211" s="164"/>
      <c r="L211" s="164"/>
      <c r="M211" s="164"/>
    </row>
    <row r="212" spans="1:13" s="1" customFormat="1">
      <c r="A212" s="164"/>
      <c r="B212" s="164"/>
      <c r="C212" s="164"/>
      <c r="D212" s="164"/>
      <c r="E212" s="164"/>
      <c r="F212" s="164"/>
      <c r="G212" s="164"/>
      <c r="H212" s="164"/>
      <c r="I212" s="164"/>
      <c r="J212" s="164"/>
      <c r="K212" s="164"/>
      <c r="L212" s="164"/>
      <c r="M212" s="164"/>
    </row>
    <row r="213" spans="1:13" s="1" customFormat="1">
      <c r="A213" s="164"/>
      <c r="B213" s="164"/>
      <c r="C213" s="164"/>
      <c r="D213" s="164"/>
      <c r="E213" s="164"/>
      <c r="F213" s="164"/>
      <c r="G213" s="164"/>
      <c r="H213" s="164"/>
      <c r="I213" s="164"/>
      <c r="J213" s="164"/>
      <c r="K213" s="164"/>
      <c r="L213" s="164"/>
      <c r="M213" s="164"/>
    </row>
    <row r="214" spans="1:13" s="1" customFormat="1">
      <c r="A214" s="164"/>
      <c r="B214" s="164"/>
      <c r="C214" s="164"/>
      <c r="D214" s="164"/>
      <c r="E214" s="164"/>
      <c r="F214" s="164"/>
      <c r="G214" s="164"/>
      <c r="H214" s="164"/>
      <c r="I214" s="164"/>
      <c r="J214" s="164"/>
      <c r="K214" s="164"/>
      <c r="L214" s="164"/>
      <c r="M214" s="164"/>
    </row>
    <row r="215" spans="1:13" s="1" customFormat="1">
      <c r="A215" s="164"/>
      <c r="B215" s="164"/>
      <c r="C215" s="164"/>
      <c r="D215" s="164"/>
      <c r="E215" s="164"/>
      <c r="F215" s="164"/>
      <c r="G215" s="164"/>
      <c r="H215" s="164"/>
      <c r="I215" s="164"/>
      <c r="J215" s="164"/>
      <c r="K215" s="164"/>
      <c r="L215" s="164"/>
      <c r="M215" s="164"/>
    </row>
    <row r="216" spans="1:13" s="1" customFormat="1">
      <c r="A216" s="164"/>
      <c r="B216" s="164"/>
      <c r="C216" s="164"/>
      <c r="D216" s="164"/>
      <c r="E216" s="164"/>
      <c r="F216" s="164"/>
      <c r="G216" s="164"/>
      <c r="H216" s="164"/>
      <c r="I216" s="164"/>
      <c r="J216" s="164"/>
      <c r="K216" s="164"/>
      <c r="L216" s="164"/>
      <c r="M216" s="164"/>
    </row>
    <row r="217" spans="1:13" s="1" customFormat="1">
      <c r="A217" s="164"/>
      <c r="B217" s="164"/>
      <c r="C217" s="164"/>
      <c r="D217" s="164"/>
      <c r="E217" s="164"/>
      <c r="F217" s="164"/>
      <c r="G217" s="164"/>
      <c r="H217" s="164"/>
      <c r="I217" s="164"/>
      <c r="J217" s="164"/>
      <c r="K217" s="164"/>
      <c r="L217" s="164"/>
      <c r="M217" s="164"/>
    </row>
    <row r="218" spans="1:13" s="1" customFormat="1">
      <c r="A218" s="164"/>
      <c r="B218" s="164"/>
      <c r="C218" s="164"/>
      <c r="D218" s="164"/>
      <c r="E218" s="164"/>
      <c r="F218" s="164"/>
      <c r="G218" s="164"/>
      <c r="H218" s="164"/>
      <c r="I218" s="164"/>
      <c r="J218" s="164"/>
      <c r="K218" s="164"/>
      <c r="L218" s="164"/>
      <c r="M218" s="164"/>
    </row>
    <row r="219" spans="1:13" s="1" customFormat="1">
      <c r="A219" s="164"/>
      <c r="B219" s="164"/>
      <c r="C219" s="164"/>
      <c r="D219" s="164"/>
      <c r="E219" s="164"/>
      <c r="F219" s="164"/>
      <c r="G219" s="164"/>
      <c r="H219" s="164"/>
      <c r="I219" s="164"/>
      <c r="J219" s="164"/>
      <c r="K219" s="164"/>
      <c r="L219" s="164"/>
      <c r="M219" s="164"/>
    </row>
    <row r="220" spans="1:13" s="1" customFormat="1">
      <c r="A220" s="164"/>
      <c r="B220" s="164"/>
      <c r="C220" s="164"/>
      <c r="D220" s="164"/>
      <c r="E220" s="164"/>
      <c r="F220" s="164"/>
      <c r="G220" s="164"/>
      <c r="H220" s="164"/>
      <c r="I220" s="164"/>
      <c r="J220" s="164"/>
      <c r="K220" s="164"/>
      <c r="L220" s="164"/>
      <c r="M220" s="164"/>
    </row>
    <row r="221" spans="1:13" s="1" customFormat="1">
      <c r="A221" s="164"/>
      <c r="B221" s="164"/>
      <c r="C221" s="164"/>
      <c r="D221" s="164"/>
      <c r="E221" s="164"/>
      <c r="F221" s="164"/>
      <c r="G221" s="164"/>
      <c r="H221" s="164"/>
      <c r="I221" s="164"/>
      <c r="J221" s="164"/>
      <c r="K221" s="164"/>
      <c r="L221" s="164"/>
      <c r="M221" s="164"/>
    </row>
    <row r="222" spans="1:13" s="1" customFormat="1">
      <c r="A222" s="164"/>
      <c r="B222" s="164"/>
      <c r="C222" s="164"/>
      <c r="D222" s="164"/>
      <c r="E222" s="164"/>
      <c r="F222" s="164"/>
      <c r="G222" s="164"/>
      <c r="H222" s="164"/>
      <c r="I222" s="164"/>
      <c r="J222" s="164"/>
      <c r="K222" s="164"/>
      <c r="L222" s="164"/>
      <c r="M222" s="164"/>
    </row>
    <row r="223" spans="1:13" s="1" customFormat="1">
      <c r="A223" s="164"/>
      <c r="B223" s="164"/>
      <c r="C223" s="164"/>
      <c r="D223" s="164"/>
      <c r="E223" s="164"/>
      <c r="F223" s="164"/>
      <c r="G223" s="164"/>
      <c r="H223" s="164"/>
      <c r="I223" s="164"/>
      <c r="J223" s="164"/>
      <c r="K223" s="164"/>
      <c r="L223" s="164"/>
      <c r="M223" s="164"/>
    </row>
    <row r="224" spans="1:13" s="1" customFormat="1">
      <c r="A224" s="164"/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</row>
    <row r="225" spans="1:13" s="1" customFormat="1">
      <c r="A225" s="164"/>
      <c r="B225" s="164"/>
      <c r="C225" s="164"/>
      <c r="D225" s="164"/>
      <c r="E225" s="164"/>
      <c r="F225" s="164"/>
      <c r="G225" s="164"/>
      <c r="H225" s="164"/>
      <c r="I225" s="164"/>
      <c r="J225" s="164"/>
      <c r="K225" s="164"/>
      <c r="L225" s="164"/>
      <c r="M225" s="164"/>
    </row>
    <row r="226" spans="1:13" s="1" customFormat="1">
      <c r="A226" s="164"/>
      <c r="B226" s="164"/>
      <c r="C226" s="164"/>
      <c r="D226" s="164"/>
      <c r="E226" s="164"/>
      <c r="F226" s="164"/>
      <c r="G226" s="164"/>
      <c r="H226" s="164"/>
      <c r="I226" s="164"/>
      <c r="J226" s="164"/>
      <c r="K226" s="164"/>
      <c r="L226" s="164"/>
      <c r="M226" s="164"/>
    </row>
    <row r="227" spans="1:13" s="1" customFormat="1">
      <c r="A227" s="164"/>
      <c r="B227" s="164"/>
      <c r="C227" s="164"/>
      <c r="D227" s="164"/>
      <c r="E227" s="164"/>
      <c r="F227" s="164"/>
      <c r="G227" s="164"/>
      <c r="H227" s="164"/>
      <c r="I227" s="164"/>
      <c r="J227" s="164"/>
      <c r="K227" s="164"/>
      <c r="L227" s="164"/>
      <c r="M227" s="164"/>
    </row>
    <row r="228" spans="1:13" s="1" customFormat="1">
      <c r="A228" s="164"/>
      <c r="B228" s="164"/>
      <c r="C228" s="164"/>
      <c r="D228" s="164"/>
      <c r="E228" s="164"/>
      <c r="F228" s="164"/>
      <c r="G228" s="164"/>
      <c r="H228" s="164"/>
      <c r="I228" s="164"/>
      <c r="J228" s="164"/>
      <c r="K228" s="164"/>
      <c r="L228" s="164"/>
      <c r="M228" s="164"/>
    </row>
    <row r="229" spans="1:13" s="1" customFormat="1">
      <c r="A229" s="164"/>
      <c r="B229" s="164"/>
      <c r="C229" s="164"/>
      <c r="D229" s="164"/>
      <c r="E229" s="164"/>
      <c r="F229" s="164"/>
      <c r="G229" s="164"/>
      <c r="H229" s="164"/>
      <c r="I229" s="164"/>
      <c r="J229" s="164"/>
      <c r="K229" s="164"/>
      <c r="L229" s="164"/>
      <c r="M229" s="164"/>
    </row>
    <row r="230" spans="1:13" s="1" customFormat="1">
      <c r="A230" s="164"/>
      <c r="B230" s="164"/>
      <c r="C230" s="164"/>
      <c r="D230" s="164"/>
      <c r="E230" s="164"/>
      <c r="F230" s="164"/>
      <c r="G230" s="164"/>
      <c r="H230" s="164"/>
      <c r="I230" s="164"/>
      <c r="J230" s="164"/>
      <c r="K230" s="164"/>
      <c r="L230" s="164"/>
      <c r="M230" s="164"/>
    </row>
    <row r="231" spans="1:13" s="1" customFormat="1">
      <c r="A231" s="164"/>
      <c r="B231" s="164"/>
      <c r="C231" s="164"/>
      <c r="D231" s="164"/>
      <c r="E231" s="164"/>
      <c r="F231" s="164"/>
      <c r="G231" s="164"/>
      <c r="H231" s="164"/>
      <c r="I231" s="164"/>
      <c r="J231" s="164"/>
      <c r="K231" s="164"/>
      <c r="L231" s="164"/>
      <c r="M231" s="164"/>
    </row>
    <row r="232" spans="1:13" s="1" customFormat="1">
      <c r="A232" s="164"/>
      <c r="B232" s="164"/>
      <c r="C232" s="164"/>
      <c r="D232" s="164"/>
      <c r="E232" s="164"/>
      <c r="F232" s="164"/>
      <c r="G232" s="164"/>
      <c r="H232" s="164"/>
      <c r="I232" s="164"/>
      <c r="J232" s="164"/>
      <c r="K232" s="164"/>
      <c r="L232" s="164"/>
      <c r="M232" s="164"/>
    </row>
    <row r="233" spans="1:13" s="1" customFormat="1">
      <c r="A233" s="164"/>
      <c r="B233" s="164"/>
      <c r="C233" s="164"/>
      <c r="D233" s="164"/>
      <c r="E233" s="164"/>
      <c r="F233" s="164"/>
      <c r="G233" s="164"/>
      <c r="H233" s="164"/>
      <c r="I233" s="164"/>
      <c r="J233" s="164"/>
      <c r="K233" s="164"/>
      <c r="L233" s="164"/>
      <c r="M233" s="164"/>
    </row>
    <row r="234" spans="1:13" s="1" customFormat="1">
      <c r="A234" s="164"/>
      <c r="B234" s="164"/>
      <c r="C234" s="164"/>
      <c r="D234" s="164"/>
      <c r="E234" s="164"/>
      <c r="F234" s="164"/>
      <c r="G234" s="164"/>
      <c r="H234" s="164"/>
      <c r="I234" s="164"/>
      <c r="J234" s="164"/>
      <c r="K234" s="164"/>
      <c r="L234" s="164"/>
      <c r="M234" s="164"/>
    </row>
    <row r="235" spans="1:13" s="1" customFormat="1">
      <c r="A235" s="164"/>
      <c r="B235" s="164"/>
      <c r="C235" s="164"/>
      <c r="D235" s="164"/>
      <c r="E235" s="164"/>
      <c r="F235" s="164"/>
      <c r="G235" s="164"/>
      <c r="H235" s="164"/>
      <c r="I235" s="164"/>
      <c r="J235" s="164"/>
      <c r="K235" s="164"/>
      <c r="L235" s="164"/>
      <c r="M235" s="164"/>
    </row>
    <row r="236" spans="1:13" s="1" customFormat="1">
      <c r="A236" s="164"/>
      <c r="B236" s="164"/>
      <c r="C236" s="164"/>
      <c r="D236" s="164"/>
      <c r="E236" s="164"/>
      <c r="F236" s="164"/>
      <c r="G236" s="164"/>
      <c r="H236" s="164"/>
      <c r="I236" s="164"/>
      <c r="J236" s="164"/>
      <c r="K236" s="164"/>
      <c r="L236" s="164"/>
      <c r="M236" s="164"/>
    </row>
    <row r="237" spans="1:13" s="1" customFormat="1">
      <c r="A237" s="164"/>
      <c r="B237" s="164"/>
      <c r="C237" s="164"/>
      <c r="D237" s="164"/>
      <c r="E237" s="164"/>
      <c r="F237" s="164"/>
      <c r="G237" s="164"/>
      <c r="H237" s="164"/>
      <c r="I237" s="164"/>
      <c r="J237" s="164"/>
      <c r="K237" s="164"/>
      <c r="L237" s="164"/>
      <c r="M237" s="164"/>
    </row>
    <row r="238" spans="1:13" s="1" customFormat="1">
      <c r="A238" s="164"/>
      <c r="B238" s="164"/>
      <c r="C238" s="164"/>
      <c r="D238" s="164"/>
      <c r="E238" s="164"/>
      <c r="F238" s="164"/>
      <c r="G238" s="164"/>
      <c r="H238" s="164"/>
      <c r="I238" s="164"/>
      <c r="J238" s="164"/>
      <c r="K238" s="164"/>
      <c r="L238" s="164"/>
      <c r="M238" s="164"/>
    </row>
    <row r="239" spans="1:13" s="1" customFormat="1">
      <c r="A239" s="164"/>
      <c r="B239" s="164"/>
      <c r="C239" s="164"/>
      <c r="D239" s="164"/>
      <c r="E239" s="164"/>
      <c r="F239" s="164"/>
      <c r="G239" s="164"/>
      <c r="H239" s="164"/>
      <c r="I239" s="164"/>
      <c r="J239" s="164"/>
      <c r="K239" s="164"/>
      <c r="L239" s="164"/>
      <c r="M239" s="164"/>
    </row>
    <row r="240" spans="1:13" s="1" customFormat="1">
      <c r="A240" s="164"/>
      <c r="B240" s="164"/>
      <c r="C240" s="164"/>
      <c r="D240" s="164"/>
      <c r="E240" s="164"/>
      <c r="F240" s="164"/>
      <c r="G240" s="164"/>
      <c r="H240" s="164"/>
      <c r="I240" s="164"/>
      <c r="J240" s="164"/>
      <c r="K240" s="164"/>
      <c r="L240" s="164"/>
      <c r="M240" s="164"/>
    </row>
    <row r="241" spans="1:13" s="1" customFormat="1">
      <c r="A241" s="164"/>
      <c r="B241" s="164"/>
      <c r="C241" s="164"/>
      <c r="D241" s="164"/>
      <c r="E241" s="164"/>
      <c r="F241" s="164"/>
      <c r="G241" s="164"/>
      <c r="H241" s="164"/>
      <c r="I241" s="164"/>
      <c r="J241" s="164"/>
      <c r="K241" s="164"/>
      <c r="L241" s="164"/>
      <c r="M241" s="164"/>
    </row>
    <row r="242" spans="1:13" s="1" customFormat="1">
      <c r="A242" s="164"/>
      <c r="B242" s="164"/>
      <c r="C242" s="164"/>
      <c r="D242" s="164"/>
      <c r="E242" s="164"/>
      <c r="F242" s="164"/>
      <c r="G242" s="164"/>
      <c r="H242" s="164"/>
      <c r="I242" s="164"/>
      <c r="J242" s="164"/>
      <c r="K242" s="164"/>
      <c r="L242" s="164"/>
      <c r="M242" s="164"/>
    </row>
    <row r="243" spans="1:13" s="1" customFormat="1">
      <c r="A243" s="164"/>
      <c r="B243" s="164"/>
      <c r="C243" s="164"/>
      <c r="D243" s="164"/>
      <c r="E243" s="164"/>
      <c r="F243" s="164"/>
      <c r="G243" s="164"/>
      <c r="H243" s="164"/>
      <c r="I243" s="164"/>
      <c r="J243" s="164"/>
      <c r="K243" s="164"/>
      <c r="L243" s="164"/>
      <c r="M243" s="164"/>
    </row>
    <row r="244" spans="1:13" s="1" customFormat="1">
      <c r="A244" s="164"/>
      <c r="B244" s="164"/>
      <c r="C244" s="164"/>
      <c r="D244" s="164"/>
      <c r="E244" s="164"/>
      <c r="F244" s="164"/>
      <c r="G244" s="164"/>
      <c r="H244" s="164"/>
      <c r="I244" s="164"/>
      <c r="J244" s="164"/>
      <c r="K244" s="164"/>
      <c r="L244" s="164"/>
      <c r="M244" s="164"/>
    </row>
    <row r="245" spans="1:13" s="1" customFormat="1">
      <c r="A245" s="164"/>
      <c r="B245" s="164"/>
      <c r="C245" s="164"/>
      <c r="D245" s="164"/>
      <c r="E245" s="164"/>
      <c r="F245" s="164"/>
      <c r="G245" s="164"/>
      <c r="H245" s="164"/>
      <c r="I245" s="164"/>
      <c r="J245" s="164"/>
      <c r="K245" s="164"/>
      <c r="L245" s="164"/>
      <c r="M245" s="164"/>
    </row>
    <row r="246" spans="1:13" s="1" customFormat="1">
      <c r="A246" s="164"/>
      <c r="B246" s="164"/>
      <c r="C246" s="164"/>
      <c r="D246" s="164"/>
      <c r="E246" s="164"/>
      <c r="F246" s="164"/>
      <c r="G246" s="164"/>
      <c r="H246" s="164"/>
      <c r="I246" s="164"/>
      <c r="J246" s="164"/>
      <c r="K246" s="164"/>
      <c r="L246" s="164"/>
      <c r="M246" s="164"/>
    </row>
    <row r="247" spans="1:13" s="1" customFormat="1">
      <c r="A247" s="164"/>
      <c r="B247" s="164"/>
      <c r="C247" s="164"/>
      <c r="D247" s="164"/>
      <c r="E247" s="164"/>
      <c r="F247" s="164"/>
      <c r="G247" s="164"/>
      <c r="H247" s="164"/>
      <c r="I247" s="164"/>
      <c r="J247" s="164"/>
      <c r="K247" s="164"/>
      <c r="L247" s="164"/>
      <c r="M247" s="164"/>
    </row>
    <row r="248" spans="1:13" s="1" customFormat="1">
      <c r="A248" s="164"/>
      <c r="B248" s="164"/>
      <c r="C248" s="164"/>
      <c r="D248" s="164"/>
      <c r="E248" s="164"/>
      <c r="F248" s="164"/>
      <c r="G248" s="164"/>
      <c r="H248" s="164"/>
      <c r="I248" s="164"/>
      <c r="J248" s="164"/>
      <c r="K248" s="164"/>
      <c r="L248" s="164"/>
      <c r="M248" s="164"/>
    </row>
    <row r="249" spans="1:13" s="1" customFormat="1">
      <c r="A249" s="164"/>
      <c r="B249" s="164"/>
      <c r="C249" s="164"/>
      <c r="D249" s="164"/>
      <c r="E249" s="164"/>
      <c r="F249" s="164"/>
      <c r="G249" s="164"/>
      <c r="H249" s="164"/>
      <c r="I249" s="164"/>
      <c r="J249" s="164"/>
      <c r="K249" s="164"/>
      <c r="L249" s="164"/>
      <c r="M249" s="164"/>
    </row>
    <row r="250" spans="1:13" s="1" customFormat="1">
      <c r="A250" s="164"/>
      <c r="B250" s="164"/>
      <c r="C250" s="164"/>
      <c r="D250" s="164"/>
      <c r="E250" s="164"/>
      <c r="F250" s="164"/>
      <c r="G250" s="164"/>
      <c r="H250" s="164"/>
      <c r="I250" s="164"/>
      <c r="J250" s="164"/>
      <c r="K250" s="164"/>
      <c r="L250" s="164"/>
      <c r="M250" s="164"/>
    </row>
    <row r="251" spans="1:13" s="1" customFormat="1">
      <c r="A251" s="164"/>
      <c r="B251" s="164"/>
      <c r="C251" s="164"/>
      <c r="D251" s="164"/>
      <c r="E251" s="164"/>
      <c r="F251" s="164"/>
      <c r="G251" s="164"/>
      <c r="H251" s="164"/>
      <c r="I251" s="164"/>
      <c r="J251" s="164"/>
      <c r="K251" s="164"/>
      <c r="L251" s="164"/>
      <c r="M251" s="164"/>
    </row>
    <row r="252" spans="1:13" s="1" customFormat="1">
      <c r="A252" s="164"/>
      <c r="B252" s="164"/>
      <c r="C252" s="164"/>
      <c r="D252" s="164"/>
      <c r="E252" s="164"/>
      <c r="F252" s="164"/>
      <c r="G252" s="164"/>
      <c r="H252" s="164"/>
      <c r="I252" s="164"/>
      <c r="J252" s="164"/>
      <c r="K252" s="164"/>
      <c r="L252" s="164"/>
      <c r="M252" s="164"/>
    </row>
    <row r="253" spans="1:13" s="1" customFormat="1">
      <c r="A253" s="164"/>
      <c r="B253" s="164"/>
      <c r="C253" s="164"/>
      <c r="D253" s="164"/>
      <c r="E253" s="164"/>
      <c r="F253" s="164"/>
      <c r="G253" s="164"/>
      <c r="H253" s="164"/>
      <c r="I253" s="164"/>
      <c r="J253" s="164"/>
      <c r="K253" s="164"/>
      <c r="L253" s="164"/>
      <c r="M253" s="164"/>
    </row>
    <row r="254" spans="1:13" s="1" customFormat="1">
      <c r="A254" s="164"/>
      <c r="B254" s="164"/>
      <c r="C254" s="164"/>
      <c r="D254" s="164"/>
      <c r="E254" s="164"/>
      <c r="F254" s="164"/>
      <c r="G254" s="164"/>
      <c r="H254" s="164"/>
      <c r="I254" s="164"/>
      <c r="J254" s="164"/>
      <c r="K254" s="164"/>
      <c r="L254" s="164"/>
      <c r="M254" s="164"/>
    </row>
    <row r="255" spans="1:13" s="1" customFormat="1">
      <c r="A255" s="164"/>
      <c r="B255" s="164"/>
      <c r="C255" s="164"/>
      <c r="D255" s="164"/>
      <c r="E255" s="164"/>
      <c r="F255" s="164"/>
      <c r="G255" s="164"/>
      <c r="H255" s="164"/>
      <c r="I255" s="164"/>
      <c r="J255" s="164"/>
      <c r="K255" s="164"/>
      <c r="L255" s="164"/>
      <c r="M255" s="164"/>
    </row>
    <row r="256" spans="1:13" s="1" customFormat="1">
      <c r="A256" s="164"/>
      <c r="B256" s="164"/>
      <c r="C256" s="164"/>
      <c r="D256" s="164"/>
      <c r="E256" s="164"/>
      <c r="F256" s="164"/>
      <c r="G256" s="164"/>
      <c r="H256" s="164"/>
      <c r="I256" s="164"/>
      <c r="J256" s="164"/>
      <c r="K256" s="164"/>
      <c r="L256" s="164"/>
      <c r="M256" s="164"/>
    </row>
    <row r="257" spans="1:13" s="1" customFormat="1">
      <c r="A257" s="164"/>
      <c r="B257" s="164"/>
      <c r="C257" s="164"/>
      <c r="D257" s="164"/>
      <c r="E257" s="164"/>
      <c r="F257" s="164"/>
      <c r="G257" s="164"/>
      <c r="H257" s="164"/>
      <c r="I257" s="164"/>
      <c r="J257" s="164"/>
      <c r="K257" s="164"/>
      <c r="L257" s="164"/>
      <c r="M257" s="164"/>
    </row>
    <row r="258" spans="1:13" s="1" customFormat="1">
      <c r="A258" s="164"/>
      <c r="B258" s="164"/>
      <c r="C258" s="164"/>
      <c r="D258" s="164"/>
      <c r="E258" s="164"/>
      <c r="F258" s="164"/>
      <c r="G258" s="164"/>
      <c r="H258" s="164"/>
      <c r="I258" s="164"/>
      <c r="J258" s="164"/>
      <c r="K258" s="164"/>
      <c r="L258" s="164"/>
      <c r="M258" s="164"/>
    </row>
    <row r="259" spans="1:13" s="1" customFormat="1">
      <c r="A259" s="164"/>
      <c r="B259" s="164"/>
      <c r="C259" s="164"/>
      <c r="D259" s="164"/>
      <c r="E259" s="164"/>
      <c r="F259" s="164"/>
      <c r="G259" s="164"/>
      <c r="H259" s="164"/>
      <c r="I259" s="164"/>
      <c r="J259" s="164"/>
      <c r="K259" s="164"/>
      <c r="L259" s="164"/>
      <c r="M259" s="164"/>
    </row>
    <row r="260" spans="1:13" s="1" customFormat="1">
      <c r="A260" s="164"/>
      <c r="B260" s="164"/>
      <c r="C260" s="164"/>
      <c r="D260" s="164"/>
      <c r="E260" s="164"/>
      <c r="F260" s="164"/>
      <c r="G260" s="164"/>
      <c r="H260" s="164"/>
      <c r="I260" s="164"/>
      <c r="J260" s="164"/>
      <c r="K260" s="164"/>
      <c r="L260" s="164"/>
      <c r="M260" s="164"/>
    </row>
    <row r="261" spans="1:13" s="1" customFormat="1">
      <c r="A261" s="164"/>
      <c r="B261" s="164"/>
      <c r="C261" s="164"/>
      <c r="D261" s="164"/>
      <c r="E261" s="164"/>
      <c r="F261" s="164"/>
      <c r="G261" s="164"/>
      <c r="H261" s="164"/>
      <c r="I261" s="164"/>
      <c r="J261" s="164"/>
      <c r="K261" s="164"/>
      <c r="L261" s="164"/>
      <c r="M261" s="164"/>
    </row>
    <row r="262" spans="1:13" s="1" customFormat="1">
      <c r="A262" s="164"/>
      <c r="B262" s="164"/>
      <c r="C262" s="164"/>
      <c r="D262" s="164"/>
      <c r="E262" s="164"/>
      <c r="F262" s="164"/>
      <c r="G262" s="164"/>
      <c r="H262" s="164"/>
      <c r="I262" s="164"/>
      <c r="J262" s="164"/>
      <c r="K262" s="164"/>
      <c r="L262" s="164"/>
      <c r="M262" s="164"/>
    </row>
    <row r="263" spans="1:13" s="1" customFormat="1">
      <c r="A263" s="164"/>
      <c r="B263" s="164"/>
      <c r="C263" s="164"/>
      <c r="D263" s="164"/>
      <c r="E263" s="164"/>
      <c r="F263" s="164"/>
      <c r="G263" s="164"/>
      <c r="H263" s="164"/>
      <c r="I263" s="164"/>
      <c r="J263" s="164"/>
      <c r="K263" s="164"/>
      <c r="L263" s="164"/>
      <c r="M263" s="164"/>
    </row>
    <row r="264" spans="1:13" s="1" customFormat="1">
      <c r="A264" s="164"/>
      <c r="B264" s="164"/>
      <c r="C264" s="164"/>
      <c r="D264" s="164"/>
      <c r="E264" s="164"/>
      <c r="F264" s="164"/>
      <c r="G264" s="164"/>
      <c r="H264" s="164"/>
      <c r="I264" s="164"/>
      <c r="J264" s="164"/>
      <c r="K264" s="164"/>
      <c r="L264" s="164"/>
      <c r="M264" s="164"/>
    </row>
    <row r="265" spans="1:13" s="1" customFormat="1">
      <c r="A265" s="164"/>
      <c r="B265" s="164"/>
      <c r="C265" s="164"/>
      <c r="D265" s="164"/>
      <c r="E265" s="164"/>
      <c r="F265" s="164"/>
      <c r="G265" s="164"/>
      <c r="H265" s="164"/>
      <c r="I265" s="164"/>
      <c r="J265" s="164"/>
      <c r="K265" s="164"/>
      <c r="L265" s="164"/>
      <c r="M265" s="164"/>
    </row>
    <row r="266" spans="1:13" s="1" customFormat="1">
      <c r="A266" s="164"/>
      <c r="B266" s="164"/>
      <c r="C266" s="164"/>
      <c r="D266" s="164"/>
      <c r="E266" s="164"/>
      <c r="F266" s="164"/>
      <c r="G266" s="164"/>
      <c r="H266" s="164"/>
      <c r="I266" s="164"/>
      <c r="J266" s="164"/>
      <c r="K266" s="164"/>
      <c r="L266" s="164"/>
      <c r="M266" s="164"/>
    </row>
    <row r="267" spans="1:13" s="1" customFormat="1">
      <c r="A267" s="164"/>
      <c r="B267" s="164"/>
      <c r="C267" s="164"/>
      <c r="D267" s="164"/>
      <c r="E267" s="164"/>
      <c r="F267" s="164"/>
      <c r="G267" s="164"/>
      <c r="H267" s="164"/>
      <c r="I267" s="164"/>
      <c r="J267" s="164"/>
      <c r="K267" s="164"/>
      <c r="L267" s="164"/>
      <c r="M267" s="164"/>
    </row>
    <row r="268" spans="1:13" s="1" customFormat="1">
      <c r="A268" s="164"/>
      <c r="B268" s="164"/>
      <c r="C268" s="164"/>
      <c r="D268" s="164"/>
      <c r="E268" s="164"/>
      <c r="F268" s="164"/>
      <c r="G268" s="164"/>
      <c r="H268" s="164"/>
      <c r="I268" s="164"/>
      <c r="J268" s="164"/>
      <c r="K268" s="164"/>
      <c r="L268" s="164"/>
      <c r="M268" s="164"/>
    </row>
    <row r="269" spans="1:13" s="1" customFormat="1">
      <c r="A269" s="164"/>
      <c r="B269" s="164"/>
      <c r="C269" s="164"/>
      <c r="D269" s="164"/>
      <c r="E269" s="164"/>
      <c r="F269" s="164"/>
      <c r="G269" s="164"/>
      <c r="H269" s="164"/>
      <c r="I269" s="164"/>
      <c r="J269" s="164"/>
      <c r="K269" s="164"/>
      <c r="L269" s="164"/>
      <c r="M269" s="164"/>
    </row>
    <row r="270" spans="1:13" s="1" customFormat="1">
      <c r="A270" s="164"/>
      <c r="B270" s="164"/>
      <c r="C270" s="164"/>
      <c r="D270" s="164"/>
      <c r="E270" s="164"/>
      <c r="F270" s="164"/>
      <c r="G270" s="164"/>
      <c r="H270" s="164"/>
      <c r="I270" s="164"/>
      <c r="J270" s="164"/>
      <c r="K270" s="164"/>
      <c r="L270" s="164"/>
      <c r="M270" s="164"/>
    </row>
    <row r="271" spans="1:13" s="1" customFormat="1">
      <c r="A271" s="164"/>
      <c r="B271" s="164"/>
      <c r="C271" s="164"/>
      <c r="D271" s="164"/>
      <c r="E271" s="164"/>
      <c r="F271" s="164"/>
      <c r="G271" s="164"/>
      <c r="H271" s="164"/>
      <c r="I271" s="164"/>
      <c r="J271" s="164"/>
      <c r="K271" s="164"/>
      <c r="L271" s="164"/>
      <c r="M271" s="164"/>
    </row>
    <row r="272" spans="1:13" s="1" customFormat="1">
      <c r="A272" s="164"/>
      <c r="B272" s="164"/>
      <c r="C272" s="164"/>
      <c r="D272" s="164"/>
      <c r="E272" s="164"/>
      <c r="F272" s="164"/>
      <c r="G272" s="164"/>
      <c r="H272" s="164"/>
      <c r="I272" s="164"/>
      <c r="J272" s="164"/>
      <c r="K272" s="164"/>
      <c r="L272" s="164"/>
      <c r="M272" s="164"/>
    </row>
    <row r="273" spans="1:13" s="1" customFormat="1">
      <c r="A273" s="164"/>
      <c r="B273" s="164"/>
      <c r="C273" s="164"/>
      <c r="D273" s="164"/>
      <c r="E273" s="164"/>
      <c r="F273" s="164"/>
      <c r="G273" s="164"/>
      <c r="H273" s="164"/>
      <c r="I273" s="164"/>
      <c r="J273" s="164"/>
      <c r="K273" s="164"/>
      <c r="L273" s="164"/>
      <c r="M273" s="164"/>
    </row>
    <row r="274" spans="1:13" s="1" customFormat="1">
      <c r="A274" s="164"/>
      <c r="B274" s="164"/>
      <c r="C274" s="164"/>
      <c r="D274" s="164"/>
      <c r="E274" s="164"/>
      <c r="F274" s="164"/>
      <c r="G274" s="164"/>
      <c r="H274" s="164"/>
      <c r="I274" s="164"/>
      <c r="J274" s="164"/>
      <c r="K274" s="164"/>
      <c r="L274" s="164"/>
      <c r="M274" s="164"/>
    </row>
    <row r="275" spans="1:13" s="1" customFormat="1">
      <c r="A275" s="164"/>
      <c r="B275" s="164"/>
      <c r="C275" s="164"/>
      <c r="D275" s="164"/>
      <c r="E275" s="164"/>
      <c r="F275" s="164"/>
      <c r="G275" s="164"/>
      <c r="H275" s="164"/>
      <c r="I275" s="164"/>
      <c r="J275" s="164"/>
      <c r="K275" s="164"/>
      <c r="L275" s="164"/>
      <c r="M275" s="164"/>
    </row>
    <row r="276" spans="1:13" s="1" customFormat="1">
      <c r="A276" s="164"/>
      <c r="B276" s="164"/>
      <c r="C276" s="164"/>
      <c r="D276" s="164"/>
      <c r="E276" s="164"/>
      <c r="F276" s="164"/>
      <c r="G276" s="164"/>
      <c r="H276" s="164"/>
      <c r="I276" s="164"/>
      <c r="J276" s="164"/>
      <c r="K276" s="164"/>
      <c r="L276" s="164"/>
      <c r="M276" s="164"/>
    </row>
    <row r="277" spans="1:13" s="1" customFormat="1">
      <c r="A277" s="164"/>
      <c r="B277" s="164"/>
      <c r="C277" s="164"/>
      <c r="D277" s="164"/>
      <c r="E277" s="164"/>
      <c r="F277" s="164"/>
      <c r="G277" s="164"/>
      <c r="H277" s="164"/>
      <c r="I277" s="164"/>
      <c r="J277" s="164"/>
      <c r="K277" s="164"/>
      <c r="L277" s="164"/>
      <c r="M277" s="164"/>
    </row>
    <row r="278" spans="1:13" s="1" customFormat="1">
      <c r="A278" s="164"/>
      <c r="B278" s="164"/>
      <c r="C278" s="164"/>
      <c r="D278" s="164"/>
      <c r="E278" s="164"/>
      <c r="F278" s="164"/>
      <c r="G278" s="164"/>
      <c r="H278" s="164"/>
      <c r="I278" s="164"/>
      <c r="J278" s="164"/>
      <c r="K278" s="164"/>
      <c r="L278" s="164"/>
      <c r="M278" s="164"/>
    </row>
    <row r="279" spans="1:13" s="1" customFormat="1">
      <c r="A279" s="164"/>
      <c r="B279" s="164"/>
      <c r="C279" s="164"/>
      <c r="D279" s="164"/>
      <c r="E279" s="164"/>
      <c r="F279" s="164"/>
      <c r="G279" s="164"/>
      <c r="H279" s="164"/>
      <c r="I279" s="164"/>
      <c r="J279" s="164"/>
      <c r="K279" s="164"/>
      <c r="L279" s="164"/>
      <c r="M279" s="164"/>
    </row>
    <row r="280" spans="1:13" s="1" customFormat="1">
      <c r="A280" s="164"/>
      <c r="B280" s="164"/>
      <c r="C280" s="164"/>
      <c r="D280" s="164"/>
      <c r="E280" s="164"/>
      <c r="F280" s="164"/>
      <c r="G280" s="164"/>
      <c r="H280" s="164"/>
      <c r="I280" s="164"/>
      <c r="J280" s="164"/>
      <c r="K280" s="164"/>
      <c r="L280" s="164"/>
      <c r="M280" s="164"/>
    </row>
    <row r="281" spans="1:13" s="1" customFormat="1">
      <c r="A281" s="164"/>
      <c r="B281" s="164"/>
      <c r="C281" s="164"/>
      <c r="D281" s="164"/>
      <c r="E281" s="164"/>
      <c r="F281" s="164"/>
      <c r="G281" s="164"/>
      <c r="H281" s="164"/>
      <c r="I281" s="164"/>
      <c r="J281" s="164"/>
      <c r="K281" s="164"/>
      <c r="L281" s="164"/>
      <c r="M281" s="164"/>
    </row>
    <row r="282" spans="1:13" s="1" customFormat="1">
      <c r="A282" s="164"/>
      <c r="B282" s="164"/>
      <c r="C282" s="164"/>
      <c r="D282" s="164"/>
      <c r="E282" s="164"/>
      <c r="F282" s="164"/>
      <c r="G282" s="164"/>
      <c r="H282" s="164"/>
      <c r="I282" s="164"/>
      <c r="J282" s="164"/>
      <c r="K282" s="164"/>
      <c r="L282" s="164"/>
      <c r="M282" s="164"/>
    </row>
    <row r="283" spans="1:13" s="1" customFormat="1">
      <c r="A283" s="164"/>
      <c r="B283" s="164"/>
      <c r="C283" s="164"/>
      <c r="D283" s="164"/>
      <c r="E283" s="164"/>
      <c r="F283" s="164"/>
      <c r="G283" s="164"/>
      <c r="H283" s="164"/>
      <c r="I283" s="164"/>
      <c r="J283" s="164"/>
      <c r="K283" s="164"/>
      <c r="L283" s="164"/>
      <c r="M283" s="164"/>
    </row>
    <row r="284" spans="1:13" s="1" customFormat="1">
      <c r="A284" s="164"/>
      <c r="B284" s="164"/>
      <c r="C284" s="164"/>
      <c r="D284" s="164"/>
      <c r="E284" s="164"/>
      <c r="F284" s="164"/>
      <c r="G284" s="164"/>
      <c r="H284" s="164"/>
      <c r="I284" s="164"/>
      <c r="J284" s="164"/>
      <c r="K284" s="164"/>
      <c r="L284" s="164"/>
      <c r="M284" s="164"/>
    </row>
    <row r="285" spans="1:13" s="1" customFormat="1">
      <c r="A285" s="164"/>
      <c r="B285" s="164"/>
      <c r="C285" s="164"/>
      <c r="D285" s="164"/>
      <c r="E285" s="164"/>
      <c r="F285" s="164"/>
      <c r="G285" s="164"/>
      <c r="H285" s="164"/>
      <c r="I285" s="164"/>
      <c r="J285" s="164"/>
      <c r="K285" s="164"/>
      <c r="L285" s="164"/>
      <c r="M285" s="164"/>
    </row>
    <row r="286" spans="1:13" s="1" customFormat="1">
      <c r="A286" s="164"/>
      <c r="B286" s="164"/>
      <c r="C286" s="164"/>
      <c r="D286" s="164"/>
      <c r="E286" s="164"/>
      <c r="F286" s="164"/>
      <c r="G286" s="164"/>
      <c r="H286" s="164"/>
      <c r="I286" s="164"/>
      <c r="J286" s="164"/>
      <c r="K286" s="164"/>
      <c r="L286" s="164"/>
      <c r="M286" s="164"/>
    </row>
    <row r="287" spans="1:13" s="1" customFormat="1">
      <c r="A287" s="164"/>
      <c r="B287" s="164"/>
      <c r="C287" s="164"/>
      <c r="D287" s="164"/>
      <c r="E287" s="164"/>
      <c r="F287" s="164"/>
      <c r="G287" s="164"/>
      <c r="H287" s="164"/>
      <c r="I287" s="164"/>
      <c r="J287" s="164"/>
      <c r="K287" s="164"/>
      <c r="L287" s="164"/>
      <c r="M287" s="164"/>
    </row>
    <row r="288" spans="1:13" s="1" customFormat="1">
      <c r="A288" s="164"/>
      <c r="B288" s="164"/>
      <c r="C288" s="164"/>
      <c r="D288" s="164"/>
      <c r="E288" s="164"/>
      <c r="F288" s="164"/>
      <c r="G288" s="164"/>
      <c r="H288" s="164"/>
      <c r="I288" s="164"/>
      <c r="J288" s="164"/>
      <c r="K288" s="164"/>
      <c r="L288" s="164"/>
      <c r="M288" s="164"/>
    </row>
    <row r="289" spans="1:13" s="1" customFormat="1">
      <c r="A289" s="164"/>
      <c r="B289" s="164"/>
      <c r="C289" s="164"/>
      <c r="D289" s="164"/>
      <c r="E289" s="164"/>
      <c r="F289" s="164"/>
      <c r="G289" s="164"/>
      <c r="H289" s="164"/>
      <c r="I289" s="164"/>
      <c r="J289" s="164"/>
      <c r="K289" s="164"/>
      <c r="L289" s="164"/>
      <c r="M289" s="164"/>
    </row>
    <row r="290" spans="1:13" s="1" customFormat="1">
      <c r="A290" s="164"/>
      <c r="B290" s="164"/>
      <c r="C290" s="164"/>
      <c r="D290" s="164"/>
      <c r="E290" s="164"/>
      <c r="F290" s="164"/>
      <c r="G290" s="164"/>
      <c r="H290" s="164"/>
      <c r="I290" s="164"/>
      <c r="J290" s="164"/>
      <c r="K290" s="164"/>
      <c r="L290" s="164"/>
      <c r="M290" s="164"/>
    </row>
    <row r="291" spans="1:13" s="1" customFormat="1">
      <c r="A291" s="164"/>
      <c r="B291" s="164"/>
      <c r="C291" s="164"/>
      <c r="D291" s="164"/>
      <c r="E291" s="164"/>
      <c r="F291" s="164"/>
      <c r="G291" s="164"/>
      <c r="H291" s="164"/>
      <c r="I291" s="164"/>
      <c r="J291" s="164"/>
      <c r="K291" s="164"/>
      <c r="L291" s="164"/>
      <c r="M291" s="164"/>
    </row>
    <row r="292" spans="1:13" s="1" customFormat="1">
      <c r="A292" s="164"/>
      <c r="B292" s="164"/>
      <c r="C292" s="164"/>
      <c r="D292" s="164"/>
      <c r="E292" s="164"/>
      <c r="F292" s="164"/>
      <c r="G292" s="164"/>
      <c r="H292" s="164"/>
      <c r="I292" s="164"/>
      <c r="J292" s="164"/>
      <c r="K292" s="164"/>
      <c r="L292" s="164"/>
      <c r="M292" s="164"/>
    </row>
    <row r="293" spans="1:13" s="1" customFormat="1">
      <c r="A293" s="164"/>
      <c r="B293" s="164"/>
      <c r="C293" s="164"/>
      <c r="D293" s="164"/>
      <c r="E293" s="164"/>
      <c r="F293" s="164"/>
      <c r="G293" s="164"/>
      <c r="H293" s="164"/>
      <c r="I293" s="164"/>
      <c r="J293" s="164"/>
      <c r="K293" s="164"/>
      <c r="L293" s="164"/>
      <c r="M293" s="164"/>
    </row>
    <row r="294" spans="1:13" s="1" customFormat="1">
      <c r="A294" s="164"/>
      <c r="B294" s="164"/>
      <c r="C294" s="164"/>
      <c r="D294" s="164"/>
      <c r="E294" s="164"/>
      <c r="F294" s="164"/>
      <c r="G294" s="164"/>
      <c r="H294" s="164"/>
      <c r="I294" s="164"/>
      <c r="J294" s="164"/>
      <c r="K294" s="164"/>
      <c r="L294" s="164"/>
      <c r="M294" s="164"/>
    </row>
    <row r="295" spans="1:13" s="1" customFormat="1">
      <c r="A295" s="164"/>
      <c r="B295" s="164"/>
      <c r="C295" s="164"/>
      <c r="D295" s="164"/>
      <c r="E295" s="164"/>
      <c r="F295" s="164"/>
      <c r="G295" s="164"/>
      <c r="H295" s="164"/>
      <c r="I295" s="164"/>
      <c r="J295" s="164"/>
      <c r="K295" s="164"/>
      <c r="L295" s="164"/>
      <c r="M295" s="164"/>
    </row>
    <row r="296" spans="1:13" s="1" customFormat="1">
      <c r="A296" s="164"/>
      <c r="B296" s="164"/>
      <c r="C296" s="164"/>
      <c r="D296" s="164"/>
      <c r="E296" s="164"/>
      <c r="F296" s="164"/>
      <c r="G296" s="164"/>
      <c r="H296" s="164"/>
      <c r="I296" s="164"/>
      <c r="J296" s="164"/>
      <c r="K296" s="164"/>
      <c r="L296" s="164"/>
      <c r="M296" s="164"/>
    </row>
    <row r="297" spans="1:13" s="1" customFormat="1">
      <c r="A297" s="164"/>
      <c r="B297" s="164"/>
      <c r="C297" s="164"/>
      <c r="D297" s="164"/>
      <c r="E297" s="164"/>
      <c r="F297" s="164"/>
      <c r="G297" s="164"/>
      <c r="H297" s="164"/>
      <c r="I297" s="164"/>
      <c r="J297" s="164"/>
      <c r="K297" s="164"/>
      <c r="L297" s="164"/>
      <c r="M297" s="164"/>
    </row>
    <row r="298" spans="1:13" s="1" customFormat="1">
      <c r="A298" s="164"/>
      <c r="B298" s="164"/>
      <c r="C298" s="164"/>
      <c r="D298" s="164"/>
      <c r="E298" s="164"/>
      <c r="F298" s="164"/>
      <c r="G298" s="164"/>
      <c r="H298" s="164"/>
      <c r="I298" s="164"/>
      <c r="J298" s="164"/>
      <c r="K298" s="164"/>
      <c r="L298" s="164"/>
      <c r="M298" s="164"/>
    </row>
    <row r="299" spans="1:13" s="1" customFormat="1">
      <c r="A299" s="164"/>
      <c r="B299" s="164"/>
      <c r="C299" s="164"/>
      <c r="D299" s="164"/>
      <c r="E299" s="164"/>
      <c r="F299" s="164"/>
      <c r="G299" s="164"/>
      <c r="H299" s="164"/>
      <c r="I299" s="164"/>
      <c r="J299" s="164"/>
      <c r="K299" s="164"/>
      <c r="L299" s="164"/>
      <c r="M299" s="164"/>
    </row>
    <row r="300" spans="1:13" s="1" customFormat="1">
      <c r="A300" s="164"/>
      <c r="B300" s="164"/>
      <c r="C300" s="164"/>
      <c r="D300" s="164"/>
      <c r="E300" s="164"/>
      <c r="F300" s="164"/>
      <c r="G300" s="164"/>
      <c r="H300" s="164"/>
      <c r="I300" s="164"/>
      <c r="J300" s="164"/>
      <c r="K300" s="164"/>
      <c r="L300" s="164"/>
      <c r="M300" s="164"/>
    </row>
    <row r="301" spans="1:13" s="1" customFormat="1">
      <c r="A301" s="164"/>
      <c r="B301" s="164"/>
      <c r="C301" s="164"/>
      <c r="D301" s="164"/>
      <c r="E301" s="164"/>
      <c r="F301" s="164"/>
      <c r="G301" s="164"/>
      <c r="H301" s="164"/>
      <c r="I301" s="164"/>
      <c r="J301" s="164"/>
      <c r="K301" s="164"/>
      <c r="L301" s="164"/>
      <c r="M301" s="164"/>
    </row>
    <row r="302" spans="1:13" s="1" customFormat="1">
      <c r="A302" s="164"/>
      <c r="B302" s="164"/>
      <c r="C302" s="164"/>
      <c r="D302" s="164"/>
      <c r="E302" s="164"/>
      <c r="F302" s="164"/>
      <c r="G302" s="164"/>
      <c r="H302" s="164"/>
      <c r="I302" s="164"/>
      <c r="J302" s="164"/>
      <c r="K302" s="164"/>
      <c r="L302" s="164"/>
      <c r="M302" s="164"/>
    </row>
    <row r="303" spans="1:13" s="1" customFormat="1">
      <c r="A303" s="164"/>
      <c r="B303" s="164"/>
      <c r="C303" s="164"/>
      <c r="D303" s="164"/>
      <c r="E303" s="164"/>
      <c r="F303" s="164"/>
      <c r="G303" s="164"/>
      <c r="H303" s="164"/>
      <c r="I303" s="164"/>
      <c r="J303" s="164"/>
      <c r="K303" s="164"/>
      <c r="L303" s="164"/>
      <c r="M303" s="164"/>
    </row>
    <row r="304" spans="1:13" s="1" customFormat="1">
      <c r="A304" s="164"/>
      <c r="B304" s="164"/>
      <c r="C304" s="164"/>
      <c r="D304" s="164"/>
      <c r="E304" s="164"/>
      <c r="F304" s="164"/>
      <c r="G304" s="164"/>
      <c r="H304" s="164"/>
      <c r="I304" s="164"/>
      <c r="J304" s="164"/>
      <c r="K304" s="164"/>
      <c r="L304" s="164"/>
      <c r="M304" s="164"/>
    </row>
    <row r="305" spans="1:13" s="1" customFormat="1">
      <c r="A305" s="164"/>
      <c r="B305" s="164"/>
      <c r="C305" s="164"/>
      <c r="D305" s="164"/>
      <c r="E305" s="164"/>
      <c r="F305" s="164"/>
      <c r="G305" s="164"/>
      <c r="H305" s="164"/>
      <c r="I305" s="164"/>
      <c r="J305" s="164"/>
      <c r="K305" s="164"/>
      <c r="L305" s="164"/>
      <c r="M305" s="164"/>
    </row>
    <row r="306" spans="1:13" s="1" customFormat="1">
      <c r="A306" s="164"/>
      <c r="B306" s="164"/>
      <c r="C306" s="164"/>
      <c r="D306" s="164"/>
      <c r="E306" s="164"/>
      <c r="F306" s="164"/>
      <c r="G306" s="164"/>
      <c r="H306" s="164"/>
      <c r="I306" s="164"/>
      <c r="J306" s="164"/>
      <c r="K306" s="164"/>
      <c r="L306" s="164"/>
      <c r="M306" s="164"/>
    </row>
    <row r="307" spans="1:13" s="1" customFormat="1">
      <c r="A307" s="164"/>
      <c r="B307" s="164"/>
      <c r="C307" s="164"/>
      <c r="D307" s="164"/>
      <c r="E307" s="164"/>
      <c r="F307" s="164"/>
      <c r="G307" s="164"/>
      <c r="H307" s="164"/>
      <c r="I307" s="164"/>
      <c r="J307" s="164"/>
      <c r="K307" s="164"/>
      <c r="L307" s="164"/>
      <c r="M307" s="164"/>
    </row>
    <row r="308" spans="1:13" s="1" customFormat="1">
      <c r="A308" s="164"/>
      <c r="B308" s="164"/>
      <c r="C308" s="164"/>
      <c r="D308" s="164"/>
      <c r="E308" s="164"/>
      <c r="F308" s="164"/>
      <c r="G308" s="164"/>
      <c r="H308" s="164"/>
      <c r="I308" s="164"/>
      <c r="J308" s="164"/>
      <c r="K308" s="164"/>
      <c r="L308" s="164"/>
      <c r="M308" s="164"/>
    </row>
    <row r="309" spans="1:13" s="1" customFormat="1">
      <c r="A309" s="164"/>
      <c r="B309" s="164"/>
      <c r="C309" s="164"/>
      <c r="D309" s="164"/>
      <c r="E309" s="164"/>
      <c r="F309" s="164"/>
      <c r="G309" s="164"/>
      <c r="H309" s="164"/>
      <c r="I309" s="164"/>
      <c r="J309" s="164"/>
      <c r="K309" s="164"/>
      <c r="L309" s="164"/>
      <c r="M309" s="164"/>
    </row>
    <row r="310" spans="1:13" s="1" customFormat="1">
      <c r="A310" s="164"/>
      <c r="B310" s="164"/>
      <c r="C310" s="164"/>
      <c r="D310" s="164"/>
      <c r="E310" s="164"/>
      <c r="F310" s="164"/>
      <c r="G310" s="164"/>
      <c r="H310" s="164"/>
      <c r="I310" s="164"/>
      <c r="J310" s="164"/>
      <c r="K310" s="164"/>
      <c r="L310" s="164"/>
      <c r="M310" s="164"/>
    </row>
    <row r="311" spans="1:13" s="1" customFormat="1">
      <c r="A311" s="164"/>
      <c r="B311" s="164"/>
      <c r="C311" s="164"/>
      <c r="D311" s="164"/>
      <c r="E311" s="164"/>
      <c r="F311" s="164"/>
      <c r="G311" s="164"/>
      <c r="H311" s="164"/>
      <c r="I311" s="164"/>
      <c r="J311" s="164"/>
      <c r="K311" s="164"/>
      <c r="L311" s="164"/>
      <c r="M311" s="164"/>
    </row>
    <row r="312" spans="1:13" s="1" customFormat="1">
      <c r="A312" s="164"/>
      <c r="B312" s="164"/>
      <c r="C312" s="164"/>
      <c r="D312" s="164"/>
      <c r="E312" s="164"/>
      <c r="F312" s="164"/>
      <c r="G312" s="164"/>
      <c r="H312" s="164"/>
      <c r="I312" s="164"/>
      <c r="J312" s="164"/>
      <c r="K312" s="164"/>
      <c r="L312" s="164"/>
      <c r="M312" s="164"/>
    </row>
    <row r="313" spans="1:13" s="1" customFormat="1">
      <c r="A313" s="164"/>
      <c r="B313" s="164"/>
      <c r="C313" s="164"/>
      <c r="D313" s="164"/>
      <c r="E313" s="164"/>
      <c r="F313" s="164"/>
      <c r="G313" s="164"/>
      <c r="H313" s="164"/>
      <c r="I313" s="164"/>
      <c r="J313" s="164"/>
      <c r="K313" s="164"/>
      <c r="L313" s="164"/>
      <c r="M313" s="164"/>
    </row>
    <row r="314" spans="1:13" s="1" customFormat="1">
      <c r="A314" s="164"/>
      <c r="B314" s="164"/>
      <c r="C314" s="164"/>
      <c r="D314" s="164"/>
      <c r="E314" s="164"/>
      <c r="F314" s="164"/>
      <c r="G314" s="164"/>
      <c r="H314" s="164"/>
      <c r="I314" s="164"/>
      <c r="J314" s="164"/>
      <c r="K314" s="164"/>
      <c r="L314" s="164"/>
      <c r="M314" s="164"/>
    </row>
    <row r="315" spans="1:13" s="1" customFormat="1">
      <c r="A315" s="164"/>
      <c r="B315" s="164"/>
      <c r="C315" s="164"/>
      <c r="D315" s="164"/>
      <c r="E315" s="164"/>
      <c r="F315" s="164"/>
      <c r="G315" s="164"/>
      <c r="H315" s="164"/>
      <c r="I315" s="164"/>
      <c r="J315" s="164"/>
      <c r="K315" s="164"/>
      <c r="L315" s="164"/>
      <c r="M315" s="164"/>
    </row>
    <row r="316" spans="1:13" s="1" customFormat="1">
      <c r="A316" s="164"/>
      <c r="B316" s="164"/>
      <c r="C316" s="164"/>
      <c r="D316" s="164"/>
      <c r="E316" s="164"/>
      <c r="F316" s="164"/>
      <c r="G316" s="164"/>
      <c r="H316" s="164"/>
      <c r="I316" s="164"/>
      <c r="J316" s="164"/>
      <c r="K316" s="164"/>
      <c r="L316" s="164"/>
      <c r="M316" s="164"/>
    </row>
    <row r="317" spans="1:13" s="1" customFormat="1">
      <c r="A317" s="164"/>
      <c r="B317" s="164"/>
      <c r="C317" s="164"/>
      <c r="D317" s="164"/>
      <c r="E317" s="164"/>
      <c r="F317" s="164"/>
      <c r="G317" s="164"/>
      <c r="H317" s="164"/>
      <c r="I317" s="164"/>
      <c r="J317" s="164"/>
      <c r="K317" s="164"/>
      <c r="L317" s="164"/>
      <c r="M317" s="164"/>
    </row>
    <row r="318" spans="1:13" s="1" customFormat="1">
      <c r="A318" s="164"/>
      <c r="B318" s="164"/>
      <c r="C318" s="164"/>
      <c r="D318" s="164"/>
      <c r="E318" s="164"/>
      <c r="F318" s="164"/>
      <c r="G318" s="164"/>
      <c r="H318" s="164"/>
      <c r="I318" s="164"/>
      <c r="J318" s="164"/>
      <c r="K318" s="164"/>
      <c r="L318" s="164"/>
      <c r="M318" s="164"/>
    </row>
    <row r="319" spans="1:13" s="1" customFormat="1">
      <c r="A319" s="164"/>
      <c r="B319" s="164"/>
      <c r="C319" s="164"/>
      <c r="D319" s="164"/>
      <c r="E319" s="164"/>
      <c r="F319" s="164"/>
      <c r="G319" s="164"/>
      <c r="H319" s="164"/>
      <c r="I319" s="164"/>
      <c r="J319" s="164"/>
      <c r="K319" s="164"/>
      <c r="L319" s="164"/>
      <c r="M319" s="164"/>
    </row>
    <row r="320" spans="1:13" s="1" customFormat="1">
      <c r="A320" s="164"/>
      <c r="B320" s="164"/>
      <c r="C320" s="164"/>
      <c r="D320" s="164"/>
      <c r="E320" s="164"/>
      <c r="F320" s="164"/>
      <c r="G320" s="164"/>
      <c r="H320" s="164"/>
      <c r="I320" s="164"/>
      <c r="J320" s="164"/>
      <c r="K320" s="164"/>
      <c r="L320" s="164"/>
      <c r="M320" s="164"/>
    </row>
    <row r="321" spans="1:13" s="1" customFormat="1">
      <c r="A321" s="164"/>
      <c r="B321" s="164"/>
      <c r="C321" s="164"/>
      <c r="D321" s="164"/>
      <c r="E321" s="164"/>
      <c r="F321" s="164"/>
      <c r="G321" s="164"/>
      <c r="H321" s="164"/>
      <c r="I321" s="164"/>
      <c r="J321" s="164"/>
      <c r="K321" s="164"/>
      <c r="L321" s="164"/>
      <c r="M321" s="164"/>
    </row>
    <row r="322" spans="1:13" s="1" customFormat="1">
      <c r="A322" s="164"/>
      <c r="B322" s="164"/>
      <c r="C322" s="164"/>
      <c r="D322" s="164"/>
      <c r="E322" s="164"/>
      <c r="F322" s="164"/>
      <c r="G322" s="164"/>
      <c r="H322" s="164"/>
      <c r="I322" s="164"/>
      <c r="J322" s="164"/>
      <c r="K322" s="164"/>
      <c r="L322" s="164"/>
      <c r="M322" s="164"/>
    </row>
    <row r="323" spans="1:13" s="1" customFormat="1">
      <c r="A323" s="164"/>
      <c r="B323" s="164"/>
      <c r="C323" s="164"/>
      <c r="D323" s="164"/>
      <c r="E323" s="164"/>
      <c r="F323" s="164"/>
      <c r="G323" s="164"/>
      <c r="H323" s="164"/>
      <c r="I323" s="164"/>
      <c r="J323" s="164"/>
      <c r="K323" s="164"/>
      <c r="L323" s="164"/>
      <c r="M323" s="164"/>
    </row>
    <row r="324" spans="1:13" s="1" customFormat="1">
      <c r="A324" s="164"/>
      <c r="B324" s="164"/>
      <c r="C324" s="164"/>
      <c r="D324" s="164"/>
      <c r="E324" s="164"/>
      <c r="F324" s="164"/>
      <c r="G324" s="164"/>
      <c r="H324" s="164"/>
      <c r="I324" s="164"/>
      <c r="J324" s="164"/>
      <c r="K324" s="164"/>
      <c r="L324" s="164"/>
      <c r="M324" s="164"/>
    </row>
    <row r="325" spans="1:13" s="1" customFormat="1">
      <c r="A325" s="164"/>
      <c r="B325" s="164"/>
      <c r="C325" s="164"/>
      <c r="D325" s="164"/>
      <c r="E325" s="164"/>
      <c r="F325" s="164"/>
      <c r="G325" s="164"/>
      <c r="H325" s="164"/>
      <c r="I325" s="164"/>
      <c r="J325" s="164"/>
      <c r="K325" s="164"/>
      <c r="L325" s="164"/>
      <c r="M325" s="164"/>
    </row>
    <row r="326" spans="1:13" s="1" customFormat="1">
      <c r="A326" s="164"/>
      <c r="B326" s="164"/>
      <c r="C326" s="164"/>
      <c r="D326" s="164"/>
      <c r="E326" s="164"/>
      <c r="F326" s="164"/>
      <c r="G326" s="164"/>
      <c r="H326" s="164"/>
      <c r="I326" s="164"/>
      <c r="J326" s="164"/>
      <c r="K326" s="164"/>
      <c r="L326" s="164"/>
      <c r="M326" s="164"/>
    </row>
    <row r="327" spans="1:13" s="1" customFormat="1">
      <c r="A327" s="164"/>
      <c r="B327" s="164"/>
      <c r="C327" s="164"/>
      <c r="D327" s="164"/>
      <c r="E327" s="164"/>
      <c r="F327" s="164"/>
      <c r="G327" s="164"/>
      <c r="H327" s="164"/>
      <c r="I327" s="164"/>
      <c r="J327" s="164"/>
      <c r="K327" s="164"/>
      <c r="L327" s="164"/>
      <c r="M327" s="164"/>
    </row>
    <row r="328" spans="1:13" s="1" customFormat="1">
      <c r="A328" s="164"/>
      <c r="B328" s="164"/>
      <c r="C328" s="164"/>
      <c r="D328" s="164"/>
      <c r="E328" s="164"/>
      <c r="F328" s="164"/>
      <c r="G328" s="164"/>
      <c r="H328" s="164"/>
      <c r="I328" s="164"/>
      <c r="J328" s="164"/>
      <c r="K328" s="164"/>
      <c r="L328" s="164"/>
      <c r="M328" s="164"/>
    </row>
    <row r="329" spans="1:13" s="1" customFormat="1">
      <c r="A329" s="164"/>
      <c r="B329" s="164"/>
      <c r="C329" s="164"/>
      <c r="D329" s="164"/>
      <c r="E329" s="164"/>
      <c r="F329" s="164"/>
      <c r="G329" s="164"/>
      <c r="H329" s="164"/>
      <c r="I329" s="164"/>
      <c r="J329" s="164"/>
      <c r="K329" s="164"/>
      <c r="L329" s="164"/>
      <c r="M329" s="164"/>
    </row>
    <row r="330" spans="1:13" s="1" customFormat="1">
      <c r="A330" s="164"/>
      <c r="B330" s="164"/>
      <c r="C330" s="164"/>
      <c r="D330" s="164"/>
      <c r="E330" s="164"/>
      <c r="F330" s="164"/>
      <c r="G330" s="164"/>
      <c r="H330" s="164"/>
      <c r="I330" s="164"/>
      <c r="J330" s="164"/>
      <c r="K330" s="164"/>
      <c r="L330" s="164"/>
      <c r="M330" s="164"/>
    </row>
    <row r="331" spans="1:13" s="1" customFormat="1">
      <c r="A331" s="164"/>
      <c r="B331" s="164"/>
      <c r="C331" s="164"/>
      <c r="D331" s="164"/>
      <c r="E331" s="164"/>
      <c r="F331" s="164"/>
      <c r="G331" s="164"/>
      <c r="H331" s="164"/>
      <c r="I331" s="164"/>
      <c r="J331" s="164"/>
      <c r="K331" s="164"/>
      <c r="L331" s="164"/>
      <c r="M331" s="164"/>
    </row>
    <row r="332" spans="1:13" s="1" customFormat="1">
      <c r="A332" s="164"/>
      <c r="B332" s="164"/>
      <c r="C332" s="164"/>
      <c r="D332" s="164"/>
      <c r="E332" s="164"/>
      <c r="F332" s="164"/>
      <c r="G332" s="164"/>
      <c r="H332" s="164"/>
      <c r="I332" s="164"/>
      <c r="J332" s="164"/>
      <c r="K332" s="164"/>
      <c r="L332" s="164"/>
      <c r="M332" s="164"/>
    </row>
    <row r="333" spans="1:13" s="1" customFormat="1">
      <c r="A333" s="164"/>
      <c r="B333" s="164"/>
      <c r="C333" s="164"/>
      <c r="D333" s="164"/>
      <c r="E333" s="164"/>
      <c r="F333" s="164"/>
      <c r="G333" s="164"/>
      <c r="H333" s="164"/>
      <c r="I333" s="164"/>
      <c r="J333" s="164"/>
      <c r="K333" s="164"/>
      <c r="L333" s="164"/>
      <c r="M333" s="164"/>
    </row>
    <row r="334" spans="1:13" s="1" customFormat="1">
      <c r="A334" s="164"/>
      <c r="B334" s="164"/>
      <c r="C334" s="164"/>
      <c r="D334" s="164"/>
      <c r="E334" s="164"/>
      <c r="F334" s="164"/>
      <c r="G334" s="164"/>
      <c r="H334" s="164"/>
      <c r="I334" s="164"/>
      <c r="J334" s="164"/>
      <c r="K334" s="164"/>
      <c r="L334" s="164"/>
      <c r="M334" s="164"/>
    </row>
    <row r="335" spans="1:13" s="1" customFormat="1">
      <c r="A335" s="164"/>
      <c r="B335" s="164"/>
      <c r="C335" s="164"/>
      <c r="D335" s="164"/>
      <c r="E335" s="164"/>
      <c r="F335" s="164"/>
      <c r="G335" s="164"/>
      <c r="H335" s="164"/>
      <c r="I335" s="164"/>
      <c r="J335" s="164"/>
      <c r="K335" s="164"/>
      <c r="L335" s="164"/>
      <c r="M335" s="164"/>
    </row>
    <row r="336" spans="1:13" s="1" customFormat="1">
      <c r="A336" s="164"/>
      <c r="B336" s="164"/>
      <c r="C336" s="164"/>
      <c r="D336" s="164"/>
      <c r="E336" s="164"/>
      <c r="F336" s="164"/>
      <c r="G336" s="164"/>
      <c r="H336" s="164"/>
      <c r="I336" s="164"/>
      <c r="J336" s="164"/>
      <c r="K336" s="164"/>
      <c r="L336" s="164"/>
      <c r="M336" s="164"/>
    </row>
    <row r="337" spans="1:13" s="1" customFormat="1">
      <c r="A337" s="164"/>
      <c r="B337" s="164"/>
      <c r="C337" s="164"/>
      <c r="D337" s="164"/>
      <c r="E337" s="164"/>
      <c r="F337" s="164"/>
      <c r="G337" s="164"/>
      <c r="H337" s="164"/>
      <c r="I337" s="164"/>
      <c r="J337" s="164"/>
      <c r="K337" s="164"/>
      <c r="L337" s="164"/>
      <c r="M337" s="164"/>
    </row>
    <row r="338" spans="1:13" s="1" customFormat="1">
      <c r="A338" s="164"/>
      <c r="B338" s="164"/>
      <c r="C338" s="164"/>
      <c r="D338" s="164"/>
      <c r="E338" s="164"/>
      <c r="F338" s="164"/>
      <c r="G338" s="164"/>
      <c r="H338" s="164"/>
      <c r="I338" s="164"/>
      <c r="J338" s="164"/>
      <c r="K338" s="164"/>
      <c r="L338" s="164"/>
      <c r="M338" s="164"/>
    </row>
    <row r="339" spans="1:13" s="1" customFormat="1">
      <c r="A339" s="164"/>
      <c r="B339" s="164"/>
      <c r="C339" s="164"/>
      <c r="D339" s="164"/>
      <c r="E339" s="164"/>
      <c r="F339" s="164"/>
      <c r="G339" s="164"/>
      <c r="H339" s="164"/>
      <c r="I339" s="164"/>
      <c r="J339" s="164"/>
      <c r="K339" s="164"/>
      <c r="L339" s="164"/>
      <c r="M339" s="164"/>
    </row>
    <row r="340" spans="1:13" s="1" customFormat="1">
      <c r="A340" s="164"/>
      <c r="B340" s="164"/>
      <c r="C340" s="164"/>
      <c r="D340" s="164"/>
      <c r="E340" s="164"/>
      <c r="F340" s="164"/>
      <c r="G340" s="164"/>
      <c r="H340" s="164"/>
      <c r="I340" s="164"/>
      <c r="J340" s="164"/>
      <c r="K340" s="164"/>
      <c r="L340" s="164"/>
      <c r="M340" s="164"/>
    </row>
    <row r="341" spans="1:13" s="1" customFormat="1">
      <c r="A341" s="164"/>
      <c r="B341" s="164"/>
      <c r="C341" s="164"/>
      <c r="D341" s="164"/>
      <c r="E341" s="164"/>
      <c r="F341" s="164"/>
      <c r="G341" s="164"/>
      <c r="H341" s="164"/>
      <c r="I341" s="164"/>
      <c r="J341" s="164"/>
      <c r="K341" s="164"/>
      <c r="L341" s="164"/>
      <c r="M341" s="164"/>
    </row>
    <row r="342" spans="1:13" s="1" customFormat="1">
      <c r="A342" s="164"/>
      <c r="B342" s="164"/>
      <c r="C342" s="164"/>
      <c r="D342" s="164"/>
      <c r="E342" s="164"/>
      <c r="F342" s="164"/>
      <c r="G342" s="164"/>
      <c r="H342" s="164"/>
      <c r="I342" s="164"/>
      <c r="J342" s="164"/>
      <c r="K342" s="164"/>
      <c r="L342" s="164"/>
      <c r="M342" s="164"/>
    </row>
    <row r="343" spans="1:13" s="1" customFormat="1">
      <c r="A343" s="164"/>
      <c r="B343" s="164"/>
      <c r="C343" s="164"/>
      <c r="D343" s="164"/>
      <c r="E343" s="164"/>
      <c r="F343" s="164"/>
      <c r="G343" s="164"/>
      <c r="H343" s="164"/>
      <c r="I343" s="164"/>
      <c r="J343" s="164"/>
      <c r="K343" s="164"/>
      <c r="L343" s="164"/>
      <c r="M343" s="164"/>
    </row>
    <row r="344" spans="1:13" s="1" customFormat="1">
      <c r="A344" s="164"/>
      <c r="B344" s="164"/>
      <c r="C344" s="164"/>
      <c r="D344" s="164"/>
      <c r="E344" s="164"/>
      <c r="F344" s="164"/>
      <c r="G344" s="164"/>
      <c r="H344" s="164"/>
      <c r="I344" s="164"/>
      <c r="J344" s="164"/>
      <c r="K344" s="164"/>
      <c r="L344" s="164"/>
      <c r="M344" s="164"/>
    </row>
    <row r="345" spans="1:13" s="1" customFormat="1">
      <c r="A345" s="164"/>
      <c r="B345" s="164"/>
      <c r="C345" s="164"/>
      <c r="D345" s="164"/>
      <c r="E345" s="164"/>
      <c r="F345" s="164"/>
      <c r="G345" s="164"/>
      <c r="H345" s="164"/>
      <c r="I345" s="164"/>
      <c r="J345" s="164"/>
      <c r="K345" s="164"/>
      <c r="L345" s="164"/>
      <c r="M345" s="164"/>
    </row>
    <row r="346" spans="1:13" s="1" customFormat="1">
      <c r="A346" s="164"/>
      <c r="B346" s="164"/>
      <c r="C346" s="164"/>
      <c r="D346" s="164"/>
      <c r="E346" s="164"/>
      <c r="F346" s="164"/>
      <c r="G346" s="164"/>
      <c r="H346" s="164"/>
      <c r="I346" s="164"/>
      <c r="J346" s="164"/>
      <c r="K346" s="164"/>
      <c r="L346" s="164"/>
      <c r="M346" s="164"/>
    </row>
    <row r="347" spans="1:13" s="1" customFormat="1">
      <c r="A347" s="164"/>
      <c r="B347" s="164"/>
      <c r="C347" s="164"/>
      <c r="D347" s="164"/>
      <c r="E347" s="164"/>
      <c r="F347" s="164"/>
      <c r="G347" s="164"/>
      <c r="H347" s="164"/>
      <c r="I347" s="164"/>
      <c r="J347" s="164"/>
      <c r="K347" s="164"/>
      <c r="L347" s="164"/>
      <c r="M347" s="164"/>
    </row>
    <row r="348" spans="1:13" s="1" customFormat="1">
      <c r="A348" s="164"/>
      <c r="B348" s="164"/>
      <c r="C348" s="164"/>
      <c r="D348" s="164"/>
      <c r="E348" s="164"/>
      <c r="F348" s="164"/>
      <c r="G348" s="164"/>
      <c r="H348" s="164"/>
      <c r="I348" s="164"/>
      <c r="J348" s="164"/>
      <c r="K348" s="164"/>
      <c r="L348" s="164"/>
      <c r="M348" s="164"/>
    </row>
    <row r="349" spans="1:13" s="1" customFormat="1">
      <c r="A349" s="164"/>
      <c r="B349" s="164"/>
      <c r="C349" s="164"/>
      <c r="D349" s="164"/>
      <c r="E349" s="164"/>
      <c r="F349" s="164"/>
      <c r="G349" s="164"/>
      <c r="H349" s="164"/>
      <c r="I349" s="164"/>
      <c r="J349" s="164"/>
      <c r="K349" s="164"/>
      <c r="L349" s="164"/>
      <c r="M349" s="164"/>
    </row>
    <row r="350" spans="1:13" s="1" customFormat="1">
      <c r="A350" s="164"/>
      <c r="B350" s="164"/>
      <c r="C350" s="164"/>
      <c r="D350" s="164"/>
      <c r="E350" s="164"/>
      <c r="F350" s="164"/>
      <c r="G350" s="164"/>
      <c r="H350" s="164"/>
      <c r="I350" s="164"/>
      <c r="J350" s="164"/>
      <c r="K350" s="164"/>
      <c r="L350" s="164"/>
      <c r="M350" s="164"/>
    </row>
    <row r="351" spans="1:13" s="1" customFormat="1">
      <c r="A351" s="164"/>
      <c r="B351" s="164"/>
      <c r="C351" s="164"/>
      <c r="D351" s="164"/>
      <c r="E351" s="164"/>
      <c r="F351" s="164"/>
      <c r="G351" s="164"/>
      <c r="H351" s="164"/>
      <c r="I351" s="164"/>
      <c r="J351" s="164"/>
      <c r="K351" s="164"/>
      <c r="L351" s="164"/>
      <c r="M351" s="164"/>
    </row>
    <row r="352" spans="1:13" s="1" customFormat="1">
      <c r="A352" s="164"/>
      <c r="B352" s="164"/>
      <c r="C352" s="164"/>
      <c r="D352" s="164"/>
      <c r="E352" s="164"/>
      <c r="F352" s="164"/>
      <c r="G352" s="164"/>
      <c r="H352" s="164"/>
      <c r="I352" s="164"/>
      <c r="J352" s="164"/>
      <c r="K352" s="164"/>
      <c r="L352" s="164"/>
      <c r="M352" s="164"/>
    </row>
    <row r="353" spans="1:13" s="1" customFormat="1">
      <c r="A353" s="164"/>
      <c r="B353" s="164"/>
      <c r="C353" s="164"/>
      <c r="D353" s="164"/>
      <c r="E353" s="164"/>
      <c r="F353" s="164"/>
      <c r="G353" s="164"/>
      <c r="H353" s="164"/>
      <c r="I353" s="164"/>
      <c r="J353" s="164"/>
      <c r="K353" s="164"/>
      <c r="L353" s="164"/>
      <c r="M353" s="164"/>
    </row>
    <row r="354" spans="1:13" s="1" customFormat="1">
      <c r="A354" s="164"/>
      <c r="B354" s="164"/>
      <c r="C354" s="164"/>
      <c r="D354" s="164"/>
      <c r="E354" s="164"/>
      <c r="F354" s="164"/>
      <c r="G354" s="164"/>
      <c r="H354" s="164"/>
      <c r="I354" s="164"/>
      <c r="J354" s="164"/>
      <c r="K354" s="164"/>
      <c r="L354" s="164"/>
      <c r="M354" s="164"/>
    </row>
    <row r="355" spans="1:13" s="1" customFormat="1">
      <c r="A355" s="164"/>
      <c r="B355" s="164"/>
      <c r="C355" s="164"/>
      <c r="D355" s="164"/>
      <c r="E355" s="164"/>
      <c r="F355" s="164"/>
      <c r="G355" s="164"/>
      <c r="H355" s="164"/>
      <c r="I355" s="164"/>
      <c r="J355" s="164"/>
      <c r="K355" s="164"/>
      <c r="L355" s="164"/>
      <c r="M355" s="164"/>
    </row>
    <row r="356" spans="1:13" s="1" customFormat="1">
      <c r="A356" s="164"/>
      <c r="B356" s="164"/>
      <c r="C356" s="164"/>
      <c r="D356" s="164"/>
      <c r="E356" s="164"/>
      <c r="F356" s="164"/>
      <c r="G356" s="164"/>
      <c r="H356" s="164"/>
      <c r="I356" s="164"/>
      <c r="J356" s="164"/>
      <c r="K356" s="164"/>
      <c r="L356" s="164"/>
      <c r="M356" s="164"/>
    </row>
    <row r="357" spans="1:13" s="1" customFormat="1">
      <c r="A357" s="164"/>
      <c r="B357" s="164"/>
      <c r="C357" s="164"/>
      <c r="D357" s="164"/>
      <c r="E357" s="164"/>
      <c r="F357" s="164"/>
      <c r="G357" s="164"/>
      <c r="H357" s="164"/>
      <c r="I357" s="164"/>
      <c r="J357" s="164"/>
      <c r="K357" s="164"/>
      <c r="L357" s="164"/>
      <c r="M357" s="164"/>
    </row>
    <row r="358" spans="1:13" s="1" customFormat="1">
      <c r="A358" s="164"/>
      <c r="B358" s="164"/>
      <c r="C358" s="164"/>
      <c r="D358" s="164"/>
      <c r="E358" s="164"/>
      <c r="F358" s="164"/>
      <c r="G358" s="164"/>
      <c r="H358" s="164"/>
      <c r="I358" s="164"/>
      <c r="J358" s="164"/>
      <c r="K358" s="164"/>
      <c r="L358" s="164"/>
      <c r="M358" s="164"/>
    </row>
    <row r="359" spans="1:13" s="1" customFormat="1">
      <c r="A359" s="164"/>
      <c r="B359" s="164"/>
      <c r="C359" s="164"/>
      <c r="D359" s="164"/>
      <c r="E359" s="164"/>
      <c r="F359" s="164"/>
      <c r="G359" s="164"/>
      <c r="H359" s="164"/>
      <c r="I359" s="164"/>
      <c r="J359" s="164"/>
      <c r="K359" s="164"/>
      <c r="L359" s="164"/>
      <c r="M359" s="164"/>
    </row>
    <row r="360" spans="1:13" s="1" customFormat="1">
      <c r="A360" s="164"/>
      <c r="B360" s="164"/>
      <c r="C360" s="164"/>
      <c r="D360" s="164"/>
      <c r="E360" s="164"/>
      <c r="F360" s="164"/>
      <c r="G360" s="164"/>
      <c r="H360" s="164"/>
      <c r="I360" s="164"/>
      <c r="J360" s="164"/>
      <c r="K360" s="164"/>
      <c r="L360" s="164"/>
      <c r="M360" s="164"/>
    </row>
    <row r="361" spans="1:13" s="1" customFormat="1">
      <c r="A361" s="164"/>
      <c r="B361" s="164"/>
      <c r="C361" s="164"/>
      <c r="D361" s="164"/>
      <c r="E361" s="164"/>
      <c r="F361" s="164"/>
      <c r="G361" s="164"/>
      <c r="H361" s="164"/>
      <c r="I361" s="164"/>
      <c r="J361" s="164"/>
      <c r="K361" s="164"/>
      <c r="L361" s="164"/>
      <c r="M361" s="164"/>
    </row>
    <row r="362" spans="1:13" s="1" customFormat="1">
      <c r="A362" s="164"/>
      <c r="B362" s="164"/>
      <c r="C362" s="164"/>
      <c r="D362" s="164"/>
      <c r="E362" s="164"/>
      <c r="F362" s="164"/>
      <c r="G362" s="164"/>
      <c r="H362" s="164"/>
      <c r="I362" s="164"/>
      <c r="J362" s="164"/>
      <c r="K362" s="164"/>
      <c r="L362" s="164"/>
      <c r="M362" s="164"/>
    </row>
    <row r="363" spans="1:13" s="1" customFormat="1">
      <c r="A363" s="164"/>
      <c r="B363" s="164"/>
      <c r="C363" s="164"/>
      <c r="D363" s="164"/>
      <c r="E363" s="164"/>
      <c r="F363" s="164"/>
      <c r="G363" s="164"/>
      <c r="H363" s="164"/>
      <c r="I363" s="164"/>
      <c r="J363" s="164"/>
      <c r="K363" s="164"/>
      <c r="L363" s="164"/>
      <c r="M363" s="164"/>
    </row>
    <row r="364" spans="1:13" s="1" customFormat="1">
      <c r="A364" s="164"/>
      <c r="B364" s="164"/>
      <c r="C364" s="164"/>
      <c r="D364" s="164"/>
      <c r="E364" s="164"/>
      <c r="F364" s="164"/>
      <c r="G364" s="164"/>
      <c r="H364" s="164"/>
      <c r="I364" s="164"/>
      <c r="J364" s="164"/>
      <c r="K364" s="164"/>
      <c r="L364" s="164"/>
      <c r="M364" s="164"/>
    </row>
    <row r="365" spans="1:13" s="1" customFormat="1">
      <c r="A365" s="164"/>
      <c r="B365" s="164"/>
      <c r="C365" s="164"/>
      <c r="D365" s="164"/>
      <c r="E365" s="164"/>
      <c r="F365" s="164"/>
      <c r="G365" s="164"/>
      <c r="H365" s="164"/>
      <c r="I365" s="164"/>
      <c r="J365" s="164"/>
      <c r="K365" s="164"/>
      <c r="L365" s="164"/>
      <c r="M365" s="164"/>
    </row>
    <row r="366" spans="1:13" s="1" customFormat="1">
      <c r="A366" s="164"/>
      <c r="B366" s="164"/>
      <c r="C366" s="164"/>
      <c r="D366" s="164"/>
      <c r="E366" s="164"/>
      <c r="F366" s="164"/>
      <c r="G366" s="164"/>
      <c r="H366" s="164"/>
      <c r="I366" s="164"/>
      <c r="J366" s="164"/>
      <c r="K366" s="164"/>
      <c r="L366" s="164"/>
      <c r="M366" s="164"/>
    </row>
    <row r="367" spans="1:13" s="1" customFormat="1">
      <c r="A367" s="164"/>
      <c r="B367" s="164"/>
      <c r="C367" s="164"/>
      <c r="D367" s="164"/>
      <c r="E367" s="164"/>
      <c r="F367" s="164"/>
      <c r="G367" s="164"/>
      <c r="H367" s="164"/>
      <c r="I367" s="164"/>
      <c r="J367" s="164"/>
      <c r="K367" s="164"/>
      <c r="L367" s="164"/>
      <c r="M367" s="164"/>
    </row>
    <row r="368" spans="1:13" s="1" customFormat="1">
      <c r="A368" s="164"/>
      <c r="B368" s="164"/>
      <c r="C368" s="164"/>
      <c r="D368" s="164"/>
      <c r="E368" s="164"/>
      <c r="F368" s="164"/>
      <c r="G368" s="164"/>
      <c r="H368" s="164"/>
      <c r="I368" s="164"/>
      <c r="J368" s="164"/>
      <c r="K368" s="164"/>
      <c r="L368" s="164"/>
      <c r="M368" s="164"/>
    </row>
    <row r="369" spans="1:13" s="1" customFormat="1">
      <c r="A369" s="164"/>
      <c r="B369" s="164"/>
      <c r="C369" s="164"/>
      <c r="D369" s="164"/>
      <c r="E369" s="164"/>
      <c r="F369" s="164"/>
      <c r="G369" s="164"/>
      <c r="H369" s="164"/>
      <c r="I369" s="164"/>
      <c r="J369" s="164"/>
      <c r="K369" s="164"/>
      <c r="L369" s="164"/>
      <c r="M369" s="164"/>
    </row>
    <row r="370" spans="1:13" s="1" customFormat="1">
      <c r="A370" s="164"/>
      <c r="B370" s="164"/>
      <c r="C370" s="164"/>
      <c r="D370" s="164"/>
      <c r="E370" s="164"/>
      <c r="F370" s="164"/>
      <c r="G370" s="164"/>
      <c r="H370" s="164"/>
      <c r="I370" s="164"/>
      <c r="J370" s="164"/>
      <c r="K370" s="164"/>
      <c r="L370" s="164"/>
      <c r="M370" s="164"/>
    </row>
    <row r="371" spans="1:13" s="1" customFormat="1">
      <c r="A371" s="164"/>
      <c r="B371" s="164"/>
      <c r="C371" s="164"/>
      <c r="D371" s="164"/>
      <c r="E371" s="164"/>
      <c r="F371" s="164"/>
      <c r="G371" s="164"/>
      <c r="H371" s="164"/>
      <c r="I371" s="164"/>
      <c r="J371" s="164"/>
      <c r="K371" s="164"/>
      <c r="L371" s="164"/>
      <c r="M371" s="164"/>
    </row>
    <row r="372" spans="1:13" s="1" customFormat="1">
      <c r="A372" s="164"/>
      <c r="B372" s="164"/>
      <c r="C372" s="164"/>
      <c r="D372" s="164"/>
      <c r="E372" s="164"/>
      <c r="F372" s="164"/>
      <c r="G372" s="164"/>
      <c r="H372" s="164"/>
      <c r="I372" s="164"/>
      <c r="J372" s="164"/>
      <c r="K372" s="164"/>
      <c r="L372" s="164"/>
      <c r="M372" s="164"/>
    </row>
    <row r="373" spans="1:13" s="1" customFormat="1">
      <c r="A373" s="164"/>
      <c r="B373" s="164"/>
      <c r="C373" s="164"/>
      <c r="D373" s="164"/>
      <c r="E373" s="164"/>
      <c r="F373" s="164"/>
      <c r="G373" s="164"/>
      <c r="H373" s="164"/>
      <c r="I373" s="164"/>
      <c r="J373" s="164"/>
      <c r="K373" s="164"/>
      <c r="L373" s="164"/>
      <c r="M373" s="164"/>
    </row>
    <row r="374" spans="1:13" s="1" customFormat="1">
      <c r="A374" s="164"/>
      <c r="B374" s="164"/>
      <c r="C374" s="164"/>
      <c r="D374" s="164"/>
      <c r="E374" s="164"/>
      <c r="F374" s="164"/>
      <c r="G374" s="164"/>
      <c r="H374" s="164"/>
      <c r="I374" s="164"/>
      <c r="J374" s="164"/>
      <c r="K374" s="164"/>
      <c r="L374" s="164"/>
      <c r="M374" s="164"/>
    </row>
    <row r="375" spans="1:13" s="1" customFormat="1">
      <c r="A375" s="164"/>
      <c r="B375" s="164"/>
      <c r="C375" s="164"/>
      <c r="D375" s="164"/>
      <c r="E375" s="164"/>
      <c r="F375" s="164"/>
      <c r="G375" s="164"/>
      <c r="H375" s="164"/>
      <c r="I375" s="164"/>
      <c r="J375" s="164"/>
      <c r="K375" s="164"/>
      <c r="L375" s="164"/>
      <c r="M375" s="164"/>
    </row>
    <row r="376" spans="1:13" s="1" customFormat="1">
      <c r="A376" s="164"/>
      <c r="B376" s="164"/>
      <c r="C376" s="164"/>
      <c r="D376" s="164"/>
      <c r="E376" s="164"/>
      <c r="F376" s="164"/>
      <c r="G376" s="164"/>
      <c r="H376" s="164"/>
      <c r="I376" s="164"/>
      <c r="J376" s="164"/>
      <c r="K376" s="164"/>
      <c r="L376" s="164"/>
      <c r="M376" s="164"/>
    </row>
    <row r="377" spans="1:13" s="1" customFormat="1">
      <c r="A377" s="164"/>
      <c r="B377" s="164"/>
      <c r="C377" s="164"/>
      <c r="D377" s="164"/>
      <c r="E377" s="164"/>
      <c r="F377" s="164"/>
      <c r="G377" s="164"/>
      <c r="H377" s="164"/>
      <c r="I377" s="164"/>
      <c r="J377" s="164"/>
      <c r="K377" s="164"/>
      <c r="L377" s="164"/>
      <c r="M377" s="164"/>
    </row>
    <row r="378" spans="1:13" s="1" customFormat="1">
      <c r="A378" s="164"/>
      <c r="B378" s="164"/>
      <c r="C378" s="164"/>
      <c r="D378" s="164"/>
      <c r="E378" s="164"/>
      <c r="F378" s="164"/>
      <c r="G378" s="164"/>
      <c r="H378" s="164"/>
      <c r="I378" s="164"/>
      <c r="J378" s="164"/>
      <c r="K378" s="164"/>
      <c r="L378" s="164"/>
      <c r="M378" s="164"/>
    </row>
    <row r="379" spans="1:13" s="1" customFormat="1">
      <c r="A379" s="164"/>
      <c r="B379" s="164"/>
      <c r="C379" s="164"/>
      <c r="D379" s="164"/>
      <c r="E379" s="164"/>
      <c r="F379" s="164"/>
      <c r="G379" s="164"/>
      <c r="H379" s="164"/>
      <c r="I379" s="164"/>
      <c r="J379" s="164"/>
      <c r="K379" s="164"/>
      <c r="L379" s="164"/>
      <c r="M379" s="164"/>
    </row>
    <row r="380" spans="1:13" s="1" customFormat="1">
      <c r="A380" s="164"/>
      <c r="B380" s="164"/>
      <c r="C380" s="164"/>
      <c r="D380" s="164"/>
      <c r="E380" s="164"/>
      <c r="F380" s="164"/>
      <c r="G380" s="164"/>
      <c r="H380" s="164"/>
      <c r="I380" s="164"/>
      <c r="J380" s="164"/>
      <c r="K380" s="164"/>
      <c r="L380" s="164"/>
      <c r="M380" s="164"/>
    </row>
    <row r="381" spans="1:13" s="1" customFormat="1">
      <c r="A381" s="164"/>
      <c r="B381" s="164"/>
      <c r="C381" s="164"/>
      <c r="D381" s="164"/>
      <c r="E381" s="164"/>
      <c r="F381" s="164"/>
      <c r="G381" s="164"/>
      <c r="H381" s="164"/>
      <c r="I381" s="164"/>
      <c r="J381" s="164"/>
      <c r="K381" s="164"/>
      <c r="L381" s="164"/>
      <c r="M381" s="164"/>
    </row>
    <row r="382" spans="1:13" s="1" customFormat="1">
      <c r="A382" s="164"/>
      <c r="B382" s="164"/>
      <c r="C382" s="164"/>
      <c r="D382" s="164"/>
      <c r="E382" s="164"/>
      <c r="F382" s="164"/>
      <c r="G382" s="164"/>
      <c r="H382" s="164"/>
      <c r="I382" s="164"/>
      <c r="J382" s="164"/>
      <c r="K382" s="164"/>
      <c r="L382" s="164"/>
      <c r="M382" s="164"/>
    </row>
    <row r="383" spans="1:13" s="1" customFormat="1">
      <c r="A383" s="164"/>
      <c r="B383" s="164"/>
      <c r="C383" s="164"/>
      <c r="D383" s="164"/>
      <c r="E383" s="164"/>
      <c r="F383" s="164"/>
      <c r="G383" s="164"/>
      <c r="H383" s="164"/>
      <c r="I383" s="164"/>
      <c r="J383" s="164"/>
      <c r="K383" s="164"/>
      <c r="L383" s="164"/>
      <c r="M383" s="164"/>
    </row>
    <row r="384" spans="1:13" s="1" customFormat="1">
      <c r="A384" s="164"/>
      <c r="B384" s="164"/>
      <c r="C384" s="164"/>
      <c r="D384" s="164"/>
      <c r="E384" s="164"/>
      <c r="F384" s="164"/>
      <c r="G384" s="164"/>
      <c r="H384" s="164"/>
      <c r="I384" s="164"/>
      <c r="J384" s="164"/>
      <c r="K384" s="164"/>
      <c r="L384" s="164"/>
      <c r="M384" s="164"/>
    </row>
    <row r="385" spans="1:13" s="1" customFormat="1">
      <c r="A385" s="164"/>
      <c r="B385" s="164"/>
      <c r="C385" s="164"/>
      <c r="D385" s="164"/>
      <c r="E385" s="164"/>
      <c r="F385" s="164"/>
      <c r="G385" s="164"/>
      <c r="H385" s="164"/>
      <c r="I385" s="164"/>
      <c r="J385" s="164"/>
      <c r="K385" s="164"/>
      <c r="L385" s="164"/>
      <c r="M385" s="164"/>
    </row>
    <row r="386" spans="1:13" s="1" customFormat="1">
      <c r="A386" s="164"/>
      <c r="B386" s="164"/>
      <c r="C386" s="164"/>
      <c r="D386" s="164"/>
      <c r="E386" s="164"/>
      <c r="F386" s="164"/>
      <c r="G386" s="164"/>
      <c r="H386" s="164"/>
      <c r="I386" s="164"/>
      <c r="J386" s="164"/>
      <c r="K386" s="164"/>
      <c r="L386" s="164"/>
      <c r="M386" s="164"/>
    </row>
    <row r="387" spans="1:13" s="1" customFormat="1">
      <c r="A387" s="164"/>
      <c r="B387" s="164"/>
      <c r="C387" s="164"/>
      <c r="D387" s="164"/>
      <c r="E387" s="164"/>
      <c r="F387" s="164"/>
      <c r="G387" s="164"/>
      <c r="H387" s="164"/>
      <c r="I387" s="164"/>
      <c r="J387" s="164"/>
      <c r="K387" s="164"/>
      <c r="L387" s="164"/>
      <c r="M387" s="164"/>
    </row>
    <row r="388" spans="1:13" s="1" customFormat="1">
      <c r="A388" s="164"/>
      <c r="B388" s="164"/>
      <c r="C388" s="164"/>
      <c r="D388" s="164"/>
      <c r="E388" s="164"/>
      <c r="F388" s="164"/>
      <c r="G388" s="164"/>
      <c r="H388" s="164"/>
      <c r="I388" s="164"/>
      <c r="J388" s="164"/>
      <c r="K388" s="164"/>
      <c r="L388" s="164"/>
      <c r="M388" s="164"/>
    </row>
    <row r="389" spans="1:13" s="1" customFormat="1">
      <c r="A389" s="164"/>
      <c r="B389" s="164"/>
      <c r="C389" s="164"/>
      <c r="D389" s="164"/>
      <c r="E389" s="164"/>
      <c r="F389" s="164"/>
      <c r="G389" s="164"/>
      <c r="H389" s="164"/>
      <c r="I389" s="164"/>
      <c r="J389" s="164"/>
      <c r="K389" s="164"/>
      <c r="L389" s="164"/>
      <c r="M389" s="164"/>
    </row>
    <row r="390" spans="1:13" s="1" customFormat="1">
      <c r="A390" s="164"/>
      <c r="B390" s="164"/>
      <c r="C390" s="164"/>
      <c r="D390" s="164"/>
      <c r="E390" s="164"/>
      <c r="F390" s="164"/>
      <c r="G390" s="164"/>
      <c r="H390" s="164"/>
      <c r="I390" s="164"/>
      <c r="J390" s="164"/>
      <c r="K390" s="164"/>
      <c r="L390" s="164"/>
      <c r="M390" s="164"/>
    </row>
    <row r="391" spans="1:13" s="1" customFormat="1">
      <c r="A391" s="164"/>
      <c r="B391" s="164"/>
      <c r="C391" s="164"/>
      <c r="D391" s="164"/>
      <c r="E391" s="164"/>
      <c r="F391" s="164"/>
      <c r="G391" s="164"/>
      <c r="H391" s="164"/>
      <c r="I391" s="164"/>
      <c r="J391" s="164"/>
      <c r="K391" s="164"/>
      <c r="L391" s="164"/>
      <c r="M391" s="164"/>
    </row>
    <row r="392" spans="1:13" s="1" customFormat="1">
      <c r="A392" s="164"/>
      <c r="B392" s="164"/>
      <c r="C392" s="164"/>
      <c r="D392" s="164"/>
      <c r="E392" s="164"/>
      <c r="F392" s="164"/>
      <c r="G392" s="164"/>
      <c r="H392" s="164"/>
      <c r="I392" s="164"/>
      <c r="J392" s="164"/>
      <c r="K392" s="164"/>
      <c r="L392" s="164"/>
      <c r="M392" s="164"/>
    </row>
    <row r="393" spans="1:13" s="1" customFormat="1">
      <c r="A393" s="164"/>
      <c r="B393" s="164"/>
      <c r="C393" s="164"/>
      <c r="D393" s="164"/>
      <c r="E393" s="164"/>
      <c r="F393" s="164"/>
      <c r="G393" s="164"/>
      <c r="H393" s="164"/>
      <c r="I393" s="164"/>
      <c r="J393" s="164"/>
      <c r="K393" s="164"/>
      <c r="L393" s="164"/>
      <c r="M393" s="164"/>
    </row>
    <row r="394" spans="1:13" s="1" customFormat="1">
      <c r="A394" s="164"/>
      <c r="B394" s="164"/>
      <c r="C394" s="164"/>
      <c r="D394" s="164"/>
      <c r="E394" s="164"/>
      <c r="F394" s="164"/>
      <c r="G394" s="164"/>
      <c r="H394" s="164"/>
      <c r="I394" s="164"/>
      <c r="J394" s="164"/>
      <c r="K394" s="164"/>
      <c r="L394" s="164"/>
      <c r="M394" s="164"/>
    </row>
    <row r="395" spans="1:13" s="1" customFormat="1">
      <c r="A395" s="164"/>
      <c r="B395" s="164"/>
      <c r="C395" s="164"/>
      <c r="D395" s="164"/>
      <c r="E395" s="164"/>
      <c r="F395" s="164"/>
      <c r="G395" s="164"/>
      <c r="H395" s="164"/>
      <c r="I395" s="164"/>
      <c r="J395" s="164"/>
      <c r="K395" s="164"/>
      <c r="L395" s="164"/>
      <c r="M395" s="164"/>
    </row>
    <row r="396" spans="1:13" s="1" customFormat="1">
      <c r="A396" s="164"/>
      <c r="B396" s="164"/>
      <c r="C396" s="164"/>
      <c r="D396" s="164"/>
      <c r="E396" s="164"/>
      <c r="F396" s="164"/>
      <c r="G396" s="164"/>
      <c r="H396" s="164"/>
      <c r="I396" s="164"/>
      <c r="J396" s="164"/>
      <c r="K396" s="164"/>
      <c r="L396" s="164"/>
      <c r="M396" s="164"/>
    </row>
    <row r="397" spans="1:13" s="1" customFormat="1">
      <c r="A397" s="164"/>
      <c r="B397" s="164"/>
      <c r="C397" s="164"/>
      <c r="D397" s="164"/>
      <c r="E397" s="164"/>
      <c r="F397" s="164"/>
      <c r="G397" s="164"/>
      <c r="H397" s="164"/>
      <c r="I397" s="164"/>
      <c r="J397" s="164"/>
      <c r="K397" s="164"/>
      <c r="L397" s="164"/>
      <c r="M397" s="164"/>
    </row>
    <row r="398" spans="1:13" s="1" customFormat="1">
      <c r="A398" s="164"/>
      <c r="B398" s="164"/>
      <c r="C398" s="164"/>
      <c r="D398" s="164"/>
      <c r="E398" s="164"/>
      <c r="F398" s="164"/>
      <c r="G398" s="164"/>
      <c r="H398" s="164"/>
      <c r="I398" s="164"/>
      <c r="J398" s="164"/>
      <c r="K398" s="164"/>
      <c r="L398" s="164"/>
      <c r="M398" s="164"/>
    </row>
    <row r="399" spans="1:13" s="1" customFormat="1">
      <c r="A399" s="164"/>
      <c r="B399" s="164"/>
      <c r="C399" s="164"/>
      <c r="D399" s="164"/>
      <c r="E399" s="164"/>
      <c r="F399" s="164"/>
      <c r="G399" s="164"/>
      <c r="H399" s="164"/>
      <c r="I399" s="164"/>
      <c r="J399" s="164"/>
      <c r="K399" s="164"/>
      <c r="L399" s="164"/>
      <c r="M399" s="164"/>
    </row>
    <row r="400" spans="1:13" s="1" customFormat="1">
      <c r="A400" s="164"/>
      <c r="B400" s="164"/>
      <c r="C400" s="164"/>
      <c r="D400" s="164"/>
      <c r="E400" s="164"/>
      <c r="F400" s="164"/>
      <c r="G400" s="164"/>
      <c r="H400" s="164"/>
      <c r="I400" s="164"/>
      <c r="J400" s="164"/>
      <c r="K400" s="164"/>
      <c r="L400" s="164"/>
      <c r="M400" s="164"/>
    </row>
    <row r="401" spans="1:13" s="1" customFormat="1">
      <c r="A401" s="164"/>
      <c r="B401" s="164"/>
      <c r="C401" s="164"/>
      <c r="D401" s="164"/>
      <c r="E401" s="164"/>
      <c r="F401" s="164"/>
      <c r="G401" s="164"/>
      <c r="H401" s="164"/>
      <c r="I401" s="164"/>
      <c r="J401" s="164"/>
      <c r="K401" s="164"/>
      <c r="L401" s="164"/>
      <c r="M401" s="164"/>
    </row>
    <row r="402" spans="1:13" s="1" customFormat="1">
      <c r="A402" s="164"/>
      <c r="B402" s="164"/>
      <c r="C402" s="164"/>
      <c r="D402" s="164"/>
      <c r="E402" s="164"/>
      <c r="F402" s="164"/>
      <c r="G402" s="164"/>
      <c r="H402" s="164"/>
      <c r="I402" s="164"/>
      <c r="J402" s="164"/>
      <c r="K402" s="164"/>
      <c r="L402" s="164"/>
      <c r="M402" s="164"/>
    </row>
    <row r="403" spans="1:13" s="1" customFormat="1">
      <c r="A403" s="164"/>
      <c r="B403" s="164"/>
      <c r="C403" s="164"/>
      <c r="D403" s="164"/>
      <c r="E403" s="164"/>
      <c r="F403" s="164"/>
      <c r="G403" s="164"/>
      <c r="H403" s="164"/>
      <c r="I403" s="164"/>
      <c r="J403" s="164"/>
      <c r="K403" s="164"/>
      <c r="L403" s="164"/>
      <c r="M403" s="164"/>
    </row>
    <row r="404" spans="1:13" s="1" customFormat="1">
      <c r="A404" s="164"/>
      <c r="B404" s="164"/>
      <c r="C404" s="164"/>
      <c r="D404" s="164"/>
      <c r="E404" s="164"/>
      <c r="F404" s="164"/>
      <c r="G404" s="164"/>
      <c r="H404" s="164"/>
      <c r="I404" s="164"/>
      <c r="J404" s="164"/>
      <c r="K404" s="164"/>
      <c r="L404" s="164"/>
      <c r="M404" s="164"/>
    </row>
    <row r="405" spans="1:13" s="1" customFormat="1">
      <c r="A405" s="164"/>
      <c r="B405" s="164"/>
      <c r="C405" s="164"/>
      <c r="D405" s="164"/>
      <c r="E405" s="164"/>
      <c r="F405" s="164"/>
      <c r="G405" s="164"/>
      <c r="H405" s="164"/>
      <c r="I405" s="164"/>
      <c r="J405" s="164"/>
      <c r="K405" s="164"/>
      <c r="L405" s="164"/>
      <c r="M405" s="164"/>
    </row>
    <row r="406" spans="1:13" s="1" customFormat="1">
      <c r="A406" s="164"/>
      <c r="B406" s="164"/>
      <c r="C406" s="164"/>
      <c r="D406" s="164"/>
      <c r="E406" s="164"/>
      <c r="F406" s="164"/>
      <c r="G406" s="164"/>
      <c r="H406" s="164"/>
      <c r="I406" s="164"/>
      <c r="J406" s="164"/>
      <c r="K406" s="164"/>
      <c r="L406" s="164"/>
      <c r="M406" s="164"/>
    </row>
    <row r="407" spans="1:13" s="1" customFormat="1">
      <c r="A407" s="164"/>
      <c r="B407" s="164"/>
      <c r="C407" s="164"/>
      <c r="D407" s="164"/>
      <c r="E407" s="164"/>
      <c r="F407" s="164"/>
      <c r="G407" s="164"/>
      <c r="H407" s="164"/>
      <c r="I407" s="164"/>
      <c r="J407" s="164"/>
      <c r="K407" s="164"/>
      <c r="L407" s="164"/>
      <c r="M407" s="164"/>
    </row>
    <row r="408" spans="1:13" s="1" customFormat="1">
      <c r="A408" s="164"/>
      <c r="B408" s="164"/>
      <c r="C408" s="164"/>
      <c r="D408" s="164"/>
      <c r="E408" s="164"/>
      <c r="F408" s="164"/>
      <c r="G408" s="164"/>
      <c r="H408" s="164"/>
      <c r="I408" s="164"/>
      <c r="J408" s="164"/>
      <c r="K408" s="164"/>
      <c r="L408" s="164"/>
      <c r="M408" s="164"/>
    </row>
    <row r="409" spans="1:13" s="1" customFormat="1">
      <c r="A409" s="164"/>
      <c r="B409" s="164"/>
      <c r="C409" s="164"/>
      <c r="D409" s="164"/>
      <c r="E409" s="164"/>
      <c r="F409" s="164"/>
      <c r="G409" s="164"/>
      <c r="H409" s="164"/>
      <c r="I409" s="164"/>
      <c r="J409" s="164"/>
      <c r="K409" s="164"/>
      <c r="L409" s="164"/>
      <c r="M409" s="164"/>
    </row>
    <row r="410" spans="1:13" s="1" customFormat="1">
      <c r="A410" s="164"/>
      <c r="B410" s="164"/>
      <c r="C410" s="164"/>
      <c r="D410" s="164"/>
      <c r="E410" s="164"/>
      <c r="F410" s="164"/>
      <c r="G410" s="164"/>
      <c r="H410" s="164"/>
      <c r="I410" s="164"/>
      <c r="J410" s="164"/>
      <c r="K410" s="164"/>
      <c r="L410" s="164"/>
      <c r="M410" s="164"/>
    </row>
    <row r="411" spans="1:13" s="1" customFormat="1">
      <c r="A411" s="164"/>
      <c r="B411" s="164"/>
      <c r="C411" s="164"/>
      <c r="D411" s="164"/>
      <c r="E411" s="164"/>
      <c r="F411" s="164"/>
      <c r="G411" s="164"/>
      <c r="H411" s="164"/>
      <c r="I411" s="164"/>
      <c r="J411" s="164"/>
      <c r="K411" s="164"/>
      <c r="L411" s="164"/>
      <c r="M411" s="164"/>
    </row>
    <row r="412" spans="1:13" s="1" customFormat="1">
      <c r="A412" s="164"/>
      <c r="B412" s="164"/>
      <c r="C412" s="164"/>
      <c r="D412" s="164"/>
      <c r="E412" s="164"/>
      <c r="F412" s="164"/>
      <c r="G412" s="164"/>
      <c r="H412" s="164"/>
      <c r="I412" s="164"/>
      <c r="J412" s="164"/>
      <c r="K412" s="164"/>
      <c r="L412" s="164"/>
      <c r="M412" s="164"/>
    </row>
    <row r="413" spans="1:13" s="1" customFormat="1">
      <c r="A413" s="164"/>
      <c r="B413" s="164"/>
      <c r="C413" s="164"/>
      <c r="D413" s="164"/>
      <c r="E413" s="164"/>
      <c r="F413" s="164"/>
      <c r="G413" s="164"/>
      <c r="H413" s="164"/>
      <c r="I413" s="164"/>
      <c r="J413" s="164"/>
      <c r="K413" s="164"/>
      <c r="L413" s="164"/>
      <c r="M413" s="164"/>
    </row>
    <row r="414" spans="1:13" s="1" customFormat="1">
      <c r="A414" s="164"/>
      <c r="B414" s="164"/>
      <c r="C414" s="164"/>
      <c r="D414" s="164"/>
      <c r="E414" s="164"/>
      <c r="F414" s="164"/>
      <c r="G414" s="164"/>
      <c r="H414" s="164"/>
      <c r="I414" s="164"/>
      <c r="J414" s="164"/>
      <c r="K414" s="164"/>
      <c r="L414" s="164"/>
      <c r="M414" s="164"/>
    </row>
    <row r="415" spans="1:13" s="1" customFormat="1">
      <c r="A415" s="164"/>
      <c r="B415" s="164"/>
      <c r="C415" s="164"/>
      <c r="D415" s="164"/>
      <c r="E415" s="164"/>
      <c r="F415" s="164"/>
      <c r="G415" s="164"/>
      <c r="H415" s="164"/>
      <c r="I415" s="164"/>
      <c r="J415" s="164"/>
      <c r="K415" s="164"/>
      <c r="L415" s="164"/>
      <c r="M415" s="164"/>
    </row>
    <row r="416" spans="1:13" s="1" customFormat="1">
      <c r="A416" s="164"/>
      <c r="B416" s="164"/>
      <c r="C416" s="164"/>
      <c r="D416" s="164"/>
      <c r="E416" s="164"/>
      <c r="F416" s="164"/>
      <c r="G416" s="164"/>
      <c r="H416" s="164"/>
      <c r="I416" s="164"/>
      <c r="J416" s="164"/>
      <c r="K416" s="164"/>
      <c r="L416" s="164"/>
      <c r="M416" s="164"/>
    </row>
    <row r="417" spans="1:13" s="1" customFormat="1">
      <c r="A417" s="164"/>
      <c r="B417" s="164"/>
      <c r="C417" s="164"/>
      <c r="D417" s="164"/>
      <c r="E417" s="164"/>
      <c r="F417" s="164"/>
      <c r="G417" s="164"/>
      <c r="H417" s="164"/>
      <c r="I417" s="164"/>
      <c r="J417" s="164"/>
      <c r="K417" s="164"/>
      <c r="L417" s="164"/>
      <c r="M417" s="164"/>
    </row>
    <row r="418" spans="1:13" s="1" customFormat="1">
      <c r="A418" s="164"/>
      <c r="B418" s="164"/>
      <c r="C418" s="164"/>
      <c r="D418" s="164"/>
      <c r="E418" s="164"/>
      <c r="F418" s="164"/>
      <c r="G418" s="164"/>
      <c r="H418" s="164"/>
      <c r="I418" s="164"/>
      <c r="J418" s="164"/>
      <c r="K418" s="164"/>
      <c r="L418" s="164"/>
      <c r="M418" s="164"/>
    </row>
    <row r="419" spans="1:13" s="1" customFormat="1">
      <c r="A419" s="164"/>
      <c r="B419" s="164"/>
      <c r="C419" s="164"/>
      <c r="D419" s="164"/>
      <c r="E419" s="164"/>
      <c r="F419" s="164"/>
      <c r="G419" s="164"/>
      <c r="H419" s="164"/>
      <c r="I419" s="164"/>
      <c r="J419" s="164"/>
      <c r="K419" s="164"/>
      <c r="L419" s="164"/>
      <c r="M419" s="164"/>
    </row>
    <row r="420" spans="1:13" s="1" customFormat="1">
      <c r="A420" s="164"/>
      <c r="B420" s="164"/>
      <c r="C420" s="164"/>
      <c r="D420" s="164"/>
      <c r="E420" s="164"/>
      <c r="F420" s="164"/>
      <c r="G420" s="164"/>
      <c r="H420" s="164"/>
      <c r="I420" s="164"/>
      <c r="J420" s="164"/>
      <c r="K420" s="164"/>
      <c r="L420" s="164"/>
      <c r="M420" s="164"/>
    </row>
    <row r="421" spans="1:13" s="1" customFormat="1">
      <c r="A421" s="164"/>
      <c r="B421" s="164"/>
      <c r="C421" s="164"/>
      <c r="D421" s="164"/>
      <c r="E421" s="164"/>
      <c r="F421" s="164"/>
      <c r="G421" s="164"/>
      <c r="H421" s="164"/>
      <c r="I421" s="164"/>
      <c r="J421" s="164"/>
      <c r="K421" s="164"/>
      <c r="L421" s="164"/>
      <c r="M421" s="164"/>
    </row>
    <row r="422" spans="1:13" s="1" customFormat="1">
      <c r="A422" s="164"/>
      <c r="B422" s="164"/>
      <c r="C422" s="164"/>
      <c r="D422" s="164"/>
      <c r="E422" s="164"/>
      <c r="F422" s="164"/>
      <c r="G422" s="164"/>
      <c r="H422" s="164"/>
      <c r="I422" s="164"/>
      <c r="J422" s="164"/>
      <c r="K422" s="164"/>
      <c r="L422" s="164"/>
      <c r="M422" s="164"/>
    </row>
    <row r="423" spans="1:13" s="1" customFormat="1">
      <c r="A423" s="164"/>
      <c r="B423" s="164"/>
      <c r="C423" s="164"/>
      <c r="D423" s="164"/>
      <c r="E423" s="164"/>
      <c r="F423" s="164"/>
      <c r="G423" s="164"/>
      <c r="H423" s="164"/>
      <c r="I423" s="164"/>
      <c r="J423" s="164"/>
      <c r="K423" s="164"/>
      <c r="L423" s="164"/>
      <c r="M423" s="164"/>
    </row>
    <row r="424" spans="1:13" s="1" customFormat="1">
      <c r="A424" s="164"/>
      <c r="B424" s="164"/>
      <c r="C424" s="164"/>
      <c r="D424" s="164"/>
      <c r="E424" s="164"/>
      <c r="F424" s="164"/>
      <c r="G424" s="164"/>
      <c r="H424" s="164"/>
      <c r="I424" s="164"/>
      <c r="J424" s="164"/>
      <c r="K424" s="164"/>
      <c r="L424" s="164"/>
      <c r="M424" s="164"/>
    </row>
    <row r="425" spans="1:13" s="1" customFormat="1">
      <c r="A425" s="164"/>
      <c r="B425" s="164"/>
      <c r="C425" s="164"/>
      <c r="D425" s="164"/>
      <c r="E425" s="164"/>
      <c r="F425" s="164"/>
      <c r="G425" s="164"/>
      <c r="H425" s="164"/>
      <c r="I425" s="164"/>
      <c r="J425" s="164"/>
      <c r="K425" s="164"/>
      <c r="L425" s="164"/>
      <c r="M425" s="164"/>
    </row>
    <row r="426" spans="1:13" s="1" customFormat="1">
      <c r="A426" s="164"/>
      <c r="B426" s="164"/>
      <c r="C426" s="164"/>
      <c r="D426" s="164"/>
      <c r="E426" s="164"/>
      <c r="F426" s="164"/>
      <c r="G426" s="164"/>
      <c r="H426" s="164"/>
      <c r="I426" s="164"/>
      <c r="J426" s="164"/>
      <c r="K426" s="164"/>
      <c r="L426" s="164"/>
      <c r="M426" s="164"/>
    </row>
    <row r="427" spans="1:13" s="1" customFormat="1">
      <c r="A427" s="164"/>
      <c r="B427" s="164"/>
      <c r="C427" s="164"/>
      <c r="D427" s="164"/>
      <c r="E427" s="164"/>
      <c r="F427" s="164"/>
      <c r="G427" s="164"/>
      <c r="H427" s="164"/>
      <c r="I427" s="164"/>
      <c r="J427" s="164"/>
      <c r="K427" s="164"/>
      <c r="L427" s="164"/>
      <c r="M427" s="164"/>
    </row>
    <row r="428" spans="1:13" s="1" customFormat="1">
      <c r="A428" s="164"/>
      <c r="B428" s="164"/>
      <c r="C428" s="164"/>
      <c r="D428" s="164"/>
      <c r="E428" s="164"/>
      <c r="F428" s="164"/>
      <c r="G428" s="164"/>
      <c r="H428" s="164"/>
      <c r="I428" s="164"/>
      <c r="J428" s="164"/>
      <c r="K428" s="164"/>
      <c r="L428" s="164"/>
      <c r="M428" s="164"/>
    </row>
    <row r="429" spans="1:13" s="1" customFormat="1">
      <c r="A429" s="164"/>
      <c r="B429" s="164"/>
      <c r="C429" s="164"/>
      <c r="D429" s="164"/>
      <c r="E429" s="164"/>
      <c r="F429" s="164"/>
      <c r="G429" s="164"/>
      <c r="H429" s="164"/>
      <c r="I429" s="164"/>
      <c r="J429" s="164"/>
      <c r="K429" s="164"/>
      <c r="L429" s="164"/>
      <c r="M429" s="164"/>
    </row>
    <row r="430" spans="1:13" s="1" customFormat="1">
      <c r="A430" s="164"/>
      <c r="B430" s="164"/>
      <c r="C430" s="164"/>
      <c r="D430" s="164"/>
      <c r="E430" s="164"/>
      <c r="F430" s="164"/>
      <c r="G430" s="164"/>
      <c r="H430" s="164"/>
      <c r="I430" s="164"/>
      <c r="J430" s="164"/>
      <c r="K430" s="164"/>
      <c r="L430" s="164"/>
      <c r="M430" s="164"/>
    </row>
    <row r="431" spans="1:13" s="1" customFormat="1">
      <c r="A431" s="164"/>
      <c r="B431" s="164"/>
      <c r="C431" s="164"/>
      <c r="D431" s="164"/>
      <c r="E431" s="164"/>
      <c r="F431" s="164"/>
      <c r="G431" s="164"/>
      <c r="H431" s="164"/>
      <c r="I431" s="164"/>
      <c r="J431" s="164"/>
      <c r="K431" s="164"/>
      <c r="L431" s="164"/>
      <c r="M431" s="164"/>
    </row>
    <row r="432" spans="1:13" s="1" customFormat="1">
      <c r="A432" s="164"/>
      <c r="B432" s="164"/>
      <c r="C432" s="164"/>
      <c r="D432" s="164"/>
      <c r="E432" s="164"/>
      <c r="F432" s="164"/>
      <c r="G432" s="164"/>
      <c r="H432" s="164"/>
      <c r="I432" s="164"/>
      <c r="J432" s="164"/>
      <c r="K432" s="164"/>
      <c r="L432" s="164"/>
      <c r="M432" s="164"/>
    </row>
    <row r="433" spans="1:13" s="1" customFormat="1">
      <c r="A433" s="164"/>
      <c r="B433" s="164"/>
      <c r="C433" s="164"/>
      <c r="D433" s="164"/>
      <c r="E433" s="164"/>
      <c r="F433" s="164"/>
      <c r="G433" s="164"/>
      <c r="H433" s="164"/>
      <c r="I433" s="164"/>
      <c r="J433" s="164"/>
      <c r="K433" s="164"/>
      <c r="L433" s="164"/>
      <c r="M433" s="164"/>
    </row>
    <row r="434" spans="1:13" s="1" customFormat="1">
      <c r="A434" s="164"/>
      <c r="B434" s="164"/>
      <c r="C434" s="164"/>
      <c r="D434" s="164"/>
      <c r="E434" s="164"/>
      <c r="F434" s="164"/>
      <c r="G434" s="164"/>
      <c r="H434" s="164"/>
      <c r="I434" s="164"/>
      <c r="J434" s="164"/>
      <c r="K434" s="164"/>
      <c r="L434" s="164"/>
      <c r="M434" s="164"/>
    </row>
    <row r="435" spans="1:13" s="1" customFormat="1">
      <c r="A435" s="164"/>
      <c r="B435" s="164"/>
      <c r="C435" s="164"/>
      <c r="D435" s="164"/>
      <c r="E435" s="164"/>
      <c r="F435" s="164"/>
      <c r="G435" s="164"/>
      <c r="H435" s="164"/>
      <c r="I435" s="164"/>
      <c r="J435" s="164"/>
      <c r="K435" s="164"/>
      <c r="L435" s="164"/>
      <c r="M435" s="164"/>
    </row>
    <row r="436" spans="1:13" s="1" customFormat="1">
      <c r="A436" s="164"/>
      <c r="B436" s="164"/>
      <c r="C436" s="164"/>
      <c r="D436" s="164"/>
      <c r="E436" s="164"/>
      <c r="F436" s="164"/>
      <c r="G436" s="164"/>
      <c r="H436" s="164"/>
      <c r="I436" s="164"/>
      <c r="J436" s="164"/>
      <c r="K436" s="164"/>
      <c r="L436" s="164"/>
      <c r="M436" s="164"/>
    </row>
    <row r="437" spans="1:13" s="1" customFormat="1">
      <c r="A437" s="164"/>
      <c r="B437" s="164"/>
      <c r="C437" s="164"/>
      <c r="D437" s="164"/>
      <c r="E437" s="164"/>
      <c r="F437" s="164"/>
      <c r="G437" s="164"/>
      <c r="H437" s="164"/>
      <c r="I437" s="164"/>
      <c r="J437" s="164"/>
      <c r="K437" s="164"/>
      <c r="L437" s="164"/>
      <c r="M437" s="164"/>
    </row>
    <row r="438" spans="1:13" s="1" customFormat="1">
      <c r="A438" s="164"/>
      <c r="B438" s="164"/>
      <c r="C438" s="164"/>
      <c r="D438" s="164"/>
      <c r="E438" s="164"/>
      <c r="F438" s="164"/>
      <c r="G438" s="164"/>
      <c r="H438" s="164"/>
      <c r="I438" s="164"/>
      <c r="J438" s="164"/>
      <c r="K438" s="164"/>
      <c r="L438" s="164"/>
      <c r="M438" s="164"/>
    </row>
    <row r="439" spans="1:13" s="1" customFormat="1">
      <c r="A439" s="164"/>
      <c r="B439" s="164"/>
      <c r="C439" s="164"/>
      <c r="D439" s="164"/>
      <c r="E439" s="164"/>
      <c r="F439" s="164"/>
      <c r="G439" s="164"/>
      <c r="H439" s="164"/>
      <c r="I439" s="164"/>
      <c r="J439" s="164"/>
      <c r="K439" s="164"/>
      <c r="L439" s="164"/>
      <c r="M439" s="164"/>
    </row>
    <row r="440" spans="1:13" s="1" customFormat="1">
      <c r="A440" s="164"/>
      <c r="B440" s="164"/>
      <c r="C440" s="164"/>
      <c r="D440" s="164"/>
      <c r="E440" s="164"/>
      <c r="F440" s="164"/>
      <c r="G440" s="164"/>
      <c r="H440" s="164"/>
      <c r="I440" s="164"/>
      <c r="J440" s="164"/>
      <c r="K440" s="164"/>
      <c r="L440" s="164"/>
      <c r="M440" s="164"/>
    </row>
    <row r="441" spans="1:13" s="1" customFormat="1">
      <c r="A441" s="164"/>
      <c r="B441" s="164"/>
      <c r="C441" s="164"/>
      <c r="D441" s="164"/>
      <c r="E441" s="164"/>
      <c r="F441" s="164"/>
      <c r="G441" s="164"/>
      <c r="H441" s="164"/>
      <c r="I441" s="164"/>
      <c r="J441" s="164"/>
      <c r="K441" s="164"/>
      <c r="L441" s="164"/>
      <c r="M441" s="164"/>
    </row>
    <row r="442" spans="1:13" s="1" customFormat="1">
      <c r="A442" s="164"/>
      <c r="B442" s="164"/>
      <c r="C442" s="164"/>
      <c r="D442" s="164"/>
      <c r="E442" s="164"/>
      <c r="F442" s="164"/>
      <c r="G442" s="164"/>
      <c r="H442" s="164"/>
      <c r="I442" s="164"/>
      <c r="J442" s="164"/>
      <c r="K442" s="164"/>
      <c r="L442" s="164"/>
      <c r="M442" s="164"/>
    </row>
    <row r="443" spans="1:13" s="1" customFormat="1">
      <c r="A443" s="164"/>
      <c r="B443" s="164"/>
      <c r="C443" s="164"/>
      <c r="D443" s="164"/>
      <c r="E443" s="164"/>
      <c r="F443" s="164"/>
      <c r="G443" s="164"/>
      <c r="H443" s="164"/>
      <c r="I443" s="164"/>
      <c r="J443" s="164"/>
      <c r="K443" s="164"/>
      <c r="L443" s="164"/>
      <c r="M443" s="164"/>
    </row>
    <row r="444" spans="1:13" s="1" customFormat="1">
      <c r="A444" s="164"/>
      <c r="B444" s="164"/>
      <c r="C444" s="164"/>
      <c r="D444" s="164"/>
      <c r="E444" s="164"/>
      <c r="F444" s="164"/>
      <c r="G444" s="164"/>
      <c r="H444" s="164"/>
      <c r="I444" s="164"/>
      <c r="J444" s="164"/>
      <c r="K444" s="164"/>
      <c r="L444" s="164"/>
      <c r="M444" s="164"/>
    </row>
    <row r="445" spans="1:13" s="1" customFormat="1">
      <c r="A445" s="164"/>
      <c r="B445" s="164"/>
      <c r="C445" s="164"/>
      <c r="D445" s="164"/>
      <c r="E445" s="164"/>
      <c r="F445" s="164"/>
      <c r="G445" s="164"/>
      <c r="H445" s="164"/>
      <c r="I445" s="164"/>
      <c r="J445" s="164"/>
      <c r="K445" s="164"/>
      <c r="L445" s="164"/>
      <c r="M445" s="164"/>
    </row>
    <row r="446" spans="1:13" s="1" customFormat="1">
      <c r="A446" s="164"/>
      <c r="B446" s="164"/>
      <c r="C446" s="164"/>
      <c r="D446" s="164"/>
      <c r="E446" s="164"/>
      <c r="F446" s="164"/>
      <c r="G446" s="164"/>
      <c r="H446" s="164"/>
      <c r="I446" s="164"/>
      <c r="J446" s="164"/>
      <c r="K446" s="164"/>
      <c r="L446" s="164"/>
      <c r="M446" s="164"/>
    </row>
    <row r="447" spans="1:13" s="1" customFormat="1">
      <c r="A447" s="164"/>
      <c r="B447" s="164"/>
      <c r="C447" s="164"/>
      <c r="D447" s="164"/>
      <c r="E447" s="164"/>
      <c r="F447" s="164"/>
      <c r="G447" s="164"/>
      <c r="H447" s="164"/>
      <c r="I447" s="164"/>
      <c r="J447" s="164"/>
      <c r="K447" s="164"/>
      <c r="L447" s="164"/>
      <c r="M447" s="164"/>
    </row>
    <row r="448" spans="1:13" s="1" customFormat="1">
      <c r="A448" s="164"/>
      <c r="B448" s="164"/>
      <c r="C448" s="164"/>
      <c r="D448" s="164"/>
      <c r="E448" s="164"/>
      <c r="F448" s="164"/>
      <c r="G448" s="164"/>
      <c r="H448" s="164"/>
      <c r="I448" s="164"/>
      <c r="J448" s="164"/>
      <c r="K448" s="164"/>
      <c r="L448" s="164"/>
      <c r="M448" s="164"/>
    </row>
    <row r="449" spans="1:13" s="1" customFormat="1">
      <c r="A449" s="164"/>
      <c r="B449" s="164"/>
      <c r="C449" s="164"/>
      <c r="D449" s="164"/>
      <c r="E449" s="164"/>
      <c r="F449" s="164"/>
      <c r="G449" s="164"/>
      <c r="H449" s="164"/>
      <c r="I449" s="164"/>
      <c r="J449" s="164"/>
      <c r="K449" s="164"/>
      <c r="L449" s="164"/>
      <c r="M449" s="164"/>
    </row>
    <row r="450" spans="1:13" s="1" customFormat="1">
      <c r="A450" s="164"/>
      <c r="B450" s="164"/>
      <c r="C450" s="164"/>
      <c r="D450" s="164"/>
      <c r="E450" s="164"/>
      <c r="F450" s="164"/>
      <c r="G450" s="164"/>
      <c r="H450" s="164"/>
      <c r="I450" s="164"/>
      <c r="J450" s="164"/>
      <c r="K450" s="164"/>
      <c r="L450" s="164"/>
      <c r="M450" s="164"/>
    </row>
    <row r="451" spans="1:13" s="1" customFormat="1">
      <c r="A451" s="164"/>
      <c r="B451" s="164"/>
      <c r="C451" s="164"/>
      <c r="D451" s="164"/>
      <c r="E451" s="164"/>
      <c r="F451" s="164"/>
      <c r="G451" s="164"/>
      <c r="H451" s="164"/>
      <c r="I451" s="164"/>
      <c r="J451" s="164"/>
      <c r="K451" s="164"/>
      <c r="L451" s="164"/>
      <c r="M451" s="164"/>
    </row>
    <row r="452" spans="1:13" s="1" customFormat="1">
      <c r="A452" s="164"/>
      <c r="B452" s="164"/>
      <c r="C452" s="164"/>
      <c r="D452" s="164"/>
      <c r="E452" s="164"/>
      <c r="F452" s="164"/>
      <c r="G452" s="164"/>
      <c r="H452" s="164"/>
      <c r="I452" s="164"/>
      <c r="J452" s="164"/>
      <c r="K452" s="164"/>
      <c r="L452" s="164"/>
      <c r="M452" s="164"/>
    </row>
    <row r="453" spans="1:13" s="1" customFormat="1">
      <c r="A453" s="164"/>
      <c r="B453" s="164"/>
      <c r="C453" s="164"/>
      <c r="D453" s="164"/>
      <c r="E453" s="164"/>
      <c r="F453" s="164"/>
      <c r="G453" s="164"/>
      <c r="H453" s="164"/>
      <c r="I453" s="164"/>
      <c r="J453" s="164"/>
      <c r="K453" s="164"/>
      <c r="L453" s="164"/>
      <c r="M453" s="164"/>
    </row>
    <row r="454" spans="1:13" s="1" customFormat="1">
      <c r="A454" s="164"/>
      <c r="B454" s="164"/>
      <c r="C454" s="164"/>
      <c r="D454" s="164"/>
      <c r="E454" s="164"/>
      <c r="F454" s="164"/>
      <c r="G454" s="164"/>
      <c r="H454" s="164"/>
      <c r="I454" s="164"/>
      <c r="J454" s="164"/>
      <c r="K454" s="164"/>
      <c r="L454" s="164"/>
      <c r="M454" s="164"/>
    </row>
    <row r="455" spans="1:13" s="1" customFormat="1">
      <c r="A455" s="164"/>
      <c r="B455" s="164"/>
      <c r="C455" s="164"/>
      <c r="D455" s="164"/>
      <c r="E455" s="164"/>
      <c r="F455" s="164"/>
      <c r="G455" s="164"/>
      <c r="H455" s="164"/>
      <c r="I455" s="164"/>
      <c r="J455" s="164"/>
      <c r="K455" s="164"/>
      <c r="L455" s="164"/>
      <c r="M455" s="164"/>
    </row>
    <row r="456" spans="1:13" s="1" customFormat="1">
      <c r="A456" s="164"/>
      <c r="B456" s="164"/>
      <c r="C456" s="164"/>
      <c r="D456" s="164"/>
      <c r="E456" s="164"/>
      <c r="F456" s="164"/>
      <c r="G456" s="164"/>
      <c r="H456" s="164"/>
      <c r="I456" s="164"/>
      <c r="J456" s="164"/>
      <c r="K456" s="164"/>
      <c r="L456" s="164"/>
      <c r="M456" s="164"/>
    </row>
    <row r="457" spans="1:13" s="1" customFormat="1">
      <c r="A457" s="164"/>
      <c r="B457" s="164"/>
      <c r="C457" s="164"/>
      <c r="D457" s="164"/>
      <c r="E457" s="164"/>
      <c r="F457" s="164"/>
      <c r="G457" s="164"/>
      <c r="H457" s="164"/>
      <c r="I457" s="164"/>
      <c r="J457" s="164"/>
      <c r="K457" s="164"/>
      <c r="L457" s="164"/>
      <c r="M457" s="164"/>
    </row>
    <row r="458" spans="1:13" s="1" customFormat="1">
      <c r="A458" s="164"/>
      <c r="B458" s="164"/>
      <c r="C458" s="164"/>
      <c r="D458" s="164"/>
      <c r="E458" s="164"/>
      <c r="F458" s="164"/>
      <c r="G458" s="164"/>
      <c r="H458" s="164"/>
      <c r="I458" s="164"/>
      <c r="J458" s="164"/>
      <c r="K458" s="164"/>
      <c r="L458" s="164"/>
      <c r="M458" s="164"/>
    </row>
    <row r="459" spans="1:13" s="1" customFormat="1">
      <c r="A459" s="164"/>
      <c r="B459" s="164"/>
      <c r="C459" s="164"/>
      <c r="D459" s="164"/>
      <c r="E459" s="164"/>
      <c r="F459" s="164"/>
      <c r="G459" s="164"/>
      <c r="H459" s="164"/>
      <c r="I459" s="164"/>
      <c r="J459" s="164"/>
      <c r="K459" s="164"/>
      <c r="L459" s="164"/>
      <c r="M459" s="164"/>
    </row>
    <row r="460" spans="1:13" s="1" customFormat="1">
      <c r="A460" s="164"/>
      <c r="B460" s="164"/>
      <c r="C460" s="164"/>
      <c r="D460" s="164"/>
      <c r="E460" s="164"/>
      <c r="F460" s="164"/>
      <c r="G460" s="164"/>
      <c r="H460" s="164"/>
      <c r="I460" s="164"/>
      <c r="J460" s="164"/>
      <c r="K460" s="164"/>
      <c r="L460" s="164"/>
      <c r="M460" s="164"/>
    </row>
    <row r="461" spans="1:13" s="1" customFormat="1">
      <c r="A461" s="164"/>
      <c r="B461" s="164"/>
      <c r="C461" s="164"/>
      <c r="D461" s="164"/>
      <c r="E461" s="164"/>
      <c r="F461" s="164"/>
      <c r="G461" s="164"/>
      <c r="H461" s="164"/>
      <c r="I461" s="164"/>
      <c r="J461" s="164"/>
      <c r="K461" s="164"/>
      <c r="L461" s="164"/>
      <c r="M461" s="164"/>
    </row>
    <row r="462" spans="1:13" s="1" customFormat="1">
      <c r="A462" s="164"/>
      <c r="B462" s="164"/>
      <c r="C462" s="164"/>
      <c r="D462" s="164"/>
      <c r="E462" s="164"/>
      <c r="F462" s="164"/>
      <c r="G462" s="164"/>
      <c r="H462" s="164"/>
      <c r="I462" s="164"/>
      <c r="J462" s="164"/>
      <c r="K462" s="164"/>
      <c r="L462" s="164"/>
      <c r="M462" s="164"/>
    </row>
    <row r="463" spans="1:13" s="1" customFormat="1">
      <c r="A463" s="164"/>
      <c r="B463" s="164"/>
      <c r="C463" s="164"/>
      <c r="D463" s="164"/>
      <c r="E463" s="164"/>
      <c r="F463" s="164"/>
      <c r="G463" s="164"/>
      <c r="H463" s="164"/>
      <c r="I463" s="164"/>
      <c r="J463" s="164"/>
      <c r="K463" s="164"/>
      <c r="L463" s="164"/>
      <c r="M463" s="164"/>
    </row>
    <row r="464" spans="1:13" s="1" customFormat="1">
      <c r="A464" s="164"/>
      <c r="B464" s="164"/>
      <c r="C464" s="164"/>
      <c r="D464" s="164"/>
      <c r="E464" s="164"/>
      <c r="F464" s="164"/>
      <c r="G464" s="164"/>
      <c r="H464" s="164"/>
      <c r="I464" s="164"/>
      <c r="J464" s="164"/>
      <c r="K464" s="164"/>
      <c r="L464" s="164"/>
      <c r="M464" s="164"/>
    </row>
    <row r="465" spans="1:13" s="1" customFormat="1">
      <c r="A465" s="164"/>
      <c r="B465" s="164"/>
      <c r="C465" s="164"/>
      <c r="D465" s="164"/>
      <c r="E465" s="164"/>
      <c r="F465" s="164"/>
      <c r="G465" s="164"/>
      <c r="H465" s="164"/>
      <c r="I465" s="164"/>
      <c r="J465" s="164"/>
      <c r="K465" s="164"/>
      <c r="L465" s="164"/>
      <c r="M465" s="164"/>
    </row>
    <row r="466" spans="1:13" s="1" customFormat="1">
      <c r="A466" s="164"/>
      <c r="B466" s="164"/>
      <c r="C466" s="164"/>
      <c r="D466" s="164"/>
      <c r="E466" s="164"/>
      <c r="F466" s="164"/>
      <c r="G466" s="164"/>
      <c r="H466" s="164"/>
      <c r="I466" s="164"/>
      <c r="J466" s="164"/>
      <c r="K466" s="164"/>
      <c r="L466" s="164"/>
      <c r="M466" s="164"/>
    </row>
    <row r="467" spans="1:13" s="1" customFormat="1">
      <c r="A467" s="164"/>
      <c r="B467" s="164"/>
      <c r="C467" s="164"/>
      <c r="D467" s="164"/>
      <c r="E467" s="164"/>
      <c r="F467" s="164"/>
      <c r="G467" s="164"/>
      <c r="H467" s="164"/>
      <c r="I467" s="164"/>
      <c r="J467" s="164"/>
      <c r="K467" s="164"/>
      <c r="L467" s="164"/>
      <c r="M467" s="164"/>
    </row>
    <row r="468" spans="1:13" s="1" customFormat="1">
      <c r="A468" s="164"/>
      <c r="B468" s="164"/>
      <c r="C468" s="164"/>
      <c r="D468" s="164"/>
      <c r="E468" s="164"/>
      <c r="F468" s="164"/>
      <c r="G468" s="164"/>
      <c r="H468" s="164"/>
      <c r="I468" s="164"/>
      <c r="J468" s="164"/>
      <c r="K468" s="164"/>
      <c r="L468" s="164"/>
      <c r="M468" s="164"/>
    </row>
    <row r="469" spans="1:13" s="1" customFormat="1">
      <c r="A469" s="164"/>
      <c r="B469" s="164"/>
      <c r="C469" s="164"/>
      <c r="D469" s="164"/>
      <c r="E469" s="164"/>
      <c r="F469" s="164"/>
      <c r="G469" s="164"/>
      <c r="H469" s="164"/>
      <c r="I469" s="164"/>
      <c r="J469" s="164"/>
      <c r="K469" s="164"/>
      <c r="L469" s="164"/>
      <c r="M469" s="164"/>
    </row>
    <row r="470" spans="1:13" s="1" customFormat="1">
      <c r="A470" s="164"/>
      <c r="B470" s="164"/>
      <c r="C470" s="164"/>
      <c r="D470" s="164"/>
      <c r="E470" s="164"/>
      <c r="F470" s="164"/>
      <c r="G470" s="164"/>
      <c r="H470" s="164"/>
      <c r="I470" s="164"/>
      <c r="J470" s="164"/>
      <c r="K470" s="164"/>
      <c r="L470" s="164"/>
      <c r="M470" s="164"/>
    </row>
    <row r="471" spans="1:13" s="1" customFormat="1">
      <c r="A471" s="164"/>
      <c r="B471" s="164"/>
      <c r="C471" s="164"/>
      <c r="D471" s="164"/>
      <c r="E471" s="164"/>
      <c r="F471" s="164"/>
      <c r="G471" s="164"/>
      <c r="H471" s="164"/>
      <c r="I471" s="164"/>
      <c r="J471" s="164"/>
      <c r="K471" s="164"/>
      <c r="L471" s="164"/>
      <c r="M471" s="164"/>
    </row>
    <row r="472" spans="1:13" s="1" customFormat="1">
      <c r="A472" s="164"/>
      <c r="B472" s="164"/>
      <c r="C472" s="164"/>
      <c r="D472" s="164"/>
      <c r="E472" s="164"/>
      <c r="F472" s="164"/>
      <c r="G472" s="164"/>
      <c r="H472" s="164"/>
      <c r="I472" s="164"/>
      <c r="J472" s="164"/>
      <c r="K472" s="164"/>
      <c r="L472" s="164"/>
      <c r="M472" s="164"/>
    </row>
    <row r="473" spans="1:13" s="1" customFormat="1">
      <c r="A473" s="164"/>
      <c r="B473" s="164"/>
      <c r="C473" s="164"/>
      <c r="D473" s="164"/>
      <c r="E473" s="164"/>
      <c r="F473" s="164"/>
      <c r="G473" s="164"/>
      <c r="H473" s="164"/>
      <c r="I473" s="164"/>
      <c r="J473" s="164"/>
      <c r="K473" s="164"/>
      <c r="L473" s="164"/>
      <c r="M473" s="164"/>
    </row>
    <row r="474" spans="1:13" s="1" customFormat="1">
      <c r="A474" s="164"/>
      <c r="B474" s="164"/>
      <c r="C474" s="164"/>
      <c r="D474" s="164"/>
      <c r="E474" s="164"/>
      <c r="F474" s="164"/>
      <c r="G474" s="164"/>
      <c r="H474" s="164"/>
      <c r="I474" s="164"/>
      <c r="J474" s="164"/>
      <c r="K474" s="164"/>
      <c r="L474" s="164"/>
      <c r="M474" s="164"/>
    </row>
    <row r="475" spans="1:13" s="1" customFormat="1">
      <c r="A475" s="164"/>
      <c r="B475" s="164"/>
      <c r="C475" s="164"/>
      <c r="D475" s="164"/>
      <c r="E475" s="164"/>
      <c r="F475" s="164"/>
      <c r="G475" s="164"/>
      <c r="H475" s="164"/>
      <c r="I475" s="164"/>
      <c r="J475" s="164"/>
      <c r="K475" s="164"/>
      <c r="L475" s="164"/>
      <c r="M475" s="164"/>
    </row>
    <row r="476" spans="1:13" s="1" customFormat="1">
      <c r="A476" s="164"/>
      <c r="B476" s="164"/>
      <c r="C476" s="164"/>
      <c r="D476" s="164"/>
      <c r="E476" s="164"/>
      <c r="F476" s="164"/>
      <c r="G476" s="164"/>
      <c r="H476" s="164"/>
      <c r="I476" s="164"/>
      <c r="J476" s="164"/>
      <c r="K476" s="164"/>
      <c r="L476" s="164"/>
      <c r="M476" s="164"/>
    </row>
    <row r="477" spans="1:13" s="1" customFormat="1">
      <c r="A477" s="164"/>
      <c r="B477" s="164"/>
      <c r="C477" s="164"/>
      <c r="D477" s="164"/>
      <c r="E477" s="164"/>
      <c r="F477" s="164"/>
      <c r="G477" s="164"/>
      <c r="H477" s="164"/>
      <c r="I477" s="164"/>
      <c r="J477" s="164"/>
      <c r="K477" s="164"/>
      <c r="L477" s="164"/>
      <c r="M477" s="164"/>
    </row>
    <row r="478" spans="1:13" s="1" customFormat="1">
      <c r="A478" s="164"/>
      <c r="B478" s="164"/>
      <c r="C478" s="164"/>
      <c r="D478" s="164"/>
      <c r="E478" s="164"/>
      <c r="F478" s="164"/>
      <c r="G478" s="164"/>
      <c r="H478" s="164"/>
      <c r="I478" s="164"/>
      <c r="J478" s="164"/>
      <c r="K478" s="164"/>
      <c r="L478" s="164"/>
      <c r="M478" s="164"/>
    </row>
    <row r="479" spans="1:13" s="1" customFormat="1">
      <c r="A479" s="164"/>
      <c r="B479" s="164"/>
      <c r="C479" s="164"/>
      <c r="D479" s="164"/>
      <c r="E479" s="164"/>
      <c r="F479" s="164"/>
      <c r="G479" s="164"/>
      <c r="H479" s="164"/>
      <c r="I479" s="164"/>
      <c r="J479" s="164"/>
      <c r="K479" s="164"/>
      <c r="L479" s="164"/>
      <c r="M479" s="164"/>
    </row>
    <row r="480" spans="1:13" s="1" customFormat="1">
      <c r="A480" s="164"/>
      <c r="B480" s="164"/>
      <c r="C480" s="164"/>
      <c r="D480" s="164"/>
      <c r="E480" s="164"/>
      <c r="F480" s="164"/>
      <c r="G480" s="164"/>
      <c r="H480" s="164"/>
      <c r="I480" s="164"/>
      <c r="J480" s="164"/>
      <c r="K480" s="164"/>
      <c r="L480" s="164"/>
      <c r="M480" s="164"/>
    </row>
    <row r="481" spans="1:13" s="1" customFormat="1">
      <c r="A481" s="164"/>
      <c r="B481" s="164"/>
      <c r="C481" s="164"/>
      <c r="D481" s="164"/>
      <c r="E481" s="164"/>
      <c r="F481" s="164"/>
      <c r="G481" s="164"/>
      <c r="H481" s="164"/>
      <c r="I481" s="164"/>
      <c r="J481" s="164"/>
      <c r="K481" s="164"/>
      <c r="L481" s="164"/>
      <c r="M481" s="164"/>
    </row>
    <row r="482" spans="1:13" s="1" customFormat="1">
      <c r="A482" s="164"/>
      <c r="B482" s="164"/>
      <c r="C482" s="164"/>
      <c r="D482" s="164"/>
      <c r="E482" s="164"/>
      <c r="F482" s="164"/>
      <c r="G482" s="164"/>
      <c r="H482" s="164"/>
      <c r="I482" s="164"/>
      <c r="J482" s="164"/>
      <c r="K482" s="164"/>
      <c r="L482" s="164"/>
      <c r="M482" s="164"/>
    </row>
    <row r="483" spans="1:13" s="1" customFormat="1">
      <c r="A483" s="164"/>
      <c r="B483" s="164"/>
      <c r="C483" s="164"/>
      <c r="D483" s="164"/>
      <c r="E483" s="164"/>
      <c r="F483" s="164"/>
      <c r="G483" s="164"/>
      <c r="H483" s="164"/>
      <c r="I483" s="164"/>
      <c r="J483" s="164"/>
      <c r="K483" s="164"/>
      <c r="L483" s="164"/>
      <c r="M483" s="164"/>
    </row>
    <row r="484" spans="1:13" s="1" customFormat="1">
      <c r="A484" s="164"/>
      <c r="B484" s="164"/>
      <c r="C484" s="164"/>
      <c r="D484" s="164"/>
      <c r="E484" s="164"/>
      <c r="F484" s="164"/>
      <c r="G484" s="164"/>
      <c r="H484" s="164"/>
      <c r="I484" s="164"/>
      <c r="J484" s="164"/>
      <c r="K484" s="164"/>
      <c r="L484" s="164"/>
      <c r="M484" s="164"/>
    </row>
    <row r="485" spans="1:13" s="1" customFormat="1">
      <c r="A485" s="164"/>
      <c r="B485" s="164"/>
      <c r="C485" s="164"/>
      <c r="D485" s="164"/>
      <c r="E485" s="164"/>
      <c r="F485" s="164"/>
      <c r="G485" s="164"/>
      <c r="H485" s="164"/>
      <c r="I485" s="164"/>
      <c r="J485" s="164"/>
      <c r="K485" s="164"/>
      <c r="L485" s="164"/>
      <c r="M485" s="164"/>
    </row>
    <row r="486" spans="1:13" s="1" customFormat="1">
      <c r="A486" s="164"/>
      <c r="B486" s="164"/>
      <c r="C486" s="164"/>
      <c r="D486" s="164"/>
      <c r="E486" s="164"/>
      <c r="F486" s="164"/>
      <c r="G486" s="164"/>
      <c r="H486" s="164"/>
      <c r="I486" s="164"/>
      <c r="J486" s="164"/>
      <c r="K486" s="164"/>
      <c r="L486" s="164"/>
      <c r="M486" s="164"/>
    </row>
    <row r="487" spans="1:13" s="1" customFormat="1">
      <c r="A487" s="164"/>
      <c r="B487" s="164"/>
      <c r="C487" s="164"/>
      <c r="D487" s="164"/>
      <c r="E487" s="164"/>
      <c r="F487" s="164"/>
      <c r="G487" s="164"/>
      <c r="H487" s="164"/>
      <c r="I487" s="164"/>
      <c r="J487" s="164"/>
      <c r="K487" s="164"/>
      <c r="L487" s="164"/>
      <c r="M487" s="164"/>
    </row>
    <row r="488" spans="1:13" s="1" customFormat="1">
      <c r="A488" s="164"/>
      <c r="B488" s="164"/>
      <c r="C488" s="164"/>
      <c r="D488" s="164"/>
      <c r="E488" s="164"/>
      <c r="F488" s="164"/>
      <c r="G488" s="164"/>
      <c r="H488" s="164"/>
      <c r="I488" s="164"/>
      <c r="J488" s="164"/>
      <c r="K488" s="164"/>
      <c r="L488" s="164"/>
      <c r="M488" s="164"/>
    </row>
    <row r="489" spans="1:13" s="1" customFormat="1">
      <c r="A489" s="164"/>
      <c r="B489" s="164"/>
      <c r="C489" s="164"/>
      <c r="D489" s="164"/>
      <c r="E489" s="164"/>
      <c r="F489" s="164"/>
      <c r="G489" s="164"/>
      <c r="H489" s="164"/>
      <c r="I489" s="164"/>
      <c r="J489" s="164"/>
      <c r="K489" s="164"/>
      <c r="L489" s="164"/>
      <c r="M489" s="164"/>
    </row>
    <row r="490" spans="1:13" s="1" customFormat="1">
      <c r="A490" s="164"/>
      <c r="B490" s="164"/>
      <c r="C490" s="164"/>
      <c r="D490" s="164"/>
      <c r="E490" s="164"/>
      <c r="F490" s="164"/>
      <c r="G490" s="164"/>
      <c r="H490" s="164"/>
      <c r="I490" s="164"/>
      <c r="J490" s="164"/>
      <c r="K490" s="164"/>
      <c r="L490" s="164"/>
      <c r="M490" s="164"/>
    </row>
    <row r="491" spans="1:13" s="1" customFormat="1">
      <c r="A491" s="164"/>
      <c r="B491" s="164"/>
      <c r="C491" s="164"/>
      <c r="D491" s="164"/>
      <c r="E491" s="164"/>
      <c r="F491" s="164"/>
      <c r="G491" s="164"/>
      <c r="H491" s="164"/>
      <c r="I491" s="164"/>
      <c r="J491" s="164"/>
      <c r="K491" s="164"/>
      <c r="L491" s="164"/>
      <c r="M491" s="164"/>
    </row>
    <row r="492" spans="1:13" s="1" customFormat="1">
      <c r="A492" s="164"/>
      <c r="B492" s="164"/>
      <c r="C492" s="164"/>
      <c r="D492" s="164"/>
      <c r="E492" s="164"/>
      <c r="F492" s="164"/>
      <c r="G492" s="164"/>
      <c r="H492" s="164"/>
      <c r="I492" s="164"/>
      <c r="J492" s="164"/>
      <c r="K492" s="164"/>
      <c r="L492" s="164"/>
      <c r="M492" s="164"/>
    </row>
    <row r="493" spans="1:13" s="1" customFormat="1">
      <c r="A493" s="164"/>
      <c r="B493" s="164"/>
      <c r="C493" s="164"/>
      <c r="D493" s="164"/>
      <c r="E493" s="164"/>
      <c r="F493" s="164"/>
      <c r="G493" s="164"/>
      <c r="H493" s="164"/>
      <c r="I493" s="164"/>
      <c r="J493" s="164"/>
      <c r="K493" s="164"/>
      <c r="L493" s="164"/>
      <c r="M493" s="164"/>
    </row>
    <row r="494" spans="1:13" s="1" customFormat="1">
      <c r="A494" s="164"/>
      <c r="B494" s="164"/>
      <c r="C494" s="164"/>
      <c r="D494" s="164"/>
      <c r="E494" s="164"/>
      <c r="F494" s="164"/>
      <c r="G494" s="164"/>
      <c r="H494" s="164"/>
      <c r="I494" s="164"/>
      <c r="J494" s="164"/>
      <c r="K494" s="164"/>
      <c r="L494" s="164"/>
      <c r="M494" s="164"/>
    </row>
    <row r="495" spans="1:13" s="1" customFormat="1">
      <c r="A495" s="164"/>
      <c r="B495" s="164"/>
      <c r="C495" s="164"/>
      <c r="D495" s="164"/>
      <c r="E495" s="164"/>
      <c r="F495" s="164"/>
      <c r="G495" s="164"/>
      <c r="H495" s="164"/>
      <c r="I495" s="164"/>
      <c r="J495" s="164"/>
      <c r="K495" s="164"/>
      <c r="L495" s="164"/>
      <c r="M495" s="164"/>
    </row>
    <row r="496" spans="1:13" s="1" customFormat="1">
      <c r="A496" s="164"/>
      <c r="B496" s="164"/>
      <c r="C496" s="164"/>
      <c r="D496" s="164"/>
      <c r="E496" s="164"/>
      <c r="F496" s="164"/>
      <c r="G496" s="164"/>
      <c r="H496" s="164"/>
      <c r="I496" s="164"/>
      <c r="J496" s="164"/>
      <c r="K496" s="164"/>
      <c r="L496" s="164"/>
      <c r="M496" s="164"/>
    </row>
    <row r="497" spans="1:13" s="1" customFormat="1">
      <c r="A497" s="164"/>
      <c r="B497" s="164"/>
      <c r="C497" s="164"/>
      <c r="D497" s="164"/>
      <c r="E497" s="164"/>
      <c r="F497" s="164"/>
      <c r="G497" s="164"/>
      <c r="H497" s="164"/>
      <c r="I497" s="164"/>
      <c r="J497" s="164"/>
      <c r="K497" s="164"/>
      <c r="L497" s="164"/>
      <c r="M497" s="164"/>
    </row>
    <row r="498" spans="1:13" s="1" customFormat="1">
      <c r="A498" s="164"/>
      <c r="B498" s="164"/>
      <c r="C498" s="164"/>
      <c r="D498" s="164"/>
      <c r="E498" s="164"/>
      <c r="F498" s="164"/>
      <c r="G498" s="164"/>
      <c r="H498" s="164"/>
      <c r="I498" s="164"/>
      <c r="J498" s="164"/>
      <c r="K498" s="164"/>
      <c r="L498" s="164"/>
      <c r="M498" s="164"/>
    </row>
    <row r="499" spans="1:13" s="1" customFormat="1">
      <c r="A499" s="164"/>
      <c r="B499" s="164"/>
      <c r="C499" s="164"/>
      <c r="D499" s="164"/>
      <c r="E499" s="164"/>
      <c r="F499" s="164"/>
      <c r="G499" s="164"/>
      <c r="H499" s="164"/>
      <c r="I499" s="164"/>
      <c r="J499" s="164"/>
      <c r="K499" s="164"/>
      <c r="L499" s="164"/>
      <c r="M499" s="164"/>
    </row>
    <row r="500" spans="1:13" s="1" customFormat="1">
      <c r="A500" s="164"/>
      <c r="B500" s="164"/>
      <c r="C500" s="164"/>
      <c r="D500" s="164"/>
      <c r="E500" s="164"/>
      <c r="F500" s="164"/>
      <c r="G500" s="164"/>
      <c r="H500" s="164"/>
      <c r="I500" s="164"/>
      <c r="J500" s="164"/>
      <c r="K500" s="164"/>
      <c r="L500" s="164"/>
      <c r="M500" s="164"/>
    </row>
    <row r="501" spans="1:13" s="1" customFormat="1">
      <c r="A501" s="164"/>
      <c r="B501" s="164"/>
      <c r="C501" s="164"/>
      <c r="D501" s="164"/>
      <c r="E501" s="164"/>
      <c r="F501" s="164"/>
      <c r="G501" s="164"/>
      <c r="H501" s="164"/>
      <c r="I501" s="164"/>
      <c r="J501" s="164"/>
      <c r="K501" s="164"/>
      <c r="L501" s="164"/>
      <c r="M501" s="164"/>
    </row>
    <row r="502" spans="1:13" s="1" customFormat="1">
      <c r="A502" s="164"/>
      <c r="B502" s="164"/>
      <c r="C502" s="164"/>
      <c r="D502" s="164"/>
      <c r="E502" s="164"/>
      <c r="F502" s="164"/>
      <c r="G502" s="164"/>
      <c r="H502" s="164"/>
      <c r="I502" s="164"/>
      <c r="J502" s="164"/>
      <c r="K502" s="164"/>
      <c r="L502" s="164"/>
      <c r="M502" s="164"/>
    </row>
    <row r="503" spans="1:13" s="1" customFormat="1">
      <c r="A503" s="164"/>
      <c r="B503" s="164"/>
      <c r="C503" s="164"/>
      <c r="D503" s="164"/>
      <c r="E503" s="164"/>
      <c r="F503" s="164"/>
      <c r="G503" s="164"/>
      <c r="H503" s="164"/>
      <c r="I503" s="164"/>
      <c r="J503" s="164"/>
      <c r="K503" s="164"/>
      <c r="L503" s="164"/>
      <c r="M503" s="164"/>
    </row>
    <row r="504" spans="1:13" s="1" customFormat="1">
      <c r="A504" s="164"/>
      <c r="B504" s="164"/>
      <c r="C504" s="164"/>
      <c r="D504" s="164"/>
      <c r="E504" s="164"/>
      <c r="F504" s="164"/>
      <c r="G504" s="164"/>
      <c r="H504" s="164"/>
      <c r="I504" s="164"/>
      <c r="J504" s="164"/>
      <c r="K504" s="164"/>
      <c r="L504" s="164"/>
      <c r="M504" s="164"/>
    </row>
    <row r="505" spans="1:13" s="1" customFormat="1">
      <c r="A505" s="164"/>
      <c r="B505" s="164"/>
      <c r="C505" s="164"/>
      <c r="D505" s="164"/>
      <c r="E505" s="164"/>
      <c r="F505" s="164"/>
      <c r="G505" s="164"/>
      <c r="H505" s="164"/>
      <c r="I505" s="164"/>
      <c r="J505" s="164"/>
      <c r="K505" s="164"/>
      <c r="L505" s="164"/>
      <c r="M505" s="164"/>
    </row>
    <row r="506" spans="1:13" s="1" customFormat="1">
      <c r="A506" s="164"/>
      <c r="B506" s="164"/>
      <c r="C506" s="164"/>
      <c r="D506" s="164"/>
      <c r="E506" s="164"/>
      <c r="F506" s="164"/>
      <c r="G506" s="164"/>
      <c r="H506" s="164"/>
      <c r="I506" s="164"/>
      <c r="J506" s="164"/>
      <c r="K506" s="164"/>
      <c r="L506" s="164"/>
      <c r="M506" s="164"/>
    </row>
    <row r="507" spans="1:13" s="1" customFormat="1">
      <c r="A507" s="164"/>
      <c r="B507" s="164"/>
      <c r="C507" s="164"/>
      <c r="D507" s="164"/>
      <c r="E507" s="164"/>
      <c r="F507" s="164"/>
      <c r="G507" s="164"/>
      <c r="H507" s="164"/>
      <c r="I507" s="164"/>
      <c r="J507" s="164"/>
      <c r="K507" s="164"/>
      <c r="L507" s="164"/>
      <c r="M507" s="164"/>
    </row>
    <row r="508" spans="1:13" s="1" customFormat="1">
      <c r="A508" s="164"/>
      <c r="B508" s="164"/>
      <c r="C508" s="164"/>
      <c r="D508" s="164"/>
      <c r="E508" s="164"/>
      <c r="F508" s="164"/>
      <c r="G508" s="164"/>
      <c r="H508" s="164"/>
      <c r="I508" s="164"/>
      <c r="J508" s="164"/>
      <c r="K508" s="164"/>
      <c r="L508" s="164"/>
      <c r="M508" s="164"/>
    </row>
    <row r="509" spans="1:13" s="1" customFormat="1">
      <c r="A509" s="164"/>
      <c r="B509" s="164"/>
      <c r="C509" s="164"/>
      <c r="D509" s="164"/>
      <c r="E509" s="164"/>
      <c r="F509" s="164"/>
      <c r="G509" s="164"/>
      <c r="H509" s="164"/>
      <c r="I509" s="164"/>
      <c r="J509" s="164"/>
      <c r="K509" s="164"/>
      <c r="L509" s="164"/>
      <c r="M509" s="164"/>
    </row>
    <row r="510" spans="1:13" s="1" customFormat="1">
      <c r="A510" s="164"/>
      <c r="B510" s="164"/>
      <c r="C510" s="164"/>
      <c r="D510" s="164"/>
      <c r="E510" s="164"/>
      <c r="F510" s="164"/>
      <c r="G510" s="164"/>
      <c r="H510" s="164"/>
      <c r="I510" s="164"/>
      <c r="J510" s="164"/>
      <c r="K510" s="164"/>
      <c r="L510" s="164"/>
      <c r="M510" s="164"/>
    </row>
    <row r="511" spans="1:13" s="1" customFormat="1">
      <c r="A511" s="164"/>
      <c r="B511" s="164"/>
      <c r="C511" s="164"/>
      <c r="D511" s="164"/>
      <c r="E511" s="164"/>
      <c r="F511" s="164"/>
      <c r="G511" s="164"/>
      <c r="H511" s="164"/>
      <c r="I511" s="164"/>
      <c r="J511" s="164"/>
      <c r="K511" s="164"/>
      <c r="L511" s="164"/>
      <c r="M511" s="164"/>
    </row>
    <row r="512" spans="1:13" s="1" customFormat="1">
      <c r="A512" s="164"/>
      <c r="B512" s="164"/>
      <c r="C512" s="164"/>
      <c r="D512" s="164"/>
      <c r="E512" s="164"/>
      <c r="F512" s="164"/>
      <c r="G512" s="164"/>
      <c r="H512" s="164"/>
      <c r="I512" s="164"/>
      <c r="J512" s="164"/>
      <c r="K512" s="164"/>
      <c r="L512" s="164"/>
      <c r="M512" s="164"/>
    </row>
    <row r="513" spans="1:13" s="1" customFormat="1">
      <c r="A513" s="164"/>
      <c r="B513" s="164"/>
      <c r="C513" s="164"/>
      <c r="D513" s="164"/>
      <c r="E513" s="164"/>
      <c r="F513" s="164"/>
      <c r="G513" s="164"/>
      <c r="H513" s="164"/>
      <c r="I513" s="164"/>
      <c r="J513" s="164"/>
      <c r="K513" s="164"/>
      <c r="L513" s="164"/>
      <c r="M513" s="164"/>
    </row>
    <row r="514" spans="1:13" s="1" customFormat="1">
      <c r="A514" s="164"/>
      <c r="B514" s="164"/>
      <c r="C514" s="164"/>
      <c r="D514" s="164"/>
      <c r="E514" s="164"/>
      <c r="F514" s="164"/>
      <c r="G514" s="164"/>
      <c r="H514" s="164"/>
      <c r="I514" s="164"/>
      <c r="J514" s="164"/>
      <c r="K514" s="164"/>
      <c r="L514" s="164"/>
      <c r="M514" s="164"/>
    </row>
    <row r="515" spans="1:13" s="1" customFormat="1">
      <c r="A515" s="164"/>
      <c r="B515" s="164"/>
      <c r="C515" s="164"/>
      <c r="D515" s="164"/>
      <c r="E515" s="164"/>
      <c r="F515" s="164"/>
      <c r="G515" s="164"/>
      <c r="H515" s="164"/>
      <c r="I515" s="164"/>
      <c r="J515" s="164"/>
      <c r="K515" s="164"/>
      <c r="L515" s="164"/>
      <c r="M515" s="164"/>
    </row>
    <row r="516" spans="1:13" s="1" customFormat="1">
      <c r="A516" s="164"/>
      <c r="B516" s="164"/>
      <c r="C516" s="164"/>
      <c r="D516" s="164"/>
      <c r="E516" s="164"/>
      <c r="F516" s="164"/>
      <c r="G516" s="164"/>
      <c r="H516" s="164"/>
      <c r="I516" s="164"/>
      <c r="J516" s="164"/>
      <c r="K516" s="164"/>
      <c r="L516" s="164"/>
      <c r="M516" s="164"/>
    </row>
    <row r="517" spans="1:13" s="1" customFormat="1">
      <c r="A517" s="164"/>
      <c r="B517" s="164"/>
      <c r="C517" s="164"/>
      <c r="D517" s="164"/>
      <c r="E517" s="164"/>
      <c r="F517" s="164"/>
      <c r="G517" s="164"/>
      <c r="H517" s="164"/>
      <c r="I517" s="164"/>
      <c r="J517" s="164"/>
      <c r="K517" s="164"/>
      <c r="L517" s="164"/>
      <c r="M517" s="164"/>
    </row>
    <row r="518" spans="1:13" s="1" customFormat="1">
      <c r="A518" s="164"/>
      <c r="B518" s="164"/>
      <c r="C518" s="164"/>
      <c r="D518" s="164"/>
      <c r="E518" s="164"/>
      <c r="F518" s="164"/>
      <c r="G518" s="164"/>
      <c r="H518" s="164"/>
      <c r="I518" s="164"/>
      <c r="J518" s="164"/>
      <c r="K518" s="164"/>
      <c r="L518" s="164"/>
      <c r="M518" s="164"/>
    </row>
    <row r="519" spans="1:13" s="1" customFormat="1">
      <c r="A519" s="164"/>
      <c r="B519" s="164"/>
      <c r="C519" s="164"/>
      <c r="D519" s="164"/>
      <c r="E519" s="164"/>
      <c r="F519" s="164"/>
      <c r="G519" s="164"/>
      <c r="H519" s="164"/>
      <c r="I519" s="164"/>
      <c r="J519" s="164"/>
      <c r="K519" s="164"/>
      <c r="L519" s="164"/>
      <c r="M519" s="164"/>
    </row>
    <row r="520" spans="1:13" s="1" customFormat="1">
      <c r="A520" s="164"/>
      <c r="B520" s="164"/>
      <c r="C520" s="164"/>
      <c r="D520" s="164"/>
      <c r="E520" s="164"/>
      <c r="F520" s="164"/>
      <c r="G520" s="164"/>
      <c r="H520" s="164"/>
      <c r="I520" s="164"/>
      <c r="J520" s="164"/>
      <c r="K520" s="164"/>
      <c r="L520" s="164"/>
      <c r="M520" s="164"/>
    </row>
    <row r="521" spans="1:13" s="1" customFormat="1">
      <c r="A521" s="164"/>
      <c r="B521" s="164"/>
      <c r="C521" s="164"/>
      <c r="D521" s="164"/>
      <c r="E521" s="164"/>
      <c r="F521" s="164"/>
      <c r="G521" s="164"/>
      <c r="H521" s="164"/>
      <c r="I521" s="164"/>
      <c r="J521" s="164"/>
      <c r="K521" s="164"/>
      <c r="L521" s="164"/>
      <c r="M521" s="164"/>
    </row>
    <row r="522" spans="1:13" s="1" customFormat="1">
      <c r="A522" s="164"/>
      <c r="B522" s="164"/>
      <c r="C522" s="164"/>
      <c r="D522" s="164"/>
      <c r="E522" s="164"/>
      <c r="F522" s="164"/>
      <c r="G522" s="164"/>
      <c r="H522" s="164"/>
      <c r="I522" s="164"/>
      <c r="J522" s="164"/>
      <c r="K522" s="164"/>
      <c r="L522" s="164"/>
      <c r="M522" s="164"/>
    </row>
    <row r="523" spans="1:13" s="1" customFormat="1">
      <c r="A523" s="164"/>
      <c r="B523" s="164"/>
      <c r="C523" s="164"/>
      <c r="D523" s="164"/>
      <c r="E523" s="164"/>
      <c r="F523" s="164"/>
      <c r="G523" s="164"/>
      <c r="H523" s="164"/>
      <c r="I523" s="164"/>
      <c r="J523" s="164"/>
      <c r="K523" s="164"/>
      <c r="L523" s="164"/>
      <c r="M523" s="164"/>
    </row>
    <row r="524" spans="1:13" s="1" customFormat="1">
      <c r="A524" s="164"/>
      <c r="B524" s="164"/>
      <c r="C524" s="164"/>
      <c r="D524" s="164"/>
      <c r="E524" s="164"/>
      <c r="F524" s="164"/>
      <c r="G524" s="164"/>
      <c r="H524" s="164"/>
      <c r="I524" s="164"/>
      <c r="J524" s="164"/>
      <c r="K524" s="164"/>
      <c r="L524" s="164"/>
      <c r="M524" s="164"/>
    </row>
    <row r="525" spans="1:13" s="1" customFormat="1">
      <c r="A525" s="164"/>
      <c r="B525" s="164"/>
      <c r="C525" s="164"/>
      <c r="D525" s="164"/>
      <c r="E525" s="164"/>
      <c r="F525" s="164"/>
      <c r="G525" s="164"/>
      <c r="H525" s="164"/>
      <c r="I525" s="164"/>
      <c r="J525" s="164"/>
      <c r="K525" s="164"/>
      <c r="L525" s="164"/>
      <c r="M525" s="164"/>
    </row>
    <row r="526" spans="1:13" s="1" customFormat="1">
      <c r="A526" s="164"/>
      <c r="B526" s="164"/>
      <c r="C526" s="164"/>
      <c r="D526" s="164"/>
      <c r="E526" s="164"/>
      <c r="F526" s="164"/>
      <c r="G526" s="164"/>
      <c r="H526" s="164"/>
      <c r="I526" s="164"/>
      <c r="J526" s="164"/>
      <c r="K526" s="164"/>
      <c r="L526" s="164"/>
      <c r="M526" s="164"/>
    </row>
    <row r="527" spans="1:13" s="1" customFormat="1">
      <c r="A527" s="164"/>
      <c r="B527" s="164"/>
      <c r="C527" s="164"/>
      <c r="D527" s="164"/>
      <c r="E527" s="164"/>
      <c r="F527" s="164"/>
      <c r="G527" s="164"/>
      <c r="H527" s="164"/>
      <c r="I527" s="164"/>
      <c r="J527" s="164"/>
      <c r="K527" s="164"/>
      <c r="L527" s="164"/>
      <c r="M527" s="164"/>
    </row>
    <row r="528" spans="1:13" s="1" customFormat="1">
      <c r="A528" s="164"/>
      <c r="B528" s="164"/>
      <c r="C528" s="164"/>
      <c r="D528" s="164"/>
      <c r="E528" s="164"/>
      <c r="F528" s="164"/>
      <c r="G528" s="164"/>
      <c r="H528" s="164"/>
      <c r="I528" s="164"/>
      <c r="J528" s="164"/>
      <c r="K528" s="164"/>
      <c r="L528" s="164"/>
      <c r="M528" s="164"/>
    </row>
    <row r="529" spans="1:13" s="1" customFormat="1">
      <c r="A529" s="164"/>
      <c r="B529" s="164"/>
      <c r="C529" s="164"/>
      <c r="D529" s="164"/>
      <c r="E529" s="164"/>
      <c r="F529" s="164"/>
      <c r="G529" s="164"/>
      <c r="H529" s="164"/>
      <c r="I529" s="164"/>
      <c r="J529" s="164"/>
      <c r="K529" s="164"/>
      <c r="L529" s="164"/>
      <c r="M529" s="164"/>
    </row>
    <row r="530" spans="1:13" s="1" customFormat="1">
      <c r="A530" s="164"/>
      <c r="B530" s="164"/>
      <c r="C530" s="164"/>
      <c r="D530" s="164"/>
      <c r="E530" s="164"/>
      <c r="F530" s="164"/>
      <c r="G530" s="164"/>
      <c r="H530" s="164"/>
      <c r="I530" s="164"/>
      <c r="J530" s="164"/>
      <c r="K530" s="164"/>
      <c r="L530" s="164"/>
      <c r="M530" s="164"/>
    </row>
    <row r="531" spans="1:13" s="1" customFormat="1">
      <c r="A531" s="164"/>
      <c r="B531" s="164"/>
      <c r="C531" s="164"/>
      <c r="D531" s="164"/>
      <c r="E531" s="164"/>
      <c r="F531" s="164"/>
      <c r="G531" s="164"/>
      <c r="H531" s="164"/>
      <c r="I531" s="164"/>
      <c r="J531" s="164"/>
      <c r="K531" s="164"/>
      <c r="L531" s="164"/>
      <c r="M531" s="164"/>
    </row>
    <row r="532" spans="1:13" s="1" customFormat="1">
      <c r="A532" s="164"/>
      <c r="B532" s="164"/>
      <c r="C532" s="164"/>
      <c r="D532" s="164"/>
      <c r="E532" s="164"/>
      <c r="F532" s="164"/>
      <c r="G532" s="164"/>
      <c r="H532" s="164"/>
      <c r="I532" s="164"/>
      <c r="J532" s="164"/>
      <c r="K532" s="164"/>
      <c r="L532" s="164"/>
      <c r="M532" s="164"/>
    </row>
    <row r="533" spans="1:13" s="1" customFormat="1">
      <c r="A533" s="164"/>
      <c r="B533" s="164"/>
      <c r="C533" s="164"/>
      <c r="D533" s="164"/>
      <c r="E533" s="164"/>
      <c r="F533" s="164"/>
      <c r="G533" s="164"/>
      <c r="H533" s="164"/>
      <c r="I533" s="164"/>
      <c r="J533" s="164"/>
      <c r="K533" s="164"/>
      <c r="L533" s="164"/>
      <c r="M533" s="164"/>
    </row>
    <row r="534" spans="1:13" s="1" customFormat="1">
      <c r="A534" s="164"/>
      <c r="B534" s="164"/>
      <c r="C534" s="164"/>
      <c r="D534" s="164"/>
      <c r="E534" s="164"/>
      <c r="F534" s="164"/>
      <c r="G534" s="164"/>
      <c r="H534" s="164"/>
      <c r="I534" s="164"/>
      <c r="J534" s="164"/>
      <c r="K534" s="164"/>
      <c r="L534" s="164"/>
      <c r="M534" s="164"/>
    </row>
    <row r="535" spans="1:13" s="1" customFormat="1">
      <c r="A535" s="164"/>
      <c r="B535" s="164"/>
      <c r="C535" s="164"/>
      <c r="D535" s="164"/>
      <c r="E535" s="164"/>
      <c r="F535" s="164"/>
      <c r="G535" s="164"/>
      <c r="H535" s="164"/>
      <c r="I535" s="164"/>
      <c r="J535" s="164"/>
      <c r="K535" s="164"/>
      <c r="L535" s="164"/>
      <c r="M535" s="164"/>
    </row>
    <row r="536" spans="1:13" s="1" customFormat="1">
      <c r="A536" s="164"/>
      <c r="B536" s="164"/>
      <c r="C536" s="164"/>
      <c r="D536" s="164"/>
      <c r="E536" s="164"/>
      <c r="F536" s="164"/>
      <c r="G536" s="164"/>
      <c r="H536" s="164"/>
      <c r="I536" s="164"/>
      <c r="J536" s="164"/>
      <c r="K536" s="164"/>
      <c r="L536" s="164"/>
      <c r="M536" s="164"/>
    </row>
    <row r="537" spans="1:13" s="1" customFormat="1">
      <c r="A537" s="164"/>
      <c r="B537" s="164"/>
      <c r="C537" s="164"/>
      <c r="D537" s="164"/>
      <c r="E537" s="164"/>
      <c r="F537" s="164"/>
      <c r="G537" s="164"/>
      <c r="H537" s="164"/>
      <c r="I537" s="164"/>
      <c r="J537" s="164"/>
      <c r="K537" s="164"/>
      <c r="L537" s="164"/>
      <c r="M537" s="164"/>
    </row>
    <row r="538" spans="1:13" s="1" customFormat="1">
      <c r="A538" s="164"/>
      <c r="B538" s="164"/>
      <c r="C538" s="164"/>
      <c r="D538" s="164"/>
      <c r="E538" s="164"/>
      <c r="F538" s="164"/>
      <c r="G538" s="164"/>
      <c r="H538" s="164"/>
      <c r="I538" s="164"/>
      <c r="J538" s="164"/>
      <c r="K538" s="164"/>
      <c r="L538" s="164"/>
      <c r="M538" s="164"/>
    </row>
    <row r="539" spans="1:13" s="1" customFormat="1">
      <c r="A539" s="164"/>
      <c r="B539" s="164"/>
      <c r="C539" s="164"/>
      <c r="D539" s="164"/>
      <c r="E539" s="164"/>
      <c r="F539" s="164"/>
      <c r="G539" s="164"/>
      <c r="H539" s="164"/>
      <c r="I539" s="164"/>
      <c r="J539" s="164"/>
      <c r="K539" s="164"/>
      <c r="L539" s="164"/>
      <c r="M539" s="164"/>
    </row>
    <row r="540" spans="1:13" s="1" customFormat="1">
      <c r="A540" s="164"/>
      <c r="B540" s="164"/>
      <c r="C540" s="164"/>
      <c r="D540" s="164"/>
      <c r="E540" s="164"/>
      <c r="F540" s="164"/>
      <c r="G540" s="164"/>
      <c r="H540" s="164"/>
      <c r="I540" s="164"/>
      <c r="J540" s="164"/>
      <c r="K540" s="164"/>
      <c r="L540" s="164"/>
      <c r="M540" s="164"/>
    </row>
    <row r="541" spans="1:13" s="1" customFormat="1">
      <c r="A541" s="164"/>
      <c r="B541" s="164"/>
      <c r="C541" s="164"/>
      <c r="D541" s="164"/>
      <c r="E541" s="164"/>
      <c r="F541" s="164"/>
      <c r="G541" s="164"/>
      <c r="H541" s="164"/>
      <c r="I541" s="164"/>
      <c r="J541" s="164"/>
      <c r="K541" s="164"/>
      <c r="L541" s="164"/>
      <c r="M541" s="164"/>
    </row>
    <row r="542" spans="1:13" s="1" customFormat="1">
      <c r="A542" s="164"/>
      <c r="B542" s="164"/>
      <c r="C542" s="164"/>
      <c r="D542" s="164"/>
      <c r="E542" s="164"/>
      <c r="F542" s="164"/>
      <c r="G542" s="164"/>
      <c r="H542" s="164"/>
      <c r="I542" s="164"/>
      <c r="J542" s="164"/>
      <c r="K542" s="164"/>
      <c r="L542" s="164"/>
      <c r="M542" s="164"/>
    </row>
    <row r="543" spans="1:13" s="1" customFormat="1">
      <c r="A543" s="164"/>
      <c r="B543" s="164"/>
      <c r="C543" s="164"/>
      <c r="D543" s="164"/>
      <c r="E543" s="164"/>
      <c r="F543" s="164"/>
      <c r="G543" s="164"/>
      <c r="H543" s="164"/>
      <c r="I543" s="164"/>
      <c r="J543" s="164"/>
      <c r="K543" s="164"/>
      <c r="L543" s="164"/>
      <c r="M543" s="164"/>
    </row>
    <row r="544" spans="1:13" s="1" customFormat="1">
      <c r="A544" s="164"/>
      <c r="B544" s="164"/>
      <c r="C544" s="164"/>
      <c r="D544" s="164"/>
      <c r="E544" s="164"/>
      <c r="F544" s="164"/>
      <c r="G544" s="164"/>
      <c r="H544" s="164"/>
      <c r="I544" s="164"/>
      <c r="J544" s="164"/>
      <c r="K544" s="164"/>
      <c r="L544" s="164"/>
      <c r="M544" s="164"/>
    </row>
    <row r="545" spans="1:13" s="1" customFormat="1">
      <c r="A545" s="164"/>
      <c r="B545" s="164"/>
      <c r="C545" s="164"/>
      <c r="D545" s="164"/>
      <c r="E545" s="164"/>
      <c r="F545" s="164"/>
      <c r="G545" s="164"/>
      <c r="H545" s="164"/>
      <c r="I545" s="164"/>
      <c r="J545" s="164"/>
      <c r="K545" s="164"/>
      <c r="L545" s="164"/>
      <c r="M545" s="164"/>
    </row>
    <row r="546" spans="1:13" s="1" customFormat="1">
      <c r="A546" s="164"/>
      <c r="B546" s="164"/>
      <c r="C546" s="164"/>
      <c r="D546" s="164"/>
      <c r="E546" s="164"/>
      <c r="F546" s="164"/>
      <c r="G546" s="164"/>
      <c r="H546" s="164"/>
      <c r="I546" s="164"/>
      <c r="J546" s="164"/>
      <c r="K546" s="164"/>
      <c r="L546" s="164"/>
      <c r="M546" s="164"/>
    </row>
    <row r="547" spans="1:13" s="1" customFormat="1">
      <c r="A547" s="164"/>
      <c r="B547" s="164"/>
      <c r="C547" s="164"/>
      <c r="D547" s="164"/>
      <c r="E547" s="164"/>
      <c r="F547" s="164"/>
      <c r="G547" s="164"/>
      <c r="H547" s="164"/>
      <c r="I547" s="164"/>
      <c r="J547" s="164"/>
      <c r="K547" s="164"/>
      <c r="L547" s="164"/>
      <c r="M547" s="164"/>
    </row>
    <row r="548" spans="1:13" s="1" customFormat="1">
      <c r="A548" s="164"/>
      <c r="B548" s="164"/>
      <c r="C548" s="164"/>
      <c r="D548" s="164"/>
      <c r="E548" s="164"/>
      <c r="F548" s="164"/>
      <c r="G548" s="164"/>
      <c r="H548" s="164"/>
      <c r="I548" s="164"/>
      <c r="J548" s="164"/>
      <c r="K548" s="164"/>
      <c r="L548" s="164"/>
      <c r="M548" s="164"/>
    </row>
    <row r="549" spans="1:13" s="1" customFormat="1">
      <c r="A549" s="164"/>
      <c r="B549" s="164"/>
      <c r="C549" s="164"/>
      <c r="D549" s="164"/>
      <c r="E549" s="164"/>
      <c r="F549" s="164"/>
      <c r="G549" s="164"/>
      <c r="H549" s="164"/>
      <c r="I549" s="164"/>
      <c r="J549" s="164"/>
      <c r="K549" s="164"/>
      <c r="L549" s="164"/>
      <c r="M549" s="164"/>
    </row>
    <row r="550" spans="1:13" s="1" customFormat="1">
      <c r="A550" s="164"/>
      <c r="B550" s="164"/>
      <c r="C550" s="164"/>
      <c r="D550" s="164"/>
      <c r="E550" s="164"/>
      <c r="F550" s="164"/>
      <c r="G550" s="164"/>
      <c r="H550" s="164"/>
      <c r="I550" s="164"/>
      <c r="J550" s="164"/>
      <c r="K550" s="164"/>
      <c r="L550" s="164"/>
      <c r="M550" s="164"/>
    </row>
    <row r="551" spans="1:13" s="1" customFormat="1">
      <c r="A551" s="164"/>
      <c r="B551" s="164"/>
      <c r="C551" s="164"/>
      <c r="D551" s="164"/>
      <c r="E551" s="164"/>
      <c r="F551" s="164"/>
      <c r="G551" s="164"/>
      <c r="H551" s="164"/>
      <c r="I551" s="164"/>
      <c r="J551" s="164"/>
      <c r="K551" s="164"/>
      <c r="L551" s="164"/>
      <c r="M551" s="164"/>
    </row>
    <row r="552" spans="1:13" s="1" customFormat="1">
      <c r="A552" s="164"/>
      <c r="B552" s="164"/>
      <c r="C552" s="164"/>
      <c r="D552" s="164"/>
      <c r="E552" s="164"/>
      <c r="F552" s="164"/>
      <c r="G552" s="164"/>
      <c r="H552" s="164"/>
      <c r="I552" s="164"/>
      <c r="J552" s="164"/>
      <c r="K552" s="164"/>
      <c r="L552" s="164"/>
      <c r="M552" s="164"/>
    </row>
    <row r="553" spans="1:13" s="1" customFormat="1">
      <c r="A553" s="164"/>
      <c r="B553" s="164"/>
      <c r="C553" s="164"/>
      <c r="D553" s="164"/>
      <c r="E553" s="164"/>
      <c r="F553" s="164"/>
      <c r="G553" s="164"/>
      <c r="H553" s="164"/>
      <c r="I553" s="164"/>
      <c r="J553" s="164"/>
      <c r="K553" s="164"/>
      <c r="L553" s="164"/>
      <c r="M553" s="164"/>
    </row>
    <row r="554" spans="1:13" s="1" customFormat="1">
      <c r="A554" s="164"/>
      <c r="B554" s="164"/>
      <c r="C554" s="164"/>
      <c r="D554" s="164"/>
      <c r="E554" s="164"/>
      <c r="F554" s="164"/>
      <c r="G554" s="164"/>
      <c r="H554" s="164"/>
      <c r="I554" s="164"/>
      <c r="J554" s="164"/>
      <c r="K554" s="164"/>
      <c r="L554" s="164"/>
      <c r="M554" s="164"/>
    </row>
    <row r="555" spans="1:13" s="1" customFormat="1">
      <c r="A555" s="164"/>
      <c r="B555" s="164"/>
      <c r="C555" s="164"/>
      <c r="D555" s="164"/>
      <c r="E555" s="164"/>
      <c r="F555" s="164"/>
      <c r="G555" s="164"/>
      <c r="H555" s="164"/>
      <c r="I555" s="164"/>
      <c r="J555" s="164"/>
      <c r="K555" s="164"/>
      <c r="L555" s="164"/>
      <c r="M555" s="164"/>
    </row>
    <row r="556" spans="1:13" s="1" customFormat="1">
      <c r="A556" s="164"/>
      <c r="B556" s="164"/>
      <c r="C556" s="164"/>
      <c r="D556" s="164"/>
      <c r="E556" s="164"/>
      <c r="F556" s="164"/>
      <c r="G556" s="164"/>
      <c r="H556" s="164"/>
      <c r="I556" s="164"/>
      <c r="J556" s="164"/>
      <c r="K556" s="164"/>
      <c r="L556" s="164"/>
      <c r="M556" s="164"/>
    </row>
    <row r="557" spans="1:13" s="1" customFormat="1">
      <c r="A557" s="164"/>
      <c r="B557" s="164"/>
      <c r="C557" s="164"/>
      <c r="D557" s="164"/>
      <c r="E557" s="164"/>
      <c r="F557" s="164"/>
      <c r="G557" s="164"/>
      <c r="H557" s="164"/>
      <c r="I557" s="164"/>
      <c r="J557" s="164"/>
      <c r="K557" s="164"/>
      <c r="L557" s="164"/>
      <c r="M557" s="164"/>
    </row>
    <row r="558" spans="1:13" s="1" customFormat="1">
      <c r="A558" s="164"/>
      <c r="B558" s="164"/>
      <c r="C558" s="164"/>
      <c r="D558" s="164"/>
      <c r="E558" s="164"/>
      <c r="F558" s="164"/>
      <c r="G558" s="164"/>
      <c r="H558" s="164"/>
      <c r="I558" s="164"/>
      <c r="J558" s="164"/>
      <c r="K558" s="164"/>
      <c r="L558" s="164"/>
      <c r="M558" s="164"/>
    </row>
    <row r="559" spans="1:13" s="1" customFormat="1">
      <c r="A559" s="164"/>
      <c r="B559" s="164"/>
      <c r="C559" s="164"/>
      <c r="D559" s="164"/>
      <c r="E559" s="164"/>
      <c r="F559" s="164"/>
      <c r="G559" s="164"/>
      <c r="H559" s="164"/>
      <c r="I559" s="164"/>
      <c r="J559" s="164"/>
      <c r="K559" s="164"/>
      <c r="L559" s="164"/>
      <c r="M559" s="164"/>
    </row>
    <row r="560" spans="1:13" s="1" customFormat="1">
      <c r="A560" s="164"/>
      <c r="B560" s="164"/>
      <c r="C560" s="164"/>
      <c r="D560" s="164"/>
      <c r="E560" s="164"/>
      <c r="F560" s="164"/>
      <c r="G560" s="164"/>
      <c r="H560" s="164"/>
      <c r="I560" s="164"/>
      <c r="J560" s="164"/>
      <c r="K560" s="164"/>
      <c r="L560" s="164"/>
      <c r="M560" s="164"/>
    </row>
    <row r="561" spans="1:13" s="1" customFormat="1">
      <c r="A561" s="164"/>
      <c r="B561" s="164"/>
      <c r="C561" s="164"/>
      <c r="D561" s="164"/>
      <c r="E561" s="164"/>
      <c r="F561" s="164"/>
      <c r="G561" s="164"/>
      <c r="H561" s="164"/>
      <c r="I561" s="164"/>
      <c r="J561" s="164"/>
      <c r="K561" s="164"/>
      <c r="L561" s="164"/>
      <c r="M561" s="164"/>
    </row>
    <row r="562" spans="1:13" s="1" customFormat="1">
      <c r="A562" s="164"/>
      <c r="B562" s="164"/>
      <c r="C562" s="164"/>
      <c r="D562" s="164"/>
      <c r="E562" s="164"/>
      <c r="F562" s="164"/>
      <c r="G562" s="164"/>
      <c r="H562" s="164"/>
      <c r="I562" s="164"/>
      <c r="J562" s="164"/>
      <c r="K562" s="164"/>
      <c r="L562" s="164"/>
      <c r="M562" s="164"/>
    </row>
    <row r="563" spans="1:13" s="161" customFormat="1">
      <c r="A563" s="162"/>
      <c r="B563" s="162"/>
      <c r="C563" s="162"/>
      <c r="D563" s="162"/>
      <c r="E563" s="162"/>
      <c r="F563" s="162"/>
      <c r="G563" s="162"/>
      <c r="H563" s="162"/>
      <c r="I563" s="162"/>
      <c r="J563" s="162"/>
      <c r="K563" s="162"/>
      <c r="L563" s="162"/>
      <c r="M563" s="162"/>
    </row>
    <row r="564" spans="1:13" s="161" customFormat="1">
      <c r="A564" s="162"/>
      <c r="B564" s="162"/>
      <c r="C564" s="162"/>
      <c r="D564" s="162"/>
      <c r="E564" s="162"/>
      <c r="F564" s="162"/>
      <c r="G564" s="162"/>
      <c r="H564" s="162"/>
      <c r="I564" s="162"/>
      <c r="J564" s="162"/>
      <c r="K564" s="162"/>
      <c r="L564" s="162"/>
      <c r="M564" s="162"/>
    </row>
    <row r="565" spans="1:13" s="161" customFormat="1">
      <c r="A565" s="162"/>
      <c r="B565" s="162"/>
      <c r="C565" s="162"/>
      <c r="D565" s="162"/>
      <c r="E565" s="162"/>
      <c r="F565" s="162"/>
      <c r="G565" s="162"/>
      <c r="H565" s="162"/>
      <c r="I565" s="162"/>
      <c r="J565" s="162"/>
      <c r="K565" s="162"/>
      <c r="L565" s="162"/>
      <c r="M565" s="162"/>
    </row>
    <row r="566" spans="1:13" s="161" customFormat="1">
      <c r="A566" s="162"/>
      <c r="B566" s="162"/>
      <c r="C566" s="162"/>
      <c r="D566" s="162"/>
      <c r="E566" s="162"/>
      <c r="F566" s="162"/>
      <c r="G566" s="162"/>
      <c r="H566" s="162"/>
      <c r="I566" s="162"/>
      <c r="J566" s="162"/>
      <c r="K566" s="162"/>
      <c r="L566" s="162"/>
      <c r="M566" s="162"/>
    </row>
    <row r="567" spans="1:13" s="161" customFormat="1">
      <c r="A567" s="162"/>
      <c r="B567" s="162"/>
      <c r="C567" s="162"/>
      <c r="D567" s="162"/>
      <c r="E567" s="162"/>
      <c r="F567" s="162"/>
      <c r="G567" s="162"/>
      <c r="H567" s="162"/>
      <c r="I567" s="162"/>
      <c r="J567" s="162"/>
      <c r="K567" s="162"/>
      <c r="L567" s="162"/>
      <c r="M567" s="162"/>
    </row>
    <row r="568" spans="1:13" s="161" customFormat="1">
      <c r="A568" s="162"/>
      <c r="B568" s="162"/>
      <c r="C568" s="162"/>
      <c r="D568" s="162"/>
      <c r="E568" s="162"/>
      <c r="F568" s="162"/>
      <c r="G568" s="162"/>
      <c r="H568" s="162"/>
      <c r="I568" s="162"/>
      <c r="J568" s="162"/>
      <c r="K568" s="162"/>
      <c r="L568" s="162"/>
      <c r="M568" s="162"/>
    </row>
    <row r="569" spans="1:13" s="161" customFormat="1">
      <c r="A569" s="162"/>
      <c r="B569" s="162"/>
      <c r="C569" s="162"/>
      <c r="D569" s="162"/>
      <c r="E569" s="162"/>
      <c r="F569" s="162"/>
      <c r="G569" s="162"/>
      <c r="H569" s="162"/>
      <c r="I569" s="162"/>
      <c r="J569" s="162"/>
      <c r="K569" s="162"/>
      <c r="L569" s="162"/>
      <c r="M569" s="162"/>
    </row>
    <row r="570" spans="1:13" s="161" customFormat="1">
      <c r="A570" s="162"/>
      <c r="B570" s="162"/>
      <c r="C570" s="162"/>
      <c r="D570" s="162"/>
      <c r="E570" s="162"/>
      <c r="F570" s="162"/>
      <c r="G570" s="162"/>
      <c r="H570" s="162"/>
      <c r="I570" s="162"/>
      <c r="J570" s="162"/>
      <c r="K570" s="162"/>
      <c r="L570" s="162"/>
      <c r="M570" s="162"/>
    </row>
    <row r="571" spans="1:13" s="161" customFormat="1">
      <c r="A571" s="162"/>
      <c r="B571" s="162"/>
      <c r="C571" s="162"/>
      <c r="D571" s="162"/>
      <c r="E571" s="162"/>
      <c r="F571" s="162"/>
      <c r="G571" s="162"/>
      <c r="H571" s="162"/>
      <c r="I571" s="162"/>
      <c r="J571" s="162"/>
      <c r="K571" s="162"/>
      <c r="L571" s="162"/>
      <c r="M571" s="162"/>
    </row>
    <row r="572" spans="1:13" s="161" customFormat="1">
      <c r="A572" s="162"/>
      <c r="B572" s="162"/>
      <c r="C572" s="162"/>
      <c r="D572" s="162"/>
      <c r="E572" s="162"/>
      <c r="F572" s="162"/>
      <c r="G572" s="162"/>
      <c r="H572" s="162"/>
      <c r="I572" s="162"/>
      <c r="J572" s="162"/>
      <c r="K572" s="162"/>
      <c r="L572" s="162"/>
      <c r="M572" s="162"/>
    </row>
    <row r="573" spans="1:13" s="161" customFormat="1">
      <c r="A573" s="162"/>
      <c r="B573" s="162"/>
      <c r="C573" s="162"/>
      <c r="D573" s="162"/>
      <c r="E573" s="162"/>
      <c r="F573" s="162"/>
      <c r="G573" s="162"/>
      <c r="H573" s="162"/>
      <c r="I573" s="162"/>
      <c r="J573" s="162"/>
      <c r="K573" s="162"/>
      <c r="L573" s="162"/>
      <c r="M573" s="162"/>
    </row>
    <row r="574" spans="1:13" s="161" customFormat="1">
      <c r="A574" s="162"/>
      <c r="B574" s="162"/>
      <c r="C574" s="162"/>
      <c r="D574" s="162"/>
      <c r="E574" s="162"/>
      <c r="F574" s="162"/>
      <c r="G574" s="162"/>
      <c r="H574" s="162"/>
      <c r="I574" s="162"/>
      <c r="J574" s="162"/>
      <c r="K574" s="162"/>
      <c r="L574" s="162"/>
      <c r="M574" s="162"/>
    </row>
    <row r="575" spans="1:13" s="161" customFormat="1">
      <c r="A575" s="162"/>
      <c r="B575" s="162"/>
      <c r="C575" s="162"/>
      <c r="D575" s="162"/>
      <c r="E575" s="162"/>
      <c r="F575" s="162"/>
      <c r="G575" s="162"/>
      <c r="H575" s="162"/>
      <c r="I575" s="162"/>
      <c r="J575" s="162"/>
      <c r="K575" s="162"/>
      <c r="L575" s="162"/>
      <c r="M575" s="162"/>
    </row>
    <row r="576" spans="1:13" s="161" customFormat="1">
      <c r="A576" s="162"/>
      <c r="B576" s="162"/>
      <c r="C576" s="162"/>
      <c r="D576" s="162"/>
      <c r="E576" s="162"/>
      <c r="F576" s="162"/>
      <c r="G576" s="162"/>
      <c r="H576" s="162"/>
      <c r="I576" s="162"/>
      <c r="J576" s="162"/>
      <c r="K576" s="162"/>
      <c r="L576" s="162"/>
      <c r="M576" s="162"/>
    </row>
    <row r="577" spans="1:13" s="161" customFormat="1">
      <c r="A577" s="162"/>
      <c r="B577" s="162"/>
      <c r="C577" s="162"/>
      <c r="D577" s="162"/>
      <c r="E577" s="162"/>
      <c r="F577" s="162"/>
      <c r="G577" s="162"/>
      <c r="H577" s="162"/>
      <c r="I577" s="162"/>
      <c r="J577" s="162"/>
      <c r="K577" s="162"/>
      <c r="L577" s="162"/>
      <c r="M577" s="162"/>
    </row>
    <row r="578" spans="1:13" s="161" customFormat="1">
      <c r="A578" s="162"/>
      <c r="B578" s="162"/>
      <c r="C578" s="162"/>
      <c r="D578" s="162"/>
      <c r="E578" s="162"/>
      <c r="F578" s="162"/>
      <c r="G578" s="162"/>
      <c r="H578" s="162"/>
      <c r="I578" s="162"/>
      <c r="J578" s="162"/>
      <c r="K578" s="162"/>
      <c r="L578" s="162"/>
      <c r="M578" s="162"/>
    </row>
    <row r="579" spans="1:13" s="161" customFormat="1">
      <c r="A579" s="162"/>
      <c r="B579" s="162"/>
      <c r="C579" s="162"/>
      <c r="D579" s="162"/>
      <c r="E579" s="162"/>
      <c r="F579" s="162"/>
      <c r="G579" s="162"/>
      <c r="H579" s="162"/>
      <c r="I579" s="162"/>
      <c r="J579" s="162"/>
      <c r="K579" s="162"/>
      <c r="L579" s="162"/>
      <c r="M579" s="162"/>
    </row>
    <row r="580" spans="1:13" s="161" customFormat="1">
      <c r="A580" s="162"/>
      <c r="B580" s="162"/>
      <c r="C580" s="162"/>
      <c r="D580" s="162"/>
      <c r="E580" s="162"/>
      <c r="F580" s="162"/>
      <c r="G580" s="162"/>
      <c r="H580" s="162"/>
      <c r="I580" s="162"/>
      <c r="J580" s="162"/>
      <c r="K580" s="162"/>
      <c r="L580" s="162"/>
      <c r="M580" s="162"/>
    </row>
    <row r="581" spans="1:13" s="161" customFormat="1">
      <c r="A581" s="162"/>
      <c r="B581" s="162"/>
      <c r="C581" s="162"/>
      <c r="D581" s="162"/>
      <c r="E581" s="162"/>
      <c r="F581" s="162"/>
      <c r="G581" s="162"/>
      <c r="H581" s="162"/>
      <c r="I581" s="162"/>
      <c r="J581" s="162"/>
      <c r="K581" s="162"/>
      <c r="L581" s="162"/>
      <c r="M581" s="162"/>
    </row>
    <row r="582" spans="1:13" s="161" customFormat="1">
      <c r="A582" s="162"/>
      <c r="B582" s="162"/>
      <c r="C582" s="162"/>
      <c r="D582" s="162"/>
      <c r="E582" s="162"/>
      <c r="F582" s="162"/>
      <c r="G582" s="162"/>
      <c r="H582" s="162"/>
      <c r="I582" s="162"/>
      <c r="J582" s="162"/>
      <c r="K582" s="162"/>
      <c r="L582" s="162"/>
      <c r="M582" s="162"/>
    </row>
    <row r="583" spans="1:13" s="161" customFormat="1">
      <c r="A583" s="162"/>
      <c r="B583" s="162"/>
      <c r="C583" s="162"/>
      <c r="D583" s="162"/>
      <c r="E583" s="162"/>
      <c r="F583" s="162"/>
      <c r="G583" s="162"/>
      <c r="H583" s="162"/>
      <c r="I583" s="162"/>
      <c r="J583" s="162"/>
      <c r="K583" s="162"/>
      <c r="L583" s="162"/>
      <c r="M583" s="162"/>
    </row>
    <row r="584" spans="1:13" s="161" customFormat="1">
      <c r="A584" s="162"/>
      <c r="B584" s="162"/>
      <c r="C584" s="162"/>
      <c r="D584" s="162"/>
      <c r="E584" s="162"/>
      <c r="F584" s="162"/>
      <c r="G584" s="162"/>
      <c r="H584" s="162"/>
      <c r="I584" s="162"/>
      <c r="J584" s="162"/>
      <c r="K584" s="162"/>
      <c r="L584" s="162"/>
      <c r="M584" s="162"/>
    </row>
    <row r="585" spans="1:13" s="161" customFormat="1">
      <c r="A585" s="162"/>
      <c r="B585" s="162"/>
      <c r="C585" s="162"/>
      <c r="D585" s="162"/>
      <c r="E585" s="162"/>
      <c r="F585" s="162"/>
      <c r="G585" s="162"/>
      <c r="H585" s="162"/>
      <c r="I585" s="162"/>
      <c r="J585" s="162"/>
      <c r="K585" s="162"/>
      <c r="L585" s="162"/>
      <c r="M585" s="162"/>
    </row>
    <row r="586" spans="1:13" s="161" customFormat="1">
      <c r="A586" s="162"/>
      <c r="B586" s="162"/>
      <c r="C586" s="162"/>
      <c r="D586" s="162"/>
      <c r="E586" s="162"/>
      <c r="F586" s="162"/>
      <c r="G586" s="162"/>
      <c r="H586" s="162"/>
      <c r="I586" s="162"/>
      <c r="J586" s="162"/>
      <c r="K586" s="162"/>
      <c r="L586" s="162"/>
      <c r="M586" s="162"/>
    </row>
    <row r="587" spans="1:13" s="161" customFormat="1">
      <c r="A587" s="162"/>
      <c r="B587" s="162"/>
      <c r="C587" s="162"/>
      <c r="D587" s="162"/>
      <c r="E587" s="162"/>
      <c r="F587" s="162"/>
      <c r="G587" s="162"/>
      <c r="H587" s="162"/>
      <c r="I587" s="162"/>
      <c r="J587" s="162"/>
      <c r="K587" s="162"/>
      <c r="L587" s="162"/>
      <c r="M587" s="162"/>
    </row>
    <row r="588" spans="1:13" s="161" customFormat="1">
      <c r="A588" s="162"/>
      <c r="B588" s="162"/>
      <c r="C588" s="162"/>
      <c r="D588" s="162"/>
      <c r="E588" s="162"/>
      <c r="F588" s="162"/>
      <c r="G588" s="162"/>
      <c r="H588" s="162"/>
      <c r="I588" s="162"/>
      <c r="J588" s="162"/>
      <c r="K588" s="162"/>
      <c r="L588" s="162"/>
      <c r="M588" s="162"/>
    </row>
    <row r="589" spans="1:13" s="161" customFormat="1">
      <c r="A589" s="162"/>
      <c r="B589" s="162"/>
      <c r="C589" s="162"/>
      <c r="D589" s="162"/>
      <c r="E589" s="162"/>
      <c r="F589" s="162"/>
      <c r="G589" s="162"/>
      <c r="H589" s="162"/>
      <c r="I589" s="162"/>
      <c r="J589" s="162"/>
      <c r="K589" s="162"/>
      <c r="L589" s="162"/>
      <c r="M589" s="162"/>
    </row>
    <row r="590" spans="1:13" s="161" customFormat="1">
      <c r="A590" s="162"/>
      <c r="B590" s="162"/>
      <c r="C590" s="162"/>
      <c r="D590" s="162"/>
      <c r="E590" s="162"/>
      <c r="F590" s="162"/>
      <c r="G590" s="162"/>
      <c r="H590" s="162"/>
      <c r="I590" s="162"/>
      <c r="J590" s="162"/>
      <c r="K590" s="162"/>
      <c r="L590" s="162"/>
      <c r="M590" s="162"/>
    </row>
    <row r="591" spans="1:13" s="161" customFormat="1">
      <c r="A591" s="162"/>
      <c r="B591" s="162"/>
      <c r="C591" s="162"/>
      <c r="D591" s="162"/>
      <c r="E591" s="162"/>
      <c r="F591" s="162"/>
      <c r="G591" s="162"/>
      <c r="H591" s="162"/>
      <c r="I591" s="162"/>
      <c r="J591" s="162"/>
      <c r="K591" s="162"/>
      <c r="L591" s="162"/>
      <c r="M591" s="162"/>
    </row>
    <row r="592" spans="1:13" s="161" customFormat="1">
      <c r="A592" s="162"/>
      <c r="B592" s="162"/>
      <c r="C592" s="162"/>
      <c r="D592" s="162"/>
      <c r="E592" s="162"/>
      <c r="F592" s="162"/>
      <c r="G592" s="162"/>
      <c r="H592" s="162"/>
      <c r="I592" s="162"/>
      <c r="J592" s="162"/>
      <c r="K592" s="162"/>
      <c r="L592" s="162"/>
      <c r="M592" s="162"/>
    </row>
    <row r="593" spans="1:13" s="161" customFormat="1">
      <c r="A593" s="162"/>
      <c r="B593" s="162"/>
      <c r="C593" s="162"/>
      <c r="D593" s="162"/>
      <c r="E593" s="162"/>
      <c r="F593" s="162"/>
      <c r="G593" s="162"/>
      <c r="H593" s="162"/>
      <c r="I593" s="162"/>
      <c r="J593" s="162"/>
      <c r="K593" s="162"/>
      <c r="L593" s="162"/>
      <c r="M593" s="162"/>
    </row>
    <row r="594" spans="1:13" s="161" customFormat="1">
      <c r="A594" s="162"/>
      <c r="B594" s="162"/>
      <c r="C594" s="162"/>
      <c r="D594" s="162"/>
      <c r="E594" s="162"/>
      <c r="F594" s="162"/>
      <c r="G594" s="162"/>
      <c r="H594" s="162"/>
      <c r="I594" s="162"/>
      <c r="J594" s="162"/>
      <c r="K594" s="162"/>
      <c r="L594" s="162"/>
      <c r="M594" s="162"/>
    </row>
    <row r="595" spans="1:13" s="161" customFormat="1">
      <c r="A595" s="162"/>
      <c r="B595" s="162"/>
      <c r="C595" s="162"/>
      <c r="D595" s="162"/>
      <c r="E595" s="162"/>
      <c r="F595" s="162"/>
      <c r="G595" s="162"/>
      <c r="H595" s="162"/>
      <c r="I595" s="162"/>
      <c r="J595" s="162"/>
      <c r="K595" s="162"/>
      <c r="L595" s="162"/>
      <c r="M595" s="162"/>
    </row>
    <row r="596" spans="1:13" s="161" customFormat="1">
      <c r="A596" s="162"/>
      <c r="B596" s="162"/>
      <c r="C596" s="162"/>
      <c r="D596" s="162"/>
      <c r="E596" s="162"/>
      <c r="F596" s="162"/>
      <c r="G596" s="162"/>
      <c r="H596" s="162"/>
      <c r="I596" s="162"/>
      <c r="J596" s="162"/>
      <c r="K596" s="162"/>
      <c r="L596" s="162"/>
      <c r="M596" s="162"/>
    </row>
    <row r="597" spans="1:13" s="161" customFormat="1">
      <c r="A597" s="162"/>
      <c r="B597" s="162"/>
      <c r="C597" s="162"/>
      <c r="D597" s="162"/>
      <c r="E597" s="162"/>
      <c r="F597" s="162"/>
      <c r="G597" s="162"/>
      <c r="H597" s="162"/>
      <c r="I597" s="162"/>
      <c r="J597" s="162"/>
      <c r="K597" s="162"/>
      <c r="L597" s="162"/>
      <c r="M597" s="162"/>
    </row>
    <row r="598" spans="1:13" s="161" customFormat="1">
      <c r="A598" s="162"/>
      <c r="B598" s="162"/>
      <c r="C598" s="162"/>
      <c r="D598" s="162"/>
      <c r="E598" s="162"/>
      <c r="F598" s="162"/>
      <c r="G598" s="162"/>
      <c r="H598" s="162"/>
      <c r="I598" s="162"/>
      <c r="J598" s="162"/>
      <c r="K598" s="162"/>
      <c r="L598" s="162"/>
      <c r="M598" s="162"/>
    </row>
    <row r="599" spans="1:13" s="161" customFormat="1">
      <c r="A599" s="162"/>
      <c r="B599" s="162"/>
      <c r="C599" s="162"/>
      <c r="D599" s="162"/>
      <c r="E599" s="162"/>
      <c r="F599" s="162"/>
      <c r="G599" s="162"/>
      <c r="H599" s="162"/>
      <c r="I599" s="162"/>
      <c r="J599" s="162"/>
      <c r="K599" s="162"/>
      <c r="L599" s="162"/>
      <c r="M599" s="162"/>
    </row>
    <row r="600" spans="1:13" s="161" customFormat="1">
      <c r="A600" s="162"/>
      <c r="B600" s="162"/>
      <c r="C600" s="162"/>
      <c r="D600" s="162"/>
      <c r="E600" s="162"/>
      <c r="F600" s="162"/>
      <c r="G600" s="162"/>
      <c r="H600" s="162"/>
      <c r="I600" s="162"/>
      <c r="J600" s="162"/>
      <c r="K600" s="162"/>
      <c r="L600" s="162"/>
      <c r="M600" s="162"/>
    </row>
    <row r="601" spans="1:13" s="161" customFormat="1">
      <c r="A601" s="162"/>
      <c r="B601" s="162"/>
      <c r="C601" s="162"/>
      <c r="D601" s="162"/>
      <c r="E601" s="162"/>
      <c r="F601" s="162"/>
      <c r="G601" s="162"/>
      <c r="H601" s="162"/>
      <c r="I601" s="162"/>
      <c r="J601" s="162"/>
      <c r="K601" s="162"/>
      <c r="L601" s="162"/>
      <c r="M601" s="162"/>
    </row>
    <row r="602" spans="1:13" s="161" customFormat="1">
      <c r="A602" s="162"/>
      <c r="B602" s="162"/>
      <c r="C602" s="162"/>
      <c r="D602" s="162"/>
      <c r="E602" s="162"/>
      <c r="F602" s="162"/>
      <c r="G602" s="162"/>
      <c r="H602" s="162"/>
      <c r="I602" s="162"/>
      <c r="J602" s="162"/>
      <c r="K602" s="162"/>
      <c r="L602" s="162"/>
      <c r="M602" s="162"/>
    </row>
    <row r="603" spans="1:13" s="161" customFormat="1">
      <c r="A603" s="162"/>
      <c r="B603" s="162"/>
      <c r="C603" s="162"/>
      <c r="D603" s="162"/>
      <c r="E603" s="162"/>
      <c r="F603" s="162"/>
      <c r="G603" s="162"/>
      <c r="H603" s="162"/>
      <c r="I603" s="162"/>
      <c r="J603" s="162"/>
      <c r="K603" s="162"/>
      <c r="L603" s="162"/>
      <c r="M603" s="162"/>
    </row>
    <row r="604" spans="1:13" s="161" customFormat="1">
      <c r="A604" s="162"/>
      <c r="B604" s="162"/>
      <c r="C604" s="162"/>
      <c r="D604" s="162"/>
      <c r="E604" s="162"/>
      <c r="F604" s="162"/>
      <c r="G604" s="162"/>
      <c r="H604" s="162"/>
      <c r="I604" s="162"/>
      <c r="J604" s="162"/>
      <c r="K604" s="162"/>
      <c r="L604" s="162"/>
      <c r="M604" s="162"/>
    </row>
    <row r="605" spans="1:13" s="161" customFormat="1">
      <c r="A605" s="162"/>
      <c r="B605" s="162"/>
      <c r="C605" s="162"/>
      <c r="D605" s="162"/>
      <c r="E605" s="162"/>
      <c r="F605" s="162"/>
      <c r="G605" s="162"/>
      <c r="H605" s="162"/>
      <c r="I605" s="162"/>
      <c r="J605" s="162"/>
      <c r="K605" s="162"/>
      <c r="L605" s="162"/>
      <c r="M605" s="162"/>
    </row>
    <row r="606" spans="1:13" s="161" customFormat="1">
      <c r="A606" s="162"/>
      <c r="B606" s="162"/>
      <c r="C606" s="162"/>
      <c r="D606" s="162"/>
      <c r="E606" s="162"/>
      <c r="F606" s="162"/>
      <c r="G606" s="162"/>
      <c r="H606" s="162"/>
      <c r="I606" s="162"/>
      <c r="J606" s="162"/>
      <c r="K606" s="162"/>
      <c r="L606" s="162"/>
      <c r="M606" s="162"/>
    </row>
    <row r="607" spans="1:13" s="161" customFormat="1">
      <c r="A607" s="162"/>
      <c r="B607" s="162"/>
      <c r="C607" s="162"/>
      <c r="D607" s="162"/>
      <c r="E607" s="162"/>
      <c r="F607" s="162"/>
      <c r="G607" s="162"/>
      <c r="H607" s="162"/>
      <c r="I607" s="162"/>
      <c r="J607" s="162"/>
      <c r="K607" s="162"/>
      <c r="L607" s="162"/>
      <c r="M607" s="162"/>
    </row>
    <row r="608" spans="1:13" s="161" customFormat="1">
      <c r="A608" s="162"/>
      <c r="B608" s="162"/>
      <c r="C608" s="162"/>
      <c r="D608" s="162"/>
      <c r="E608" s="162"/>
      <c r="F608" s="162"/>
      <c r="G608" s="162"/>
      <c r="H608" s="162"/>
      <c r="I608" s="162"/>
      <c r="J608" s="162"/>
      <c r="K608" s="162"/>
      <c r="L608" s="162"/>
      <c r="M608" s="162"/>
    </row>
    <row r="609" spans="1:13" s="161" customFormat="1">
      <c r="A609" s="162"/>
      <c r="B609" s="162"/>
      <c r="C609" s="162"/>
      <c r="D609" s="162"/>
      <c r="E609" s="162"/>
      <c r="F609" s="162"/>
      <c r="G609" s="162"/>
      <c r="H609" s="162"/>
      <c r="I609" s="162"/>
      <c r="J609" s="162"/>
      <c r="K609" s="162"/>
      <c r="L609" s="162"/>
      <c r="M609" s="162"/>
    </row>
    <row r="610" spans="1:13" s="161" customFormat="1">
      <c r="A610" s="162"/>
      <c r="B610" s="162"/>
      <c r="C610" s="162"/>
      <c r="D610" s="162"/>
      <c r="E610" s="162"/>
      <c r="F610" s="162"/>
      <c r="G610" s="162"/>
      <c r="H610" s="162"/>
      <c r="I610" s="162"/>
      <c r="J610" s="162"/>
      <c r="K610" s="162"/>
      <c r="L610" s="162"/>
      <c r="M610" s="162"/>
    </row>
    <row r="611" spans="1:13" s="161" customFormat="1">
      <c r="A611" s="162"/>
      <c r="B611" s="162"/>
      <c r="C611" s="162"/>
      <c r="D611" s="162"/>
      <c r="E611" s="162"/>
      <c r="F611" s="162"/>
      <c r="G611" s="162"/>
      <c r="H611" s="162"/>
      <c r="I611" s="162"/>
      <c r="J611" s="162"/>
      <c r="K611" s="162"/>
      <c r="L611" s="162"/>
      <c r="M611" s="162"/>
    </row>
    <row r="612" spans="1:13" s="161" customFormat="1">
      <c r="A612" s="162"/>
      <c r="B612" s="162"/>
      <c r="C612" s="162"/>
      <c r="D612" s="162"/>
      <c r="E612" s="162"/>
      <c r="F612" s="162"/>
      <c r="G612" s="162"/>
      <c r="H612" s="162"/>
      <c r="I612" s="162"/>
      <c r="J612" s="162"/>
      <c r="K612" s="162"/>
      <c r="L612" s="162"/>
      <c r="M612" s="162"/>
    </row>
    <row r="613" spans="1:13" s="161" customFormat="1">
      <c r="A613" s="162"/>
      <c r="B613" s="162"/>
      <c r="C613" s="162"/>
      <c r="D613" s="162"/>
      <c r="E613" s="162"/>
      <c r="F613" s="162"/>
      <c r="G613" s="162"/>
      <c r="H613" s="162"/>
      <c r="I613" s="162"/>
      <c r="J613" s="162"/>
      <c r="K613" s="162"/>
      <c r="L613" s="162"/>
      <c r="M613" s="162"/>
    </row>
    <row r="614" spans="1:13" s="161" customFormat="1">
      <c r="A614" s="162"/>
      <c r="B614" s="162"/>
      <c r="C614" s="162"/>
      <c r="D614" s="162"/>
      <c r="E614" s="162"/>
      <c r="F614" s="162"/>
      <c r="G614" s="162"/>
      <c r="H614" s="162"/>
      <c r="I614" s="162"/>
      <c r="J614" s="162"/>
      <c r="K614" s="162"/>
      <c r="L614" s="162"/>
      <c r="M614" s="162"/>
    </row>
    <row r="615" spans="1:13" s="161" customFormat="1">
      <c r="A615" s="162"/>
      <c r="B615" s="162"/>
      <c r="C615" s="162"/>
      <c r="D615" s="162"/>
      <c r="E615" s="162"/>
      <c r="F615" s="162"/>
      <c r="G615" s="162"/>
      <c r="H615" s="162"/>
      <c r="I615" s="162"/>
      <c r="J615" s="162"/>
      <c r="K615" s="162"/>
      <c r="L615" s="162"/>
      <c r="M615" s="162"/>
    </row>
    <row r="616" spans="1:13" s="161" customFormat="1">
      <c r="A616" s="162"/>
      <c r="B616" s="162"/>
      <c r="C616" s="162"/>
      <c r="D616" s="162"/>
      <c r="E616" s="162"/>
      <c r="F616" s="162"/>
      <c r="G616" s="162"/>
      <c r="H616" s="162"/>
      <c r="I616" s="162"/>
      <c r="J616" s="162"/>
      <c r="K616" s="162"/>
      <c r="L616" s="162"/>
      <c r="M616" s="162"/>
    </row>
    <row r="617" spans="1:13" s="161" customFormat="1">
      <c r="A617" s="162"/>
      <c r="B617" s="162"/>
      <c r="C617" s="162"/>
      <c r="D617" s="162"/>
      <c r="E617" s="162"/>
      <c r="F617" s="162"/>
      <c r="G617" s="162"/>
      <c r="H617" s="162"/>
      <c r="I617" s="162"/>
      <c r="J617" s="162"/>
      <c r="K617" s="162"/>
      <c r="L617" s="162"/>
      <c r="M617" s="162"/>
    </row>
    <row r="618" spans="1:13" s="161" customFormat="1">
      <c r="A618" s="162"/>
      <c r="B618" s="162"/>
      <c r="C618" s="162"/>
      <c r="D618" s="162"/>
      <c r="E618" s="162"/>
      <c r="F618" s="162"/>
      <c r="G618" s="162"/>
      <c r="H618" s="162"/>
      <c r="I618" s="162"/>
      <c r="J618" s="162"/>
      <c r="K618" s="162"/>
      <c r="L618" s="162"/>
      <c r="M618" s="162"/>
    </row>
    <row r="619" spans="1:13" s="161" customFormat="1">
      <c r="A619" s="162"/>
      <c r="B619" s="162"/>
      <c r="C619" s="162"/>
      <c r="D619" s="162"/>
      <c r="E619" s="162"/>
      <c r="F619" s="162"/>
      <c r="G619" s="162"/>
      <c r="H619" s="162"/>
      <c r="I619" s="162"/>
      <c r="J619" s="162"/>
      <c r="K619" s="162"/>
      <c r="L619" s="162"/>
      <c r="M619" s="162"/>
    </row>
    <row r="620" spans="1:13" s="161" customFormat="1">
      <c r="A620" s="162"/>
      <c r="B620" s="162"/>
      <c r="C620" s="162"/>
      <c r="D620" s="162"/>
      <c r="E620" s="162"/>
      <c r="F620" s="162"/>
      <c r="G620" s="162"/>
      <c r="H620" s="162"/>
      <c r="I620" s="162"/>
      <c r="J620" s="162"/>
      <c r="K620" s="162"/>
      <c r="L620" s="162"/>
      <c r="M620" s="162"/>
    </row>
    <row r="621" spans="1:13" s="161" customFormat="1">
      <c r="A621" s="162"/>
      <c r="B621" s="162"/>
      <c r="C621" s="162"/>
      <c r="D621" s="162"/>
      <c r="E621" s="162"/>
      <c r="F621" s="162"/>
      <c r="G621" s="162"/>
      <c r="H621" s="162"/>
      <c r="I621" s="162"/>
      <c r="J621" s="162"/>
      <c r="K621" s="162"/>
      <c r="L621" s="162"/>
      <c r="M621" s="162"/>
    </row>
    <row r="622" spans="1:13" s="161" customFormat="1">
      <c r="A622" s="162"/>
      <c r="B622" s="162"/>
      <c r="C622" s="162"/>
      <c r="D622" s="162"/>
      <c r="E622" s="162"/>
      <c r="F622" s="162"/>
      <c r="G622" s="162"/>
      <c r="H622" s="162"/>
      <c r="I622" s="162"/>
      <c r="J622" s="162"/>
      <c r="K622" s="162"/>
      <c r="L622" s="162"/>
      <c r="M622" s="162"/>
    </row>
    <row r="623" spans="1:13" s="161" customFormat="1">
      <c r="A623" s="162"/>
      <c r="B623" s="162"/>
      <c r="C623" s="162"/>
      <c r="D623" s="162"/>
      <c r="E623" s="162"/>
      <c r="F623" s="162"/>
      <c r="G623" s="162"/>
      <c r="H623" s="162"/>
      <c r="I623" s="162"/>
      <c r="J623" s="162"/>
      <c r="K623" s="162"/>
      <c r="L623" s="162"/>
      <c r="M623" s="162"/>
    </row>
    <row r="624" spans="1:13" s="161" customFormat="1">
      <c r="A624" s="162"/>
      <c r="B624" s="162"/>
      <c r="C624" s="162"/>
      <c r="D624" s="162"/>
      <c r="E624" s="162"/>
      <c r="F624" s="162"/>
      <c r="G624" s="162"/>
      <c r="H624" s="162"/>
      <c r="I624" s="162"/>
      <c r="J624" s="162"/>
      <c r="K624" s="162"/>
      <c r="L624" s="162"/>
      <c r="M624" s="162"/>
    </row>
    <row r="625" spans="1:13" s="161" customFormat="1">
      <c r="A625" s="162"/>
      <c r="B625" s="162"/>
      <c r="C625" s="162"/>
      <c r="D625" s="162"/>
      <c r="E625" s="162"/>
      <c r="F625" s="162"/>
      <c r="G625" s="162"/>
      <c r="H625" s="162"/>
      <c r="I625" s="162"/>
      <c r="J625" s="162"/>
      <c r="K625" s="162"/>
      <c r="L625" s="162"/>
      <c r="M625" s="162"/>
    </row>
    <row r="626" spans="1:13" s="161" customFormat="1">
      <c r="A626" s="162"/>
      <c r="B626" s="162"/>
      <c r="C626" s="162"/>
      <c r="D626" s="162"/>
      <c r="E626" s="162"/>
      <c r="F626" s="162"/>
      <c r="G626" s="162"/>
      <c r="H626" s="162"/>
      <c r="I626" s="162"/>
      <c r="J626" s="162"/>
      <c r="K626" s="162"/>
      <c r="L626" s="162"/>
      <c r="M626" s="162"/>
    </row>
    <row r="627" spans="1:13" s="161" customFormat="1">
      <c r="A627" s="162"/>
      <c r="B627" s="162"/>
      <c r="C627" s="162"/>
      <c r="D627" s="162"/>
      <c r="E627" s="162"/>
      <c r="F627" s="162"/>
      <c r="G627" s="162"/>
      <c r="H627" s="162"/>
      <c r="I627" s="162"/>
      <c r="J627" s="162"/>
      <c r="K627" s="162"/>
      <c r="L627" s="162"/>
      <c r="M627" s="162"/>
    </row>
    <row r="628" spans="1:13" s="161" customFormat="1">
      <c r="A628" s="162"/>
      <c r="B628" s="162"/>
      <c r="C628" s="162"/>
      <c r="D628" s="162"/>
      <c r="E628" s="162"/>
      <c r="F628" s="162"/>
      <c r="G628" s="162"/>
      <c r="H628" s="162"/>
      <c r="I628" s="162"/>
      <c r="J628" s="162"/>
      <c r="K628" s="162"/>
      <c r="L628" s="162"/>
      <c r="M628" s="162"/>
    </row>
    <row r="629" spans="1:13" s="161" customFormat="1">
      <c r="A629" s="162"/>
      <c r="B629" s="162"/>
      <c r="C629" s="162"/>
      <c r="D629" s="162"/>
      <c r="E629" s="162"/>
      <c r="F629" s="162"/>
      <c r="G629" s="162"/>
      <c r="H629" s="162"/>
      <c r="I629" s="162"/>
      <c r="J629" s="162"/>
      <c r="K629" s="162"/>
      <c r="L629" s="162"/>
      <c r="M629" s="162"/>
    </row>
    <row r="630" spans="1:13" s="161" customFormat="1">
      <c r="A630" s="162"/>
      <c r="B630" s="162"/>
      <c r="C630" s="162"/>
      <c r="D630" s="162"/>
      <c r="E630" s="162"/>
      <c r="F630" s="162"/>
      <c r="G630" s="162"/>
      <c r="H630" s="162"/>
      <c r="I630" s="162"/>
      <c r="J630" s="162"/>
      <c r="K630" s="162"/>
      <c r="L630" s="162"/>
      <c r="M630" s="162"/>
    </row>
    <row r="631" spans="1:13" s="161" customFormat="1">
      <c r="A631" s="162"/>
      <c r="B631" s="162"/>
      <c r="C631" s="162"/>
      <c r="D631" s="162"/>
      <c r="E631" s="162"/>
      <c r="F631" s="162"/>
      <c r="G631" s="162"/>
      <c r="H631" s="162"/>
      <c r="I631" s="162"/>
      <c r="J631" s="162"/>
      <c r="K631" s="162"/>
      <c r="L631" s="162"/>
      <c r="M631" s="162"/>
    </row>
    <row r="632" spans="1:13" s="161" customFormat="1">
      <c r="A632" s="162"/>
      <c r="B632" s="162"/>
      <c r="C632" s="162"/>
      <c r="D632" s="162"/>
      <c r="E632" s="162"/>
      <c r="F632" s="162"/>
      <c r="G632" s="162"/>
      <c r="H632" s="162"/>
      <c r="I632" s="162"/>
      <c r="J632" s="162"/>
      <c r="K632" s="162"/>
      <c r="L632" s="162"/>
      <c r="M632" s="162"/>
    </row>
    <row r="633" spans="1:13" s="161" customFormat="1">
      <c r="A633" s="162"/>
      <c r="B633" s="162"/>
      <c r="C633" s="162"/>
      <c r="D633" s="162"/>
      <c r="E633" s="162"/>
      <c r="F633" s="162"/>
      <c r="G633" s="162"/>
      <c r="H633" s="162"/>
      <c r="I633" s="162"/>
      <c r="J633" s="162"/>
      <c r="K633" s="162"/>
      <c r="L633" s="162"/>
      <c r="M633" s="162"/>
    </row>
    <row r="634" spans="1:13" s="161" customFormat="1">
      <c r="A634" s="162"/>
      <c r="B634" s="162"/>
      <c r="C634" s="162"/>
      <c r="D634" s="162"/>
      <c r="E634" s="162"/>
      <c r="F634" s="162"/>
      <c r="G634" s="162"/>
      <c r="H634" s="162"/>
      <c r="I634" s="162"/>
      <c r="J634" s="162"/>
      <c r="K634" s="162"/>
      <c r="L634" s="162"/>
      <c r="M634" s="162"/>
    </row>
    <row r="635" spans="1:13" s="161" customFormat="1">
      <c r="A635" s="162"/>
      <c r="B635" s="162"/>
      <c r="C635" s="162"/>
      <c r="D635" s="162"/>
      <c r="E635" s="162"/>
      <c r="F635" s="162"/>
      <c r="G635" s="162"/>
      <c r="H635" s="162"/>
      <c r="I635" s="162"/>
      <c r="J635" s="162"/>
      <c r="K635" s="162"/>
      <c r="L635" s="162"/>
      <c r="M635" s="162"/>
    </row>
    <row r="636" spans="1:13" s="161" customFormat="1">
      <c r="A636" s="162"/>
      <c r="B636" s="162"/>
      <c r="C636" s="162"/>
      <c r="D636" s="162"/>
      <c r="E636" s="162"/>
      <c r="F636" s="162"/>
      <c r="G636" s="162"/>
      <c r="H636" s="162"/>
      <c r="I636" s="162"/>
      <c r="J636" s="162"/>
      <c r="K636" s="162"/>
      <c r="L636" s="162"/>
      <c r="M636" s="162"/>
    </row>
    <row r="637" spans="1:13" s="161" customFormat="1">
      <c r="A637" s="162"/>
      <c r="B637" s="162"/>
      <c r="C637" s="162"/>
      <c r="D637" s="162"/>
      <c r="E637" s="162"/>
      <c r="F637" s="162"/>
      <c r="G637" s="162"/>
      <c r="H637" s="162"/>
      <c r="I637" s="162"/>
      <c r="J637" s="162"/>
      <c r="K637" s="162"/>
      <c r="L637" s="162"/>
      <c r="M637" s="162"/>
    </row>
    <row r="638" spans="1:13" s="161" customFormat="1">
      <c r="A638" s="162"/>
      <c r="B638" s="162"/>
      <c r="C638" s="162"/>
      <c r="D638" s="162"/>
      <c r="E638" s="162"/>
      <c r="F638" s="162"/>
      <c r="G638" s="162"/>
      <c r="H638" s="162"/>
      <c r="I638" s="162"/>
      <c r="J638" s="162"/>
      <c r="K638" s="162"/>
      <c r="L638" s="162"/>
      <c r="M638" s="162"/>
    </row>
    <row r="639" spans="1:13" s="161" customFormat="1">
      <c r="A639" s="162"/>
      <c r="B639" s="162"/>
      <c r="C639" s="162"/>
      <c r="D639" s="162"/>
      <c r="E639" s="162"/>
      <c r="F639" s="162"/>
      <c r="G639" s="162"/>
      <c r="H639" s="162"/>
      <c r="I639" s="162"/>
      <c r="J639" s="162"/>
      <c r="K639" s="162"/>
      <c r="L639" s="162"/>
      <c r="M639" s="162"/>
    </row>
    <row r="640" spans="1:13" s="161" customFormat="1">
      <c r="A640" s="162"/>
      <c r="B640" s="162"/>
      <c r="C640" s="162"/>
      <c r="D640" s="162"/>
      <c r="E640" s="162"/>
      <c r="F640" s="162"/>
      <c r="G640" s="162"/>
      <c r="H640" s="162"/>
      <c r="I640" s="162"/>
      <c r="J640" s="162"/>
      <c r="K640" s="162"/>
      <c r="L640" s="162"/>
      <c r="M640" s="162"/>
    </row>
    <row r="641" spans="1:13" s="161" customFormat="1">
      <c r="A641" s="162"/>
      <c r="B641" s="162"/>
      <c r="C641" s="162"/>
      <c r="D641" s="162"/>
      <c r="E641" s="162"/>
      <c r="F641" s="162"/>
      <c r="G641" s="162"/>
      <c r="H641" s="162"/>
      <c r="I641" s="162"/>
      <c r="J641" s="162"/>
      <c r="K641" s="162"/>
      <c r="L641" s="162"/>
      <c r="M641" s="162"/>
    </row>
    <row r="642" spans="1:13" s="161" customFormat="1">
      <c r="A642" s="162"/>
      <c r="B642" s="162"/>
      <c r="C642" s="162"/>
      <c r="D642" s="162"/>
      <c r="E642" s="162"/>
      <c r="F642" s="162"/>
      <c r="G642" s="162"/>
      <c r="H642" s="162"/>
      <c r="I642" s="162"/>
      <c r="J642" s="162"/>
      <c r="K642" s="162"/>
      <c r="L642" s="162"/>
      <c r="M642" s="162"/>
    </row>
    <row r="643" spans="1:13" s="161" customFormat="1">
      <c r="A643" s="162"/>
      <c r="B643" s="162"/>
      <c r="C643" s="162"/>
      <c r="D643" s="162"/>
      <c r="E643" s="162"/>
      <c r="F643" s="162"/>
      <c r="G643" s="162"/>
      <c r="H643" s="162"/>
      <c r="I643" s="162"/>
      <c r="J643" s="162"/>
      <c r="K643" s="162"/>
      <c r="L643" s="162"/>
      <c r="M643" s="162"/>
    </row>
    <row r="644" spans="1:13" s="161" customFormat="1">
      <c r="A644" s="162"/>
      <c r="B644" s="162"/>
      <c r="C644" s="162"/>
      <c r="D644" s="162"/>
      <c r="E644" s="162"/>
      <c r="F644" s="162"/>
      <c r="G644" s="162"/>
      <c r="H644" s="162"/>
      <c r="I644" s="162"/>
      <c r="J644" s="162"/>
      <c r="K644" s="162"/>
      <c r="L644" s="162"/>
      <c r="M644" s="162"/>
    </row>
    <row r="645" spans="1:13" s="161" customFormat="1">
      <c r="A645" s="162"/>
      <c r="B645" s="162"/>
      <c r="C645" s="162"/>
      <c r="D645" s="162"/>
      <c r="E645" s="162"/>
      <c r="F645" s="162"/>
      <c r="G645" s="162"/>
      <c r="H645" s="162"/>
      <c r="I645" s="162"/>
      <c r="J645" s="162"/>
      <c r="K645" s="162"/>
      <c r="L645" s="162"/>
      <c r="M645" s="162"/>
    </row>
    <row r="646" spans="1:13" s="161" customFormat="1">
      <c r="A646" s="162"/>
      <c r="B646" s="162"/>
      <c r="C646" s="162"/>
      <c r="D646" s="162"/>
      <c r="E646" s="162"/>
      <c r="F646" s="162"/>
      <c r="G646" s="162"/>
      <c r="H646" s="162"/>
      <c r="I646" s="162"/>
      <c r="J646" s="162"/>
      <c r="K646" s="162"/>
      <c r="L646" s="162"/>
      <c r="M646" s="162"/>
    </row>
    <row r="647" spans="1:13" s="161" customFormat="1">
      <c r="A647" s="162"/>
      <c r="B647" s="162"/>
      <c r="C647" s="162"/>
      <c r="D647" s="162"/>
      <c r="E647" s="162"/>
      <c r="F647" s="162"/>
      <c r="G647" s="162"/>
      <c r="H647" s="162"/>
      <c r="I647" s="162"/>
      <c r="J647" s="162"/>
      <c r="K647" s="162"/>
      <c r="L647" s="162"/>
      <c r="M647" s="162"/>
    </row>
    <row r="648" spans="1:13" s="161" customFormat="1">
      <c r="A648" s="162"/>
      <c r="B648" s="162"/>
      <c r="C648" s="162"/>
      <c r="D648" s="162"/>
      <c r="E648" s="162"/>
      <c r="F648" s="162"/>
      <c r="G648" s="162"/>
      <c r="H648" s="162"/>
      <c r="I648" s="162"/>
      <c r="J648" s="162"/>
      <c r="K648" s="162"/>
      <c r="L648" s="162"/>
      <c r="M648" s="162"/>
    </row>
    <row r="649" spans="1:13" s="161" customFormat="1">
      <c r="A649" s="162"/>
      <c r="B649" s="162"/>
      <c r="C649" s="162"/>
      <c r="D649" s="162"/>
      <c r="E649" s="162"/>
      <c r="F649" s="162"/>
      <c r="G649" s="162"/>
      <c r="H649" s="162"/>
      <c r="I649" s="162"/>
      <c r="J649" s="162"/>
      <c r="K649" s="162"/>
      <c r="L649" s="162"/>
      <c r="M649" s="162"/>
    </row>
    <row r="650" spans="1:13" s="161" customFormat="1">
      <c r="A650" s="162"/>
      <c r="B650" s="162"/>
      <c r="C650" s="162"/>
      <c r="D650" s="162"/>
      <c r="E650" s="162"/>
      <c r="F650" s="162"/>
      <c r="G650" s="162"/>
      <c r="H650" s="162"/>
      <c r="I650" s="162"/>
      <c r="J650" s="162"/>
      <c r="K650" s="162"/>
      <c r="L650" s="162"/>
      <c r="M650" s="162"/>
    </row>
    <row r="651" spans="1:13" s="161" customFormat="1">
      <c r="A651" s="162"/>
      <c r="B651" s="162"/>
      <c r="C651" s="162"/>
      <c r="D651" s="162"/>
      <c r="E651" s="162"/>
      <c r="F651" s="162"/>
      <c r="G651" s="162"/>
      <c r="H651" s="162"/>
      <c r="I651" s="162"/>
      <c r="J651" s="162"/>
      <c r="K651" s="162"/>
      <c r="L651" s="162"/>
      <c r="M651" s="162"/>
    </row>
    <row r="652" spans="1:13" s="161" customFormat="1">
      <c r="A652" s="162"/>
      <c r="B652" s="162"/>
      <c r="C652" s="162"/>
      <c r="D652" s="162"/>
      <c r="E652" s="162"/>
      <c r="F652" s="162"/>
      <c r="G652" s="162"/>
      <c r="H652" s="162"/>
      <c r="I652" s="162"/>
      <c r="J652" s="162"/>
      <c r="K652" s="162"/>
      <c r="L652" s="162"/>
      <c r="M652" s="162"/>
    </row>
    <row r="653" spans="1:13" s="161" customFormat="1">
      <c r="A653" s="162"/>
      <c r="B653" s="162"/>
      <c r="C653" s="162"/>
      <c r="D653" s="162"/>
      <c r="E653" s="162"/>
      <c r="F653" s="162"/>
      <c r="G653" s="162"/>
      <c r="H653" s="162"/>
      <c r="I653" s="162"/>
      <c r="J653" s="162"/>
      <c r="K653" s="162"/>
      <c r="L653" s="162"/>
      <c r="M653" s="162"/>
    </row>
    <row r="654" spans="1:13" s="161" customFormat="1">
      <c r="A654" s="162"/>
      <c r="B654" s="162"/>
      <c r="C654" s="162"/>
      <c r="D654" s="162"/>
      <c r="E654" s="162"/>
      <c r="F654" s="162"/>
      <c r="G654" s="162"/>
      <c r="H654" s="162"/>
      <c r="I654" s="162"/>
      <c r="J654" s="162"/>
      <c r="K654" s="162"/>
      <c r="L654" s="162"/>
      <c r="M654" s="162"/>
    </row>
    <row r="655" spans="1:13" s="161" customFormat="1">
      <c r="A655" s="162"/>
      <c r="B655" s="162"/>
      <c r="C655" s="162"/>
      <c r="D655" s="162"/>
      <c r="E655" s="162"/>
      <c r="F655" s="162"/>
      <c r="G655" s="162"/>
      <c r="H655" s="162"/>
      <c r="I655" s="162"/>
      <c r="J655" s="162"/>
      <c r="K655" s="162"/>
      <c r="L655" s="162"/>
      <c r="M655" s="162"/>
    </row>
    <row r="656" spans="1:13" s="161" customFormat="1">
      <c r="A656" s="162"/>
      <c r="B656" s="162"/>
      <c r="C656" s="162"/>
      <c r="D656" s="162"/>
      <c r="E656" s="162"/>
      <c r="F656" s="162"/>
      <c r="G656" s="162"/>
      <c r="H656" s="162"/>
      <c r="I656" s="162"/>
      <c r="J656" s="162"/>
      <c r="K656" s="162"/>
      <c r="L656" s="162"/>
      <c r="M656" s="162"/>
    </row>
    <row r="657" spans="1:13" s="161" customFormat="1">
      <c r="A657" s="162"/>
      <c r="B657" s="162"/>
      <c r="C657" s="162"/>
      <c r="D657" s="162"/>
      <c r="E657" s="162"/>
      <c r="F657" s="162"/>
      <c r="G657" s="162"/>
      <c r="H657" s="162"/>
      <c r="I657" s="162"/>
      <c r="J657" s="162"/>
      <c r="K657" s="162"/>
      <c r="L657" s="162"/>
      <c r="M657" s="162"/>
    </row>
    <row r="658" spans="1:13" s="161" customFormat="1">
      <c r="A658" s="162"/>
      <c r="B658" s="162"/>
      <c r="C658" s="162"/>
      <c r="D658" s="162"/>
      <c r="E658" s="162"/>
      <c r="F658" s="162"/>
      <c r="G658" s="162"/>
      <c r="H658" s="162"/>
      <c r="I658" s="162"/>
      <c r="J658" s="162"/>
      <c r="K658" s="162"/>
      <c r="L658" s="162"/>
      <c r="M658" s="162"/>
    </row>
    <row r="659" spans="1:13" s="161" customFormat="1">
      <c r="A659" s="162"/>
      <c r="B659" s="162"/>
      <c r="C659" s="162"/>
      <c r="D659" s="162"/>
      <c r="E659" s="162"/>
      <c r="F659" s="162"/>
      <c r="G659" s="162"/>
      <c r="H659" s="162"/>
      <c r="I659" s="162"/>
      <c r="J659" s="162"/>
      <c r="K659" s="162"/>
      <c r="L659" s="162"/>
      <c r="M659" s="162"/>
    </row>
    <row r="660" spans="1:13" s="161" customFormat="1">
      <c r="A660" s="162"/>
      <c r="B660" s="162"/>
      <c r="C660" s="162"/>
      <c r="D660" s="162"/>
      <c r="E660" s="162"/>
      <c r="F660" s="162"/>
      <c r="G660" s="162"/>
      <c r="H660" s="162"/>
      <c r="I660" s="162"/>
      <c r="J660" s="162"/>
      <c r="K660" s="162"/>
      <c r="L660" s="162"/>
      <c r="M660" s="162"/>
    </row>
    <row r="661" spans="1:13" s="161" customFormat="1">
      <c r="A661" s="162"/>
      <c r="B661" s="162"/>
      <c r="C661" s="162"/>
      <c r="D661" s="162"/>
      <c r="E661" s="162"/>
      <c r="F661" s="162"/>
      <c r="G661" s="162"/>
      <c r="H661" s="162"/>
      <c r="I661" s="162"/>
      <c r="J661" s="162"/>
      <c r="K661" s="162"/>
      <c r="L661" s="162"/>
      <c r="M661" s="162"/>
    </row>
    <row r="662" spans="1:13" s="161" customFormat="1">
      <c r="A662" s="162"/>
      <c r="B662" s="162"/>
      <c r="C662" s="162"/>
      <c r="D662" s="162"/>
      <c r="E662" s="162"/>
      <c r="F662" s="162"/>
      <c r="G662" s="162"/>
      <c r="H662" s="162"/>
      <c r="I662" s="162"/>
      <c r="J662" s="162"/>
      <c r="K662" s="162"/>
      <c r="L662" s="162"/>
      <c r="M662" s="162"/>
    </row>
    <row r="663" spans="1:13" s="161" customFormat="1">
      <c r="A663" s="162"/>
      <c r="B663" s="162"/>
      <c r="C663" s="162"/>
      <c r="D663" s="162"/>
      <c r="E663" s="162"/>
      <c r="F663" s="162"/>
      <c r="G663" s="162"/>
      <c r="H663" s="162"/>
      <c r="I663" s="162"/>
      <c r="J663" s="162"/>
      <c r="K663" s="162"/>
      <c r="L663" s="162"/>
      <c r="M663" s="162"/>
    </row>
    <row r="664" spans="1:13" s="161" customFormat="1">
      <c r="A664" s="162"/>
      <c r="B664" s="162"/>
      <c r="C664" s="162"/>
      <c r="D664" s="162"/>
      <c r="E664" s="162"/>
      <c r="F664" s="162"/>
      <c r="G664" s="162"/>
      <c r="H664" s="162"/>
      <c r="I664" s="162"/>
      <c r="J664" s="162"/>
      <c r="K664" s="162"/>
      <c r="L664" s="162"/>
      <c r="M664" s="162"/>
    </row>
    <row r="665" spans="1:13" s="161" customFormat="1">
      <c r="A665" s="162"/>
      <c r="B665" s="162"/>
      <c r="C665" s="162"/>
      <c r="D665" s="162"/>
      <c r="E665" s="162"/>
      <c r="F665" s="162"/>
      <c r="G665" s="162"/>
      <c r="H665" s="162"/>
      <c r="I665" s="162"/>
      <c r="J665" s="162"/>
      <c r="K665" s="162"/>
      <c r="L665" s="162"/>
      <c r="M665" s="162"/>
    </row>
    <row r="666" spans="1:13" s="161" customFormat="1">
      <c r="A666" s="162"/>
      <c r="B666" s="162"/>
      <c r="C666" s="162"/>
      <c r="D666" s="162"/>
      <c r="E666" s="162"/>
      <c r="F666" s="162"/>
      <c r="G666" s="162"/>
      <c r="H666" s="162"/>
      <c r="I666" s="162"/>
      <c r="J666" s="162"/>
      <c r="K666" s="162"/>
      <c r="L666" s="162"/>
      <c r="M666" s="162"/>
    </row>
    <row r="667" spans="1:13" s="161" customFormat="1">
      <c r="A667" s="162"/>
      <c r="B667" s="162"/>
      <c r="C667" s="162"/>
      <c r="D667" s="162"/>
      <c r="E667" s="162"/>
      <c r="F667" s="162"/>
      <c r="G667" s="162"/>
      <c r="H667" s="162"/>
      <c r="I667" s="162"/>
      <c r="J667" s="162"/>
      <c r="K667" s="162"/>
      <c r="L667" s="162"/>
      <c r="M667" s="162"/>
    </row>
    <row r="668" spans="1:13" s="161" customFormat="1">
      <c r="A668" s="162"/>
      <c r="B668" s="162"/>
      <c r="C668" s="162"/>
      <c r="D668" s="162"/>
      <c r="E668" s="162"/>
      <c r="F668" s="162"/>
      <c r="G668" s="162"/>
      <c r="H668" s="162"/>
      <c r="I668" s="162"/>
      <c r="J668" s="162"/>
      <c r="K668" s="162"/>
      <c r="L668" s="162"/>
      <c r="M668" s="162"/>
    </row>
    <row r="669" spans="1:13" s="161" customFormat="1">
      <c r="A669" s="162"/>
      <c r="B669" s="162"/>
      <c r="C669" s="162"/>
      <c r="D669" s="162"/>
      <c r="E669" s="162"/>
      <c r="F669" s="162"/>
      <c r="G669" s="162"/>
      <c r="H669" s="162"/>
      <c r="I669" s="162"/>
      <c r="J669" s="162"/>
      <c r="K669" s="162"/>
      <c r="L669" s="162"/>
      <c r="M669" s="162"/>
    </row>
    <row r="670" spans="1:13" s="161" customFormat="1">
      <c r="A670" s="162"/>
      <c r="B670" s="162"/>
      <c r="C670" s="162"/>
      <c r="D670" s="162"/>
      <c r="E670" s="162"/>
      <c r="F670" s="162"/>
      <c r="G670" s="162"/>
      <c r="H670" s="162"/>
      <c r="I670" s="162"/>
      <c r="J670" s="162"/>
      <c r="K670" s="162"/>
      <c r="L670" s="162"/>
      <c r="M670" s="162"/>
    </row>
    <row r="671" spans="1:13" s="161" customFormat="1">
      <c r="A671" s="162"/>
      <c r="B671" s="162"/>
      <c r="C671" s="162"/>
      <c r="D671" s="162"/>
      <c r="E671" s="162"/>
      <c r="F671" s="162"/>
      <c r="G671" s="162"/>
      <c r="H671" s="162"/>
      <c r="I671" s="162"/>
      <c r="J671" s="162"/>
      <c r="K671" s="162"/>
      <c r="L671" s="162"/>
      <c r="M671" s="162"/>
    </row>
    <row r="672" spans="1:13" s="161" customFormat="1">
      <c r="A672" s="162"/>
      <c r="B672" s="162"/>
      <c r="C672" s="162"/>
      <c r="D672" s="162"/>
      <c r="E672" s="162"/>
      <c r="F672" s="162"/>
      <c r="G672" s="162"/>
      <c r="H672" s="162"/>
      <c r="I672" s="162"/>
      <c r="J672" s="162"/>
      <c r="K672" s="162"/>
      <c r="L672" s="162"/>
      <c r="M672" s="162"/>
    </row>
    <row r="673" spans="1:13" s="161" customFormat="1">
      <c r="A673" s="162"/>
      <c r="B673" s="162"/>
      <c r="C673" s="162"/>
      <c r="D673" s="162"/>
      <c r="E673" s="162"/>
      <c r="F673" s="162"/>
      <c r="G673" s="162"/>
      <c r="H673" s="162"/>
      <c r="I673" s="162"/>
      <c r="J673" s="162"/>
      <c r="K673" s="162"/>
      <c r="L673" s="162"/>
      <c r="M673" s="162"/>
    </row>
    <row r="674" spans="1:13" s="161" customFormat="1">
      <c r="A674" s="162"/>
      <c r="B674" s="162"/>
      <c r="C674" s="162"/>
      <c r="D674" s="162"/>
      <c r="E674" s="162"/>
      <c r="F674" s="162"/>
      <c r="G674" s="162"/>
      <c r="H674" s="162"/>
      <c r="I674" s="162"/>
      <c r="J674" s="162"/>
      <c r="K674" s="162"/>
      <c r="L674" s="162"/>
      <c r="M674" s="162"/>
    </row>
    <row r="675" spans="1:13" s="161" customFormat="1">
      <c r="A675" s="162"/>
      <c r="B675" s="162"/>
      <c r="C675" s="162"/>
      <c r="D675" s="162"/>
      <c r="E675" s="162"/>
      <c r="F675" s="162"/>
      <c r="G675" s="162"/>
      <c r="H675" s="162"/>
      <c r="I675" s="162"/>
      <c r="J675" s="162"/>
      <c r="K675" s="162"/>
      <c r="L675" s="162"/>
      <c r="M675" s="162"/>
    </row>
    <row r="676" spans="1:13" s="161" customFormat="1">
      <c r="A676" s="162"/>
      <c r="B676" s="162"/>
      <c r="C676" s="162"/>
      <c r="D676" s="162"/>
      <c r="E676" s="162"/>
      <c r="F676" s="162"/>
      <c r="G676" s="162"/>
      <c r="H676" s="162"/>
      <c r="I676" s="162"/>
      <c r="J676" s="162"/>
      <c r="K676" s="162"/>
      <c r="L676" s="162"/>
      <c r="M676" s="162"/>
    </row>
    <row r="677" spans="1:13" s="161" customFormat="1">
      <c r="A677" s="162"/>
      <c r="B677" s="162"/>
      <c r="C677" s="162"/>
      <c r="D677" s="162"/>
      <c r="E677" s="162"/>
      <c r="F677" s="162"/>
      <c r="G677" s="162"/>
      <c r="H677" s="162"/>
      <c r="I677" s="162"/>
      <c r="J677" s="162"/>
      <c r="K677" s="162"/>
      <c r="L677" s="162"/>
      <c r="M677" s="162"/>
    </row>
    <row r="678" spans="1:13" s="161" customFormat="1">
      <c r="A678" s="162"/>
      <c r="B678" s="162"/>
      <c r="C678" s="162"/>
      <c r="D678" s="162"/>
      <c r="E678" s="162"/>
      <c r="F678" s="162"/>
      <c r="G678" s="162"/>
      <c r="H678" s="162"/>
      <c r="I678" s="162"/>
      <c r="J678" s="162"/>
      <c r="K678" s="162"/>
      <c r="L678" s="162"/>
      <c r="M678" s="162"/>
    </row>
    <row r="679" spans="1:13" s="161" customFormat="1">
      <c r="A679" s="162"/>
      <c r="B679" s="162"/>
      <c r="C679" s="162"/>
      <c r="D679" s="162"/>
      <c r="E679" s="162"/>
      <c r="F679" s="162"/>
      <c r="G679" s="162"/>
      <c r="H679" s="162"/>
      <c r="I679" s="162"/>
      <c r="J679" s="162"/>
      <c r="K679" s="162"/>
      <c r="L679" s="162"/>
      <c r="M679" s="162"/>
    </row>
    <row r="680" spans="1:13" s="161" customFormat="1">
      <c r="A680" s="162"/>
      <c r="B680" s="162"/>
      <c r="C680" s="162"/>
      <c r="D680" s="162"/>
      <c r="E680" s="162"/>
      <c r="F680" s="162"/>
      <c r="G680" s="162"/>
      <c r="H680" s="162"/>
      <c r="I680" s="162"/>
      <c r="J680" s="162"/>
      <c r="K680" s="162"/>
      <c r="L680" s="162"/>
      <c r="M680" s="162"/>
    </row>
    <row r="681" spans="1:13" s="161" customFormat="1">
      <c r="A681" s="162"/>
      <c r="B681" s="162"/>
      <c r="C681" s="162"/>
      <c r="D681" s="162"/>
      <c r="E681" s="162"/>
      <c r="F681" s="162"/>
      <c r="G681" s="162"/>
      <c r="H681" s="162"/>
      <c r="I681" s="162"/>
      <c r="J681" s="162"/>
      <c r="K681" s="162"/>
      <c r="L681" s="162"/>
      <c r="M681" s="162"/>
    </row>
    <row r="682" spans="1:13" s="161" customFormat="1">
      <c r="A682" s="162"/>
      <c r="B682" s="162"/>
      <c r="C682" s="162"/>
      <c r="D682" s="162"/>
      <c r="E682" s="162"/>
      <c r="F682" s="162"/>
      <c r="G682" s="162"/>
      <c r="H682" s="162"/>
      <c r="I682" s="162"/>
      <c r="J682" s="162"/>
      <c r="K682" s="162"/>
      <c r="L682" s="162"/>
      <c r="M682" s="162"/>
    </row>
    <row r="683" spans="1:13" s="161" customFormat="1">
      <c r="A683" s="162"/>
      <c r="B683" s="162"/>
      <c r="C683" s="162"/>
      <c r="D683" s="162"/>
      <c r="E683" s="162"/>
      <c r="F683" s="162"/>
      <c r="G683" s="162"/>
      <c r="H683" s="162"/>
      <c r="I683" s="162"/>
      <c r="J683" s="162"/>
      <c r="K683" s="162"/>
      <c r="L683" s="162"/>
      <c r="M683" s="162"/>
    </row>
    <row r="684" spans="1:13" s="161" customFormat="1">
      <c r="A684" s="162"/>
      <c r="B684" s="162"/>
      <c r="C684" s="162"/>
      <c r="D684" s="162"/>
      <c r="E684" s="162"/>
      <c r="F684" s="162"/>
      <c r="G684" s="162"/>
      <c r="H684" s="162"/>
      <c r="I684" s="162"/>
      <c r="J684" s="162"/>
      <c r="K684" s="162"/>
      <c r="L684" s="162"/>
      <c r="M684" s="162"/>
    </row>
    <row r="685" spans="1:13" s="161" customFormat="1">
      <c r="A685" s="162"/>
      <c r="B685" s="162"/>
      <c r="C685" s="162"/>
      <c r="D685" s="162"/>
      <c r="E685" s="162"/>
      <c r="F685" s="162"/>
      <c r="G685" s="162"/>
      <c r="H685" s="162"/>
      <c r="I685" s="162"/>
      <c r="J685" s="162"/>
      <c r="K685" s="162"/>
      <c r="L685" s="162"/>
      <c r="M685" s="162"/>
    </row>
    <row r="686" spans="1:13" s="161" customFormat="1">
      <c r="A686" s="162"/>
      <c r="B686" s="162"/>
      <c r="C686" s="162"/>
      <c r="D686" s="162"/>
      <c r="E686" s="162"/>
      <c r="F686" s="162"/>
      <c r="G686" s="162"/>
      <c r="H686" s="162"/>
      <c r="I686" s="162"/>
      <c r="J686" s="162"/>
      <c r="K686" s="162"/>
      <c r="L686" s="162"/>
      <c r="M686" s="162"/>
    </row>
    <row r="687" spans="1:13" s="161" customFormat="1">
      <c r="A687" s="162"/>
      <c r="B687" s="162"/>
      <c r="C687" s="162"/>
      <c r="D687" s="162"/>
      <c r="E687" s="162"/>
      <c r="F687" s="162"/>
      <c r="G687" s="162"/>
      <c r="H687" s="162"/>
      <c r="I687" s="162"/>
      <c r="J687" s="162"/>
      <c r="K687" s="162"/>
      <c r="L687" s="162"/>
      <c r="M687" s="162"/>
    </row>
    <row r="688" spans="1:13" s="161" customFormat="1">
      <c r="A688" s="162"/>
      <c r="B688" s="162"/>
      <c r="C688" s="162"/>
      <c r="D688" s="162"/>
      <c r="E688" s="162"/>
      <c r="F688" s="162"/>
      <c r="G688" s="162"/>
      <c r="H688" s="162"/>
      <c r="I688" s="162"/>
      <c r="J688" s="162"/>
      <c r="K688" s="162"/>
      <c r="L688" s="162"/>
      <c r="M688" s="162"/>
    </row>
    <row r="689" spans="1:13" s="161" customFormat="1">
      <c r="A689" s="162"/>
      <c r="B689" s="162"/>
      <c r="C689" s="162"/>
      <c r="D689" s="162"/>
      <c r="E689" s="162"/>
      <c r="F689" s="162"/>
      <c r="G689" s="162"/>
      <c r="H689" s="162"/>
      <c r="I689" s="162"/>
      <c r="J689" s="162"/>
      <c r="K689" s="162"/>
      <c r="L689" s="162"/>
      <c r="M689" s="162"/>
    </row>
    <row r="690" spans="1:13" s="161" customFormat="1">
      <c r="A690" s="162"/>
      <c r="B690" s="162"/>
      <c r="C690" s="162"/>
      <c r="D690" s="162"/>
      <c r="E690" s="162"/>
      <c r="F690" s="162"/>
      <c r="G690" s="162"/>
      <c r="H690" s="162"/>
      <c r="I690" s="162"/>
      <c r="J690" s="162"/>
      <c r="K690" s="162"/>
      <c r="L690" s="162"/>
      <c r="M690" s="162"/>
    </row>
    <row r="691" spans="1:13" s="161" customFormat="1">
      <c r="A691" s="162"/>
      <c r="B691" s="162"/>
      <c r="C691" s="162"/>
      <c r="D691" s="162"/>
      <c r="E691" s="162"/>
      <c r="F691" s="162"/>
      <c r="G691" s="162"/>
      <c r="H691" s="162"/>
      <c r="I691" s="162"/>
      <c r="J691" s="162"/>
      <c r="K691" s="162"/>
      <c r="L691" s="162"/>
      <c r="M691" s="162"/>
    </row>
    <row r="692" spans="1:13" s="161" customFormat="1">
      <c r="A692" s="162"/>
      <c r="B692" s="162"/>
      <c r="C692" s="162"/>
      <c r="D692" s="162"/>
      <c r="E692" s="162"/>
      <c r="F692" s="162"/>
      <c r="G692" s="162"/>
      <c r="H692" s="162"/>
      <c r="I692" s="162"/>
      <c r="J692" s="162"/>
      <c r="K692" s="162"/>
      <c r="L692" s="162"/>
      <c r="M692" s="162"/>
    </row>
    <row r="693" spans="1:13" s="161" customFormat="1">
      <c r="A693" s="162"/>
      <c r="B693" s="162"/>
      <c r="C693" s="162"/>
      <c r="D693" s="162"/>
      <c r="E693" s="162"/>
      <c r="F693" s="162"/>
      <c r="G693" s="162"/>
      <c r="H693" s="162"/>
      <c r="I693" s="162"/>
      <c r="J693" s="162"/>
      <c r="K693" s="162"/>
      <c r="L693" s="162"/>
      <c r="M693" s="162"/>
    </row>
    <row r="694" spans="1:13" s="161" customFormat="1">
      <c r="A694" s="162"/>
      <c r="B694" s="162"/>
      <c r="C694" s="162"/>
      <c r="D694" s="162"/>
      <c r="E694" s="162"/>
      <c r="F694" s="162"/>
      <c r="G694" s="162"/>
      <c r="H694" s="162"/>
      <c r="I694" s="162"/>
      <c r="J694" s="162"/>
      <c r="K694" s="162"/>
      <c r="L694" s="162"/>
      <c r="M694" s="162"/>
    </row>
    <row r="695" spans="1:13" s="161" customFormat="1">
      <c r="A695" s="162"/>
      <c r="B695" s="162"/>
      <c r="C695" s="162"/>
      <c r="D695" s="162"/>
      <c r="E695" s="162"/>
      <c r="F695" s="162"/>
      <c r="G695" s="162"/>
      <c r="H695" s="162"/>
      <c r="I695" s="162"/>
      <c r="J695" s="162"/>
      <c r="K695" s="162"/>
      <c r="L695" s="162"/>
      <c r="M695" s="162"/>
    </row>
    <row r="696" spans="1:13" s="161" customFormat="1">
      <c r="A696" s="162"/>
      <c r="B696" s="162"/>
      <c r="C696" s="162"/>
      <c r="D696" s="162"/>
      <c r="E696" s="162"/>
      <c r="F696" s="162"/>
      <c r="G696" s="162"/>
      <c r="H696" s="162"/>
      <c r="I696" s="162"/>
      <c r="J696" s="162"/>
      <c r="K696" s="162"/>
      <c r="L696" s="162"/>
      <c r="M696" s="162"/>
    </row>
    <row r="697" spans="1:13" s="161" customFormat="1">
      <c r="A697" s="162"/>
      <c r="B697" s="162"/>
      <c r="C697" s="162"/>
      <c r="D697" s="162"/>
      <c r="E697" s="162"/>
      <c r="F697" s="162"/>
      <c r="G697" s="162"/>
      <c r="H697" s="162"/>
      <c r="I697" s="162"/>
      <c r="J697" s="162"/>
      <c r="K697" s="162"/>
      <c r="L697" s="162"/>
      <c r="M697" s="162"/>
    </row>
    <row r="698" spans="1:13" s="161" customFormat="1">
      <c r="A698" s="162"/>
      <c r="B698" s="162"/>
      <c r="C698" s="162"/>
      <c r="D698" s="162"/>
      <c r="E698" s="162"/>
      <c r="F698" s="162"/>
      <c r="G698" s="162"/>
      <c r="H698" s="162"/>
      <c r="I698" s="162"/>
      <c r="J698" s="162"/>
      <c r="K698" s="162"/>
      <c r="L698" s="162"/>
      <c r="M698" s="162"/>
    </row>
    <row r="699" spans="1:13" s="161" customFormat="1">
      <c r="A699" s="162"/>
      <c r="B699" s="162"/>
      <c r="C699" s="162"/>
      <c r="D699" s="162"/>
      <c r="E699" s="162"/>
      <c r="F699" s="162"/>
      <c r="G699" s="162"/>
      <c r="H699" s="162"/>
      <c r="I699" s="162"/>
      <c r="J699" s="162"/>
      <c r="K699" s="162"/>
      <c r="L699" s="162"/>
      <c r="M699" s="162"/>
    </row>
    <row r="700" spans="1:13" s="161" customFormat="1">
      <c r="A700" s="162"/>
      <c r="B700" s="162"/>
      <c r="C700" s="162"/>
      <c r="D700" s="162"/>
      <c r="E700" s="162"/>
      <c r="F700" s="162"/>
      <c r="G700" s="162"/>
      <c r="H700" s="162"/>
      <c r="I700" s="162"/>
      <c r="J700" s="162"/>
      <c r="K700" s="162"/>
      <c r="L700" s="162"/>
      <c r="M700" s="162"/>
    </row>
    <row r="701" spans="1:13" s="161" customFormat="1">
      <c r="A701" s="162"/>
      <c r="B701" s="162"/>
      <c r="C701" s="162"/>
      <c r="D701" s="162"/>
      <c r="E701" s="162"/>
      <c r="F701" s="162"/>
      <c r="G701" s="162"/>
      <c r="H701" s="162"/>
      <c r="I701" s="162"/>
      <c r="J701" s="162"/>
      <c r="K701" s="162"/>
      <c r="L701" s="162"/>
      <c r="M701" s="162"/>
    </row>
    <row r="702" spans="1:13" s="161" customFormat="1">
      <c r="A702" s="162"/>
      <c r="B702" s="162"/>
      <c r="C702" s="162"/>
      <c r="D702" s="162"/>
      <c r="E702" s="162"/>
      <c r="F702" s="162"/>
      <c r="G702" s="162"/>
      <c r="H702" s="162"/>
      <c r="I702" s="162"/>
      <c r="J702" s="162"/>
      <c r="K702" s="162"/>
      <c r="L702" s="162"/>
      <c r="M702" s="162"/>
    </row>
    <row r="703" spans="1:13" s="161" customFormat="1">
      <c r="A703" s="162"/>
      <c r="B703" s="162"/>
      <c r="C703" s="162"/>
      <c r="D703" s="162"/>
      <c r="E703" s="162"/>
      <c r="F703" s="162"/>
      <c r="G703" s="162"/>
      <c r="H703" s="162"/>
      <c r="I703" s="162"/>
      <c r="J703" s="162"/>
      <c r="K703" s="162"/>
      <c r="L703" s="162"/>
      <c r="M703" s="162"/>
    </row>
    <row r="704" spans="1:13" s="161" customFormat="1">
      <c r="A704" s="162"/>
      <c r="B704" s="162"/>
      <c r="C704" s="162"/>
      <c r="D704" s="162"/>
      <c r="E704" s="162"/>
      <c r="F704" s="162"/>
      <c r="G704" s="162"/>
      <c r="H704" s="162"/>
      <c r="I704" s="162"/>
      <c r="J704" s="162"/>
      <c r="K704" s="162"/>
      <c r="L704" s="162"/>
      <c r="M704" s="162"/>
    </row>
    <row r="705" spans="1:13" s="161" customFormat="1">
      <c r="A705" s="162"/>
      <c r="B705" s="162"/>
      <c r="C705" s="162"/>
      <c r="D705" s="162"/>
      <c r="E705" s="162"/>
      <c r="F705" s="162"/>
      <c r="G705" s="162"/>
      <c r="H705" s="162"/>
      <c r="I705" s="162"/>
      <c r="J705" s="162"/>
      <c r="K705" s="162"/>
      <c r="L705" s="162"/>
      <c r="M705" s="162"/>
    </row>
    <row r="706" spans="1:13" s="161" customFormat="1">
      <c r="A706" s="162"/>
      <c r="B706" s="162"/>
      <c r="C706" s="162"/>
      <c r="D706" s="162"/>
      <c r="E706" s="162"/>
      <c r="F706" s="162"/>
      <c r="G706" s="162"/>
      <c r="H706" s="162"/>
      <c r="I706" s="162"/>
      <c r="J706" s="162"/>
      <c r="K706" s="162"/>
      <c r="L706" s="162"/>
      <c r="M706" s="162"/>
    </row>
    <row r="707" spans="1:13" s="161" customFormat="1">
      <c r="A707" s="162"/>
      <c r="B707" s="162"/>
      <c r="C707" s="162"/>
      <c r="D707" s="162"/>
      <c r="E707" s="162"/>
      <c r="F707" s="162"/>
      <c r="G707" s="162"/>
      <c r="H707" s="162"/>
      <c r="I707" s="162"/>
      <c r="J707" s="162"/>
      <c r="K707" s="162"/>
      <c r="L707" s="162"/>
      <c r="M707" s="162"/>
    </row>
    <row r="708" spans="1:13" s="161" customFormat="1">
      <c r="A708" s="162"/>
      <c r="B708" s="162"/>
      <c r="C708" s="162"/>
      <c r="D708" s="162"/>
      <c r="E708" s="162"/>
      <c r="F708" s="162"/>
      <c r="G708" s="162"/>
      <c r="H708" s="162"/>
      <c r="I708" s="162"/>
      <c r="J708" s="162"/>
      <c r="K708" s="162"/>
      <c r="L708" s="162"/>
      <c r="M708" s="162"/>
    </row>
    <row r="709" spans="1:13" s="161" customFormat="1">
      <c r="A709" s="162"/>
      <c r="B709" s="162"/>
      <c r="C709" s="162"/>
      <c r="D709" s="162"/>
      <c r="E709" s="162"/>
      <c r="F709" s="162"/>
      <c r="G709" s="162"/>
      <c r="H709" s="162"/>
      <c r="I709" s="162"/>
      <c r="J709" s="162"/>
      <c r="K709" s="162"/>
      <c r="L709" s="162"/>
      <c r="M709" s="162"/>
    </row>
    <row r="710" spans="1:13" s="161" customFormat="1">
      <c r="A710" s="162"/>
      <c r="B710" s="162"/>
      <c r="C710" s="162"/>
      <c r="D710" s="162"/>
      <c r="E710" s="162"/>
      <c r="F710" s="162"/>
      <c r="G710" s="162"/>
      <c r="H710" s="162"/>
      <c r="I710" s="162"/>
      <c r="J710" s="162"/>
      <c r="K710" s="162"/>
      <c r="L710" s="162"/>
      <c r="M710" s="162"/>
    </row>
    <row r="711" spans="1:13" s="161" customFormat="1">
      <c r="A711" s="162"/>
      <c r="B711" s="162"/>
      <c r="C711" s="162"/>
      <c r="D711" s="162"/>
      <c r="E711" s="162"/>
      <c r="F711" s="162"/>
      <c r="G711" s="162"/>
      <c r="H711" s="162"/>
      <c r="I711" s="162"/>
      <c r="J711" s="162"/>
      <c r="K711" s="162"/>
      <c r="L711" s="162"/>
      <c r="M711" s="162"/>
    </row>
    <row r="712" spans="1:13" s="161" customFormat="1">
      <c r="A712" s="162"/>
      <c r="B712" s="162"/>
      <c r="C712" s="162"/>
      <c r="D712" s="162"/>
      <c r="E712" s="162"/>
      <c r="F712" s="162"/>
      <c r="G712" s="162"/>
      <c r="H712" s="162"/>
      <c r="I712" s="162"/>
      <c r="J712" s="162"/>
      <c r="K712" s="162"/>
      <c r="L712" s="162"/>
      <c r="M712" s="162"/>
    </row>
    <row r="713" spans="1:13" s="161" customFormat="1">
      <c r="A713" s="162"/>
      <c r="B713" s="162"/>
      <c r="C713" s="162"/>
      <c r="D713" s="162"/>
      <c r="E713" s="162"/>
      <c r="F713" s="162"/>
      <c r="G713" s="162"/>
      <c r="H713" s="162"/>
      <c r="I713" s="162"/>
      <c r="J713" s="162"/>
      <c r="K713" s="162"/>
      <c r="L713" s="162"/>
      <c r="M713" s="162"/>
    </row>
    <row r="714" spans="1:13" s="161" customFormat="1">
      <c r="A714" s="162"/>
      <c r="B714" s="162"/>
      <c r="C714" s="162"/>
      <c r="D714" s="162"/>
      <c r="E714" s="162"/>
      <c r="F714" s="162"/>
      <c r="G714" s="162"/>
      <c r="H714" s="162"/>
      <c r="I714" s="162"/>
      <c r="J714" s="162"/>
      <c r="K714" s="162"/>
      <c r="L714" s="162"/>
      <c r="M714" s="162"/>
    </row>
    <row r="715" spans="1:13" s="161" customFormat="1">
      <c r="A715" s="162"/>
      <c r="B715" s="162"/>
      <c r="C715" s="162"/>
      <c r="D715" s="162"/>
      <c r="E715" s="162"/>
      <c r="F715" s="162"/>
      <c r="G715" s="162"/>
      <c r="H715" s="162"/>
      <c r="I715" s="162"/>
      <c r="J715" s="162"/>
      <c r="K715" s="162"/>
      <c r="L715" s="162"/>
      <c r="M715" s="162"/>
    </row>
    <row r="716" spans="1:13" s="161" customFormat="1">
      <c r="A716" s="162"/>
      <c r="B716" s="162"/>
      <c r="C716" s="162"/>
      <c r="D716" s="162"/>
      <c r="E716" s="162"/>
      <c r="F716" s="162"/>
      <c r="G716" s="162"/>
      <c r="H716" s="162"/>
      <c r="I716" s="162"/>
      <c r="J716" s="162"/>
      <c r="K716" s="162"/>
      <c r="L716" s="162"/>
      <c r="M716" s="162"/>
    </row>
    <row r="717" spans="1:13" s="161" customFormat="1">
      <c r="A717" s="162"/>
      <c r="B717" s="162"/>
      <c r="C717" s="162"/>
      <c r="D717" s="162"/>
      <c r="E717" s="162"/>
      <c r="F717" s="162"/>
      <c r="G717" s="162"/>
      <c r="H717" s="162"/>
      <c r="I717" s="162"/>
      <c r="J717" s="162"/>
      <c r="K717" s="162"/>
      <c r="L717" s="162"/>
      <c r="M717" s="162"/>
    </row>
    <row r="718" spans="1:13" s="161" customFormat="1">
      <c r="A718" s="162"/>
      <c r="B718" s="162"/>
      <c r="C718" s="162"/>
      <c r="D718" s="162"/>
      <c r="E718" s="162"/>
      <c r="F718" s="162"/>
      <c r="G718" s="162"/>
      <c r="H718" s="162"/>
      <c r="I718" s="162"/>
      <c r="J718" s="162"/>
      <c r="K718" s="162"/>
      <c r="L718" s="162"/>
      <c r="M718" s="162"/>
    </row>
    <row r="719" spans="1:13" s="161" customFormat="1">
      <c r="A719" s="162"/>
      <c r="B719" s="162"/>
      <c r="C719" s="162"/>
      <c r="D719" s="162"/>
      <c r="E719" s="162"/>
      <c r="F719" s="162"/>
      <c r="G719" s="162"/>
      <c r="H719" s="162"/>
      <c r="I719" s="162"/>
      <c r="J719" s="162"/>
      <c r="K719" s="162"/>
      <c r="L719" s="162"/>
      <c r="M719" s="162"/>
    </row>
    <row r="720" spans="1:13" s="161" customFormat="1">
      <c r="A720" s="162"/>
      <c r="B720" s="162"/>
      <c r="C720" s="162"/>
      <c r="D720" s="162"/>
      <c r="E720" s="162"/>
      <c r="F720" s="162"/>
      <c r="G720" s="162"/>
      <c r="H720" s="162"/>
      <c r="I720" s="162"/>
      <c r="J720" s="162"/>
      <c r="K720" s="162"/>
      <c r="L720" s="162"/>
      <c r="M720" s="162"/>
    </row>
    <row r="721" spans="1:13" s="161" customFormat="1">
      <c r="A721" s="162"/>
      <c r="B721" s="162"/>
      <c r="C721" s="162"/>
      <c r="D721" s="162"/>
      <c r="E721" s="162"/>
      <c r="F721" s="162"/>
      <c r="G721" s="162"/>
      <c r="H721" s="162"/>
      <c r="I721" s="162"/>
      <c r="J721" s="162"/>
      <c r="K721" s="162"/>
      <c r="L721" s="162"/>
      <c r="M721" s="162"/>
    </row>
    <row r="722" spans="1:13" s="161" customFormat="1">
      <c r="A722" s="162"/>
      <c r="B722" s="162"/>
      <c r="C722" s="162"/>
      <c r="D722" s="162"/>
      <c r="E722" s="162"/>
      <c r="F722" s="162"/>
      <c r="G722" s="162"/>
      <c r="H722" s="162"/>
      <c r="I722" s="162"/>
      <c r="J722" s="162"/>
      <c r="K722" s="162"/>
      <c r="L722" s="162"/>
      <c r="M722" s="162"/>
    </row>
    <row r="723" spans="1:13" s="161" customFormat="1">
      <c r="A723" s="162"/>
      <c r="B723" s="162"/>
      <c r="C723" s="162"/>
      <c r="D723" s="162"/>
      <c r="E723" s="162"/>
      <c r="F723" s="162"/>
      <c r="G723" s="162"/>
      <c r="H723" s="162"/>
      <c r="I723" s="162"/>
      <c r="J723" s="162"/>
      <c r="K723" s="162"/>
      <c r="L723" s="162"/>
      <c r="M723" s="162"/>
    </row>
    <row r="724" spans="1:13" s="161" customFormat="1">
      <c r="A724" s="162"/>
      <c r="B724" s="162"/>
      <c r="C724" s="162"/>
      <c r="D724" s="162"/>
      <c r="E724" s="162"/>
      <c r="F724" s="162"/>
      <c r="G724" s="162"/>
      <c r="H724" s="162"/>
      <c r="I724" s="162"/>
      <c r="J724" s="162"/>
      <c r="K724" s="162"/>
      <c r="L724" s="162"/>
      <c r="M724" s="162"/>
    </row>
    <row r="725" spans="1:13" s="161" customFormat="1">
      <c r="A725" s="162"/>
      <c r="B725" s="162"/>
      <c r="C725" s="162"/>
      <c r="D725" s="162"/>
      <c r="E725" s="162"/>
      <c r="F725" s="162"/>
      <c r="G725" s="162"/>
      <c r="H725" s="162"/>
      <c r="I725" s="162"/>
      <c r="J725" s="162"/>
      <c r="K725" s="162"/>
      <c r="L725" s="162"/>
      <c r="M725" s="162"/>
    </row>
    <row r="726" spans="1:13" s="161" customFormat="1">
      <c r="A726" s="162"/>
      <c r="B726" s="162"/>
      <c r="C726" s="162"/>
      <c r="D726" s="162"/>
      <c r="E726" s="162"/>
      <c r="F726" s="162"/>
      <c r="G726" s="162"/>
      <c r="H726" s="162"/>
      <c r="I726" s="162"/>
      <c r="J726" s="162"/>
      <c r="K726" s="162"/>
      <c r="L726" s="162"/>
      <c r="M726" s="162"/>
    </row>
    <row r="727" spans="1:13" s="161" customFormat="1">
      <c r="A727" s="162"/>
      <c r="B727" s="162"/>
      <c r="C727" s="162"/>
      <c r="D727" s="162"/>
      <c r="E727" s="162"/>
      <c r="F727" s="162"/>
      <c r="G727" s="162"/>
      <c r="H727" s="162"/>
      <c r="I727" s="162"/>
      <c r="J727" s="162"/>
      <c r="K727" s="162"/>
      <c r="L727" s="162"/>
      <c r="M727" s="162"/>
    </row>
    <row r="728" spans="1:13" s="161" customFormat="1">
      <c r="A728" s="162"/>
      <c r="B728" s="162"/>
      <c r="C728" s="162"/>
      <c r="D728" s="162"/>
      <c r="E728" s="162"/>
      <c r="F728" s="162"/>
      <c r="G728" s="162"/>
      <c r="H728" s="162"/>
      <c r="I728" s="162"/>
      <c r="J728" s="162"/>
      <c r="K728" s="162"/>
      <c r="L728" s="162"/>
      <c r="M728" s="162"/>
    </row>
    <row r="729" spans="1:13" s="161" customFormat="1">
      <c r="A729" s="162"/>
      <c r="B729" s="162"/>
      <c r="C729" s="162"/>
      <c r="D729" s="162"/>
      <c r="E729" s="162"/>
      <c r="F729" s="162"/>
      <c r="G729" s="162"/>
      <c r="H729" s="162"/>
      <c r="I729" s="162"/>
      <c r="J729" s="162"/>
      <c r="K729" s="162"/>
      <c r="L729" s="162"/>
      <c r="M729" s="162"/>
    </row>
    <row r="730" spans="1:13" s="161" customFormat="1">
      <c r="A730" s="162"/>
      <c r="B730" s="162"/>
      <c r="C730" s="162"/>
      <c r="D730" s="162"/>
      <c r="E730" s="162"/>
      <c r="F730" s="162"/>
      <c r="G730" s="162"/>
      <c r="H730" s="162"/>
      <c r="I730" s="162"/>
      <c r="J730" s="162"/>
      <c r="K730" s="162"/>
      <c r="L730" s="162"/>
      <c r="M730" s="162"/>
    </row>
    <row r="731" spans="1:13" s="161" customFormat="1">
      <c r="A731" s="162"/>
      <c r="B731" s="162"/>
      <c r="C731" s="162"/>
      <c r="D731" s="162"/>
      <c r="E731" s="162"/>
      <c r="F731" s="162"/>
      <c r="G731" s="162"/>
      <c r="H731" s="162"/>
      <c r="I731" s="162"/>
      <c r="J731" s="162"/>
      <c r="K731" s="162"/>
      <c r="L731" s="162"/>
      <c r="M731" s="162"/>
    </row>
    <row r="732" spans="1:13" s="161" customFormat="1">
      <c r="A732" s="162"/>
      <c r="B732" s="162"/>
      <c r="C732" s="162"/>
      <c r="D732" s="162"/>
      <c r="E732" s="162"/>
      <c r="F732" s="162"/>
      <c r="G732" s="162"/>
      <c r="H732" s="162"/>
      <c r="I732" s="162"/>
      <c r="J732" s="162"/>
      <c r="K732" s="162"/>
      <c r="L732" s="162"/>
      <c r="M732" s="162"/>
    </row>
    <row r="733" spans="1:13" s="161" customFormat="1">
      <c r="A733" s="162"/>
      <c r="B733" s="162"/>
      <c r="C733" s="162"/>
      <c r="D733" s="162"/>
      <c r="E733" s="162"/>
      <c r="F733" s="162"/>
      <c r="G733" s="162"/>
      <c r="H733" s="162"/>
      <c r="I733" s="162"/>
      <c r="J733" s="162"/>
      <c r="K733" s="162"/>
      <c r="L733" s="162"/>
      <c r="M733" s="162"/>
    </row>
    <row r="734" spans="1:13" s="161" customFormat="1">
      <c r="A734" s="162"/>
      <c r="B734" s="162"/>
      <c r="C734" s="162"/>
      <c r="D734" s="162"/>
      <c r="E734" s="162"/>
      <c r="F734" s="162"/>
      <c r="G734" s="162"/>
      <c r="H734" s="162"/>
      <c r="I734" s="162"/>
      <c r="J734" s="162"/>
      <c r="K734" s="162"/>
      <c r="L734" s="162"/>
      <c r="M734" s="162"/>
    </row>
    <row r="735" spans="1:13" s="161" customFormat="1">
      <c r="A735" s="162"/>
      <c r="B735" s="162"/>
      <c r="C735" s="162"/>
      <c r="D735" s="162"/>
      <c r="E735" s="162"/>
      <c r="F735" s="162"/>
      <c r="G735" s="162"/>
      <c r="H735" s="162"/>
      <c r="I735" s="162"/>
      <c r="J735" s="162"/>
      <c r="K735" s="162"/>
      <c r="L735" s="162"/>
      <c r="M735" s="162"/>
    </row>
    <row r="736" spans="1:13" s="161" customFormat="1">
      <c r="A736" s="162"/>
      <c r="B736" s="162"/>
      <c r="C736" s="162"/>
      <c r="D736" s="162"/>
      <c r="E736" s="162"/>
      <c r="F736" s="162"/>
      <c r="G736" s="162"/>
      <c r="H736" s="162"/>
      <c r="I736" s="162"/>
      <c r="J736" s="162"/>
      <c r="K736" s="162"/>
      <c r="L736" s="162"/>
      <c r="M736" s="162"/>
    </row>
    <row r="737" spans="1:13" s="161" customFormat="1">
      <c r="A737" s="162"/>
      <c r="B737" s="162"/>
      <c r="C737" s="162"/>
      <c r="D737" s="162"/>
      <c r="E737" s="162"/>
      <c r="F737" s="162"/>
      <c r="G737" s="162"/>
      <c r="H737" s="162"/>
      <c r="I737" s="162"/>
      <c r="J737" s="162"/>
      <c r="K737" s="162"/>
      <c r="L737" s="162"/>
      <c r="M737" s="162"/>
    </row>
    <row r="738" spans="1:13" s="161" customFormat="1">
      <c r="A738" s="162"/>
      <c r="B738" s="162"/>
      <c r="C738" s="162"/>
      <c r="D738" s="162"/>
      <c r="E738" s="162"/>
      <c r="F738" s="162"/>
      <c r="G738" s="162"/>
      <c r="H738" s="162"/>
      <c r="I738" s="162"/>
      <c r="J738" s="162"/>
      <c r="K738" s="162"/>
      <c r="L738" s="162"/>
      <c r="M738" s="162"/>
    </row>
    <row r="739" spans="1:13" s="161" customFormat="1">
      <c r="A739" s="162"/>
      <c r="B739" s="162"/>
      <c r="C739" s="162"/>
      <c r="D739" s="162"/>
      <c r="E739" s="162"/>
      <c r="F739" s="162"/>
      <c r="G739" s="162"/>
      <c r="H739" s="162"/>
      <c r="I739" s="162"/>
      <c r="J739" s="162"/>
      <c r="K739" s="162"/>
      <c r="L739" s="162"/>
      <c r="M739" s="162"/>
    </row>
    <row r="740" spans="1:13" s="161" customFormat="1">
      <c r="A740" s="162"/>
      <c r="B740" s="162"/>
      <c r="C740" s="162"/>
      <c r="D740" s="162"/>
      <c r="E740" s="162"/>
      <c r="F740" s="162"/>
      <c r="G740" s="162"/>
      <c r="H740" s="162"/>
      <c r="I740" s="162"/>
      <c r="J740" s="162"/>
      <c r="K740" s="162"/>
      <c r="L740" s="162"/>
      <c r="M740" s="162"/>
    </row>
    <row r="741" spans="1:13" s="161" customFormat="1">
      <c r="A741" s="162"/>
      <c r="B741" s="162"/>
      <c r="C741" s="162"/>
      <c r="D741" s="162"/>
      <c r="E741" s="162"/>
      <c r="F741" s="162"/>
      <c r="G741" s="162"/>
      <c r="H741" s="162"/>
      <c r="I741" s="162"/>
      <c r="J741" s="162"/>
      <c r="K741" s="162"/>
      <c r="L741" s="162"/>
      <c r="M741" s="162"/>
    </row>
    <row r="742" spans="1:13" s="161" customFormat="1">
      <c r="A742" s="162"/>
      <c r="B742" s="162"/>
      <c r="C742" s="162"/>
      <c r="D742" s="162"/>
      <c r="E742" s="162"/>
      <c r="F742" s="162"/>
      <c r="G742" s="162"/>
      <c r="H742" s="162"/>
      <c r="I742" s="162"/>
      <c r="J742" s="162"/>
      <c r="K742" s="162"/>
      <c r="L742" s="162"/>
      <c r="M742" s="162"/>
    </row>
    <row r="743" spans="1:13" s="161" customFormat="1">
      <c r="A743" s="162"/>
      <c r="B743" s="162"/>
      <c r="C743" s="162"/>
      <c r="D743" s="162"/>
      <c r="E743" s="162"/>
      <c r="F743" s="162"/>
      <c r="G743" s="162"/>
      <c r="H743" s="162"/>
      <c r="I743" s="162"/>
      <c r="J743" s="162"/>
      <c r="K743" s="162"/>
      <c r="L743" s="162"/>
      <c r="M743" s="162"/>
    </row>
    <row r="744" spans="1:13" s="161" customFormat="1">
      <c r="A744" s="162"/>
      <c r="B744" s="162"/>
      <c r="C744" s="162"/>
      <c r="D744" s="162"/>
      <c r="E744" s="162"/>
      <c r="F744" s="162"/>
      <c r="G744" s="162"/>
      <c r="H744" s="162"/>
      <c r="I744" s="162"/>
      <c r="J744" s="162"/>
      <c r="K744" s="162"/>
      <c r="L744" s="162"/>
      <c r="M744" s="162"/>
    </row>
    <row r="745" spans="1:13" s="161" customFormat="1">
      <c r="A745" s="162"/>
      <c r="B745" s="162"/>
      <c r="C745" s="162"/>
      <c r="D745" s="162"/>
      <c r="E745" s="162"/>
      <c r="F745" s="162"/>
      <c r="G745" s="162"/>
      <c r="H745" s="162"/>
      <c r="I745" s="162"/>
      <c r="J745" s="162"/>
      <c r="K745" s="162"/>
      <c r="L745" s="162"/>
      <c r="M745" s="162"/>
    </row>
    <row r="746" spans="1:13" s="161" customFormat="1">
      <c r="A746" s="162"/>
      <c r="B746" s="162"/>
      <c r="C746" s="162"/>
      <c r="D746" s="162"/>
      <c r="E746" s="162"/>
      <c r="F746" s="162"/>
      <c r="G746" s="162"/>
      <c r="H746" s="162"/>
      <c r="I746" s="162"/>
      <c r="J746" s="162"/>
      <c r="K746" s="162"/>
      <c r="L746" s="162"/>
      <c r="M746" s="162"/>
    </row>
    <row r="747" spans="1:13" s="161" customFormat="1">
      <c r="A747" s="162"/>
      <c r="B747" s="162"/>
      <c r="C747" s="162"/>
      <c r="D747" s="162"/>
      <c r="E747" s="162"/>
      <c r="F747" s="162"/>
      <c r="G747" s="162"/>
      <c r="H747" s="162"/>
      <c r="I747" s="162"/>
      <c r="J747" s="162"/>
      <c r="K747" s="162"/>
      <c r="L747" s="162"/>
      <c r="M747" s="162"/>
    </row>
    <row r="748" spans="1:13" s="161" customFormat="1">
      <c r="A748" s="162"/>
      <c r="B748" s="162"/>
      <c r="C748" s="162"/>
      <c r="D748" s="162"/>
      <c r="E748" s="162"/>
      <c r="F748" s="162"/>
      <c r="G748" s="162"/>
      <c r="H748" s="162"/>
      <c r="I748" s="162"/>
      <c r="J748" s="162"/>
      <c r="K748" s="162"/>
      <c r="L748" s="162"/>
      <c r="M748" s="162"/>
    </row>
    <row r="749" spans="1:13" s="161" customFormat="1">
      <c r="A749" s="162"/>
      <c r="B749" s="162"/>
      <c r="C749" s="162"/>
      <c r="D749" s="162"/>
      <c r="E749" s="162"/>
      <c r="F749" s="162"/>
      <c r="G749" s="162"/>
      <c r="H749" s="162"/>
      <c r="I749" s="162"/>
      <c r="J749" s="162"/>
      <c r="K749" s="162"/>
      <c r="L749" s="162"/>
      <c r="M749" s="162"/>
    </row>
    <row r="750" spans="1:13" s="161" customFormat="1">
      <c r="A750" s="162"/>
      <c r="B750" s="162"/>
      <c r="C750" s="162"/>
      <c r="D750" s="162"/>
      <c r="E750" s="162"/>
      <c r="F750" s="162"/>
      <c r="G750" s="162"/>
      <c r="H750" s="162"/>
      <c r="I750" s="162"/>
      <c r="J750" s="162"/>
      <c r="K750" s="162"/>
      <c r="L750" s="162"/>
      <c r="M750" s="162"/>
    </row>
    <row r="751" spans="1:13" s="161" customFormat="1">
      <c r="A751" s="162"/>
      <c r="B751" s="162"/>
      <c r="C751" s="162"/>
      <c r="D751" s="162"/>
      <c r="E751" s="162"/>
      <c r="F751" s="162"/>
      <c r="G751" s="162"/>
      <c r="H751" s="162"/>
      <c r="I751" s="162"/>
      <c r="J751" s="162"/>
      <c r="K751" s="162"/>
      <c r="L751" s="162"/>
      <c r="M751" s="162"/>
    </row>
    <row r="752" spans="1:13" s="161" customFormat="1">
      <c r="A752" s="162"/>
      <c r="B752" s="162"/>
      <c r="C752" s="162"/>
      <c r="D752" s="162"/>
      <c r="E752" s="162"/>
      <c r="F752" s="162"/>
      <c r="G752" s="162"/>
      <c r="H752" s="162"/>
      <c r="I752" s="162"/>
      <c r="J752" s="162"/>
      <c r="K752" s="162"/>
      <c r="L752" s="162"/>
      <c r="M752" s="162"/>
    </row>
    <row r="753" spans="1:13" s="161" customFormat="1">
      <c r="A753" s="162"/>
      <c r="B753" s="162"/>
      <c r="C753" s="162"/>
      <c r="D753" s="162"/>
      <c r="E753" s="162"/>
      <c r="F753" s="162"/>
      <c r="G753" s="162"/>
      <c r="H753" s="162"/>
      <c r="I753" s="162"/>
      <c r="J753" s="162"/>
      <c r="K753" s="162"/>
      <c r="L753" s="162"/>
      <c r="M753" s="162"/>
    </row>
    <row r="754" spans="1:13" s="161" customFormat="1">
      <c r="A754" s="162"/>
      <c r="B754" s="162"/>
      <c r="C754" s="162"/>
      <c r="D754" s="162"/>
      <c r="E754" s="162"/>
      <c r="F754" s="162"/>
      <c r="G754" s="162"/>
      <c r="H754" s="162"/>
      <c r="I754" s="162"/>
      <c r="J754" s="162"/>
      <c r="K754" s="162"/>
      <c r="L754" s="162"/>
      <c r="M754" s="162"/>
    </row>
    <row r="755" spans="1:13" s="161" customFormat="1">
      <c r="A755" s="162"/>
      <c r="B755" s="162"/>
      <c r="C755" s="162"/>
      <c r="D755" s="162"/>
      <c r="E755" s="162"/>
      <c r="F755" s="162"/>
      <c r="G755" s="162"/>
      <c r="H755" s="162"/>
      <c r="I755" s="162"/>
      <c r="J755" s="162"/>
      <c r="K755" s="162"/>
      <c r="L755" s="162"/>
      <c r="M755" s="162"/>
    </row>
    <row r="756" spans="1:13" s="161" customFormat="1">
      <c r="A756" s="162"/>
      <c r="B756" s="162"/>
      <c r="C756" s="162"/>
      <c r="D756" s="162"/>
      <c r="E756" s="162"/>
      <c r="F756" s="162"/>
      <c r="G756" s="162"/>
      <c r="H756" s="162"/>
      <c r="I756" s="162"/>
      <c r="J756" s="162"/>
      <c r="K756" s="162"/>
      <c r="L756" s="162"/>
      <c r="M756" s="162"/>
    </row>
    <row r="757" spans="1:13" s="161" customFormat="1">
      <c r="A757" s="162"/>
      <c r="B757" s="162"/>
      <c r="C757" s="162"/>
      <c r="D757" s="162"/>
      <c r="E757" s="162"/>
      <c r="F757" s="162"/>
      <c r="G757" s="162"/>
      <c r="H757" s="162"/>
      <c r="I757" s="162"/>
      <c r="J757" s="162"/>
      <c r="K757" s="162"/>
      <c r="L757" s="162"/>
      <c r="M757" s="162"/>
    </row>
    <row r="758" spans="1:13" s="161" customFormat="1">
      <c r="A758" s="162"/>
      <c r="B758" s="162"/>
      <c r="C758" s="162"/>
      <c r="D758" s="162"/>
      <c r="E758" s="162"/>
      <c r="F758" s="162"/>
      <c r="G758" s="162"/>
      <c r="H758" s="162"/>
      <c r="I758" s="162"/>
      <c r="J758" s="162"/>
      <c r="K758" s="162"/>
      <c r="L758" s="162"/>
      <c r="M758" s="162"/>
    </row>
    <row r="759" spans="1:13" s="161" customFormat="1">
      <c r="A759" s="162"/>
      <c r="B759" s="162"/>
      <c r="C759" s="162"/>
      <c r="D759" s="162"/>
      <c r="E759" s="162"/>
      <c r="F759" s="162"/>
      <c r="G759" s="162"/>
      <c r="H759" s="162"/>
      <c r="I759" s="162"/>
      <c r="J759" s="162"/>
      <c r="K759" s="162"/>
      <c r="L759" s="162"/>
      <c r="M759" s="162"/>
    </row>
    <row r="760" spans="1:13" s="161" customFormat="1">
      <c r="A760" s="162"/>
      <c r="B760" s="162"/>
      <c r="C760" s="162"/>
      <c r="D760" s="162"/>
      <c r="E760" s="162"/>
      <c r="F760" s="162"/>
      <c r="G760" s="162"/>
      <c r="H760" s="162"/>
      <c r="I760" s="162"/>
      <c r="J760" s="162"/>
      <c r="K760" s="162"/>
      <c r="L760" s="162"/>
      <c r="M760" s="162"/>
    </row>
    <row r="761" spans="1:13" s="161" customFormat="1">
      <c r="A761" s="162"/>
      <c r="B761" s="162"/>
      <c r="C761" s="162"/>
      <c r="D761" s="162"/>
      <c r="E761" s="162"/>
      <c r="F761" s="162"/>
      <c r="G761" s="162"/>
      <c r="H761" s="162"/>
      <c r="I761" s="162"/>
      <c r="J761" s="162"/>
      <c r="K761" s="162"/>
      <c r="L761" s="162"/>
      <c r="M761" s="162"/>
    </row>
    <row r="762" spans="1:13" s="161" customFormat="1">
      <c r="A762" s="162"/>
      <c r="B762" s="162"/>
      <c r="C762" s="162"/>
      <c r="D762" s="162"/>
      <c r="E762" s="162"/>
      <c r="F762" s="162"/>
      <c r="G762" s="162"/>
      <c r="H762" s="162"/>
      <c r="I762" s="162"/>
      <c r="J762" s="162"/>
      <c r="K762" s="162"/>
      <c r="L762" s="162"/>
      <c r="M762" s="162"/>
    </row>
    <row r="763" spans="1:13" s="161" customFormat="1">
      <c r="A763" s="162"/>
      <c r="B763" s="162"/>
      <c r="C763" s="162"/>
      <c r="D763" s="162"/>
      <c r="E763" s="162"/>
      <c r="F763" s="162"/>
      <c r="G763" s="162"/>
      <c r="H763" s="162"/>
      <c r="I763" s="162"/>
      <c r="J763" s="162"/>
      <c r="K763" s="162"/>
      <c r="L763" s="162"/>
      <c r="M763" s="162"/>
    </row>
    <row r="764" spans="1:13" s="161" customFormat="1">
      <c r="A764" s="162"/>
      <c r="B764" s="162"/>
      <c r="C764" s="162"/>
      <c r="D764" s="162"/>
      <c r="E764" s="162"/>
      <c r="F764" s="162"/>
      <c r="G764" s="162"/>
      <c r="H764" s="162"/>
      <c r="I764" s="162"/>
      <c r="J764" s="162"/>
      <c r="K764" s="162"/>
      <c r="L764" s="162"/>
      <c r="M764" s="162"/>
    </row>
    <row r="765" spans="1:13" s="161" customFormat="1">
      <c r="A765" s="162"/>
      <c r="B765" s="162"/>
      <c r="C765" s="162"/>
      <c r="D765" s="162"/>
      <c r="E765" s="162"/>
      <c r="F765" s="162"/>
      <c r="G765" s="162"/>
      <c r="H765" s="162"/>
      <c r="I765" s="162"/>
      <c r="J765" s="162"/>
      <c r="K765" s="162"/>
      <c r="L765" s="162"/>
      <c r="M765" s="162"/>
    </row>
    <row r="766" spans="1:13" s="161" customFormat="1">
      <c r="A766" s="162"/>
      <c r="B766" s="162"/>
      <c r="C766" s="162"/>
      <c r="D766" s="162"/>
      <c r="E766" s="162"/>
      <c r="F766" s="162"/>
      <c r="G766" s="162"/>
      <c r="H766" s="162"/>
      <c r="I766" s="162"/>
      <c r="J766" s="162"/>
      <c r="K766" s="162"/>
      <c r="L766" s="162"/>
      <c r="M766" s="162"/>
    </row>
    <row r="767" spans="1:13" s="161" customFormat="1">
      <c r="A767" s="162"/>
      <c r="B767" s="162"/>
      <c r="C767" s="162"/>
      <c r="D767" s="162"/>
      <c r="E767" s="162"/>
      <c r="F767" s="162"/>
      <c r="G767" s="162"/>
      <c r="H767" s="162"/>
      <c r="I767" s="162"/>
      <c r="J767" s="162"/>
      <c r="K767" s="162"/>
      <c r="L767" s="162"/>
      <c r="M767" s="162"/>
    </row>
    <row r="768" spans="1:13" s="161" customFormat="1">
      <c r="A768" s="162"/>
      <c r="B768" s="162"/>
      <c r="C768" s="162"/>
      <c r="D768" s="162"/>
      <c r="E768" s="162"/>
      <c r="F768" s="162"/>
      <c r="G768" s="162"/>
      <c r="H768" s="162"/>
      <c r="I768" s="162"/>
      <c r="J768" s="162"/>
      <c r="K768" s="162"/>
      <c r="L768" s="162"/>
      <c r="M768" s="162"/>
    </row>
    <row r="769" spans="1:13" s="161" customFormat="1">
      <c r="A769" s="162"/>
      <c r="B769" s="162"/>
      <c r="C769" s="162"/>
      <c r="D769" s="162"/>
      <c r="E769" s="162"/>
      <c r="F769" s="162"/>
      <c r="G769" s="162"/>
      <c r="H769" s="162"/>
      <c r="I769" s="162"/>
      <c r="J769" s="162"/>
      <c r="K769" s="162"/>
      <c r="L769" s="162"/>
      <c r="M769" s="162"/>
    </row>
    <row r="770" spans="1:13" s="161" customFormat="1">
      <c r="A770" s="162"/>
      <c r="B770" s="162"/>
      <c r="C770" s="162"/>
      <c r="D770" s="162"/>
      <c r="E770" s="162"/>
      <c r="F770" s="162"/>
      <c r="G770" s="162"/>
      <c r="H770" s="162"/>
      <c r="I770" s="162"/>
      <c r="J770" s="162"/>
      <c r="K770" s="162"/>
      <c r="L770" s="162"/>
      <c r="M770" s="162"/>
    </row>
    <row r="771" spans="1:13" s="161" customFormat="1">
      <c r="A771" s="162"/>
      <c r="B771" s="162"/>
      <c r="C771" s="162"/>
      <c r="D771" s="162"/>
      <c r="E771" s="162"/>
      <c r="F771" s="162"/>
      <c r="G771" s="162"/>
      <c r="H771" s="162"/>
      <c r="I771" s="162"/>
      <c r="J771" s="162"/>
      <c r="K771" s="162"/>
      <c r="L771" s="162"/>
      <c r="M771" s="162"/>
    </row>
    <row r="772" spans="1:13" s="161" customFormat="1">
      <c r="A772" s="162"/>
      <c r="B772" s="162"/>
      <c r="C772" s="162"/>
      <c r="D772" s="162"/>
      <c r="E772" s="162"/>
      <c r="F772" s="162"/>
      <c r="G772" s="162"/>
      <c r="H772" s="162"/>
      <c r="I772" s="162"/>
      <c r="J772" s="162"/>
      <c r="K772" s="162"/>
      <c r="L772" s="162"/>
      <c r="M772" s="162"/>
    </row>
    <row r="773" spans="1:13" s="161" customFormat="1">
      <c r="A773" s="162"/>
      <c r="B773" s="162"/>
      <c r="C773" s="162"/>
      <c r="D773" s="162"/>
      <c r="E773" s="162"/>
      <c r="F773" s="162"/>
      <c r="G773" s="162"/>
      <c r="H773" s="162"/>
      <c r="I773" s="162"/>
      <c r="J773" s="162"/>
      <c r="K773" s="162"/>
      <c r="L773" s="162"/>
      <c r="M773" s="162"/>
    </row>
    <row r="774" spans="1:13" s="161" customFormat="1">
      <c r="A774" s="162"/>
      <c r="B774" s="162"/>
      <c r="C774" s="162"/>
      <c r="D774" s="162"/>
      <c r="E774" s="162"/>
      <c r="F774" s="162"/>
      <c r="G774" s="162"/>
      <c r="H774" s="162"/>
      <c r="I774" s="162"/>
      <c r="J774" s="162"/>
      <c r="K774" s="162"/>
      <c r="L774" s="162"/>
      <c r="M774" s="162"/>
    </row>
    <row r="775" spans="1:13" s="161" customFormat="1">
      <c r="A775" s="162"/>
      <c r="B775" s="162"/>
      <c r="C775" s="162"/>
      <c r="D775" s="162"/>
      <c r="E775" s="162"/>
      <c r="F775" s="162"/>
      <c r="G775" s="162"/>
      <c r="H775" s="162"/>
      <c r="I775" s="162"/>
      <c r="J775" s="162"/>
      <c r="K775" s="162"/>
      <c r="L775" s="162"/>
      <c r="M775" s="162"/>
    </row>
    <row r="776" spans="1:13" s="161" customFormat="1">
      <c r="A776" s="162"/>
      <c r="B776" s="162"/>
      <c r="C776" s="162"/>
      <c r="D776" s="162"/>
      <c r="E776" s="162"/>
      <c r="F776" s="162"/>
      <c r="G776" s="162"/>
      <c r="H776" s="162"/>
      <c r="I776" s="162"/>
      <c r="J776" s="162"/>
      <c r="K776" s="162"/>
      <c r="L776" s="162"/>
      <c r="M776" s="162"/>
    </row>
    <row r="777" spans="1:13" s="161" customFormat="1">
      <c r="A777" s="162"/>
      <c r="B777" s="162"/>
      <c r="C777" s="162"/>
      <c r="D777" s="162"/>
      <c r="E777" s="162"/>
      <c r="F777" s="162"/>
      <c r="G777" s="162"/>
      <c r="H777" s="162"/>
      <c r="I777" s="162"/>
      <c r="J777" s="162"/>
      <c r="K777" s="162"/>
      <c r="L777" s="162"/>
      <c r="M777" s="162"/>
    </row>
    <row r="778" spans="1:13" s="161" customFormat="1">
      <c r="A778" s="162"/>
      <c r="B778" s="162"/>
      <c r="C778" s="162"/>
      <c r="D778" s="162"/>
      <c r="E778" s="162"/>
      <c r="F778" s="162"/>
      <c r="G778" s="162"/>
      <c r="H778" s="162"/>
      <c r="I778" s="162"/>
      <c r="J778" s="162"/>
      <c r="K778" s="162"/>
      <c r="L778" s="162"/>
      <c r="M778" s="162"/>
    </row>
    <row r="779" spans="1:13" s="161" customFormat="1">
      <c r="A779" s="162"/>
      <c r="B779" s="162"/>
      <c r="C779" s="162"/>
      <c r="D779" s="162"/>
      <c r="E779" s="162"/>
      <c r="F779" s="162"/>
      <c r="G779" s="162"/>
      <c r="H779" s="162"/>
      <c r="I779" s="162"/>
      <c r="J779" s="162"/>
      <c r="K779" s="162"/>
      <c r="L779" s="162"/>
      <c r="M779" s="162"/>
    </row>
    <row r="780" spans="1:13" s="161" customFormat="1">
      <c r="A780" s="162"/>
      <c r="B780" s="162"/>
      <c r="C780" s="162"/>
      <c r="D780" s="162"/>
      <c r="E780" s="162"/>
      <c r="F780" s="162"/>
      <c r="G780" s="162"/>
      <c r="H780" s="162"/>
      <c r="I780" s="162"/>
      <c r="J780" s="162"/>
      <c r="K780" s="162"/>
      <c r="L780" s="162"/>
      <c r="M780" s="162"/>
    </row>
    <row r="781" spans="1:13" s="161" customFormat="1">
      <c r="A781" s="162"/>
      <c r="B781" s="162"/>
      <c r="C781" s="162"/>
      <c r="D781" s="162"/>
      <c r="E781" s="162"/>
      <c r="F781" s="162"/>
      <c r="G781" s="162"/>
      <c r="H781" s="162"/>
      <c r="I781" s="162"/>
      <c r="J781" s="162"/>
      <c r="K781" s="162"/>
      <c r="L781" s="162"/>
      <c r="M781" s="162"/>
    </row>
    <row r="782" spans="1:13" s="161" customFormat="1">
      <c r="A782" s="162"/>
      <c r="B782" s="162"/>
      <c r="C782" s="162"/>
      <c r="D782" s="162"/>
      <c r="E782" s="162"/>
      <c r="F782" s="162"/>
      <c r="G782" s="162"/>
      <c r="H782" s="162"/>
      <c r="I782" s="162"/>
      <c r="J782" s="162"/>
      <c r="K782" s="162"/>
      <c r="L782" s="162"/>
      <c r="M782" s="162"/>
    </row>
    <row r="783" spans="1:13" s="161" customFormat="1">
      <c r="A783" s="162"/>
      <c r="B783" s="162"/>
      <c r="C783" s="162"/>
      <c r="D783" s="162"/>
      <c r="E783" s="162"/>
      <c r="F783" s="162"/>
      <c r="G783" s="162"/>
      <c r="H783" s="162"/>
      <c r="I783" s="162"/>
      <c r="J783" s="162"/>
      <c r="K783" s="162"/>
      <c r="L783" s="162"/>
      <c r="M783" s="162"/>
    </row>
    <row r="784" spans="1:13" s="161" customFormat="1">
      <c r="A784" s="162"/>
      <c r="B784" s="162"/>
      <c r="C784" s="162"/>
      <c r="D784" s="162"/>
      <c r="E784" s="162"/>
      <c r="F784" s="162"/>
      <c r="G784" s="162"/>
      <c r="H784" s="162"/>
      <c r="I784" s="162"/>
      <c r="J784" s="162"/>
      <c r="K784" s="162"/>
      <c r="L784" s="162"/>
      <c r="M784" s="162"/>
    </row>
    <row r="785" spans="1:13" s="161" customFormat="1">
      <c r="A785" s="162"/>
      <c r="B785" s="162"/>
      <c r="C785" s="162"/>
      <c r="D785" s="162"/>
      <c r="E785" s="162"/>
      <c r="F785" s="162"/>
      <c r="G785" s="162"/>
      <c r="H785" s="162"/>
      <c r="I785" s="162"/>
      <c r="J785" s="162"/>
      <c r="K785" s="162"/>
      <c r="L785" s="162"/>
      <c r="M785" s="162"/>
    </row>
    <row r="786" spans="1:13" s="161" customFormat="1">
      <c r="A786" s="162"/>
      <c r="B786" s="162"/>
      <c r="C786" s="162"/>
      <c r="D786" s="162"/>
      <c r="E786" s="162"/>
      <c r="F786" s="162"/>
      <c r="G786" s="162"/>
      <c r="H786" s="162"/>
      <c r="I786" s="162"/>
      <c r="J786" s="162"/>
      <c r="K786" s="162"/>
      <c r="L786" s="162"/>
      <c r="M786" s="162"/>
    </row>
    <row r="787" spans="1:13" s="161" customFormat="1">
      <c r="A787" s="162"/>
      <c r="B787" s="162"/>
      <c r="C787" s="162"/>
      <c r="D787" s="162"/>
      <c r="E787" s="162"/>
      <c r="F787" s="162"/>
      <c r="G787" s="162"/>
      <c r="H787" s="162"/>
      <c r="I787" s="162"/>
      <c r="J787" s="162"/>
      <c r="K787" s="162"/>
      <c r="L787" s="162"/>
      <c r="M787" s="162"/>
    </row>
    <row r="788" spans="1:13" s="161" customFormat="1">
      <c r="A788" s="162"/>
      <c r="B788" s="162"/>
      <c r="C788" s="162"/>
      <c r="D788" s="162"/>
      <c r="E788" s="162"/>
      <c r="F788" s="162"/>
      <c r="G788" s="162"/>
      <c r="H788" s="162"/>
      <c r="I788" s="162"/>
      <c r="J788" s="162"/>
      <c r="K788" s="162"/>
      <c r="L788" s="162"/>
      <c r="M788" s="162"/>
    </row>
    <row r="789" spans="1:13" s="161" customFormat="1">
      <c r="A789" s="162"/>
      <c r="B789" s="162"/>
      <c r="C789" s="162"/>
      <c r="D789" s="162"/>
      <c r="E789" s="162"/>
      <c r="F789" s="162"/>
      <c r="G789" s="162"/>
      <c r="H789" s="162"/>
      <c r="I789" s="162"/>
      <c r="J789" s="162"/>
      <c r="K789" s="162"/>
      <c r="L789" s="162"/>
      <c r="M789" s="162"/>
    </row>
    <row r="790" spans="1:13" s="161" customFormat="1">
      <c r="A790" s="162"/>
      <c r="B790" s="162"/>
      <c r="C790" s="162"/>
      <c r="D790" s="162"/>
      <c r="E790" s="162"/>
      <c r="F790" s="162"/>
      <c r="G790" s="162"/>
      <c r="H790" s="162"/>
      <c r="I790" s="162"/>
      <c r="J790" s="162"/>
      <c r="K790" s="162"/>
      <c r="L790" s="162"/>
      <c r="M790" s="162"/>
    </row>
    <row r="791" spans="1:13" s="161" customFormat="1">
      <c r="A791" s="162"/>
      <c r="B791" s="162"/>
      <c r="C791" s="162"/>
      <c r="D791" s="162"/>
      <c r="E791" s="162"/>
      <c r="F791" s="162"/>
      <c r="G791" s="162"/>
      <c r="H791" s="162"/>
      <c r="I791" s="162"/>
      <c r="J791" s="162"/>
      <c r="K791" s="162"/>
      <c r="L791" s="162"/>
      <c r="M791" s="162"/>
    </row>
    <row r="792" spans="1:13" s="161" customFormat="1">
      <c r="A792" s="162"/>
      <c r="B792" s="162"/>
      <c r="C792" s="162"/>
      <c r="D792" s="162"/>
      <c r="E792" s="162"/>
      <c r="F792" s="162"/>
      <c r="G792" s="162"/>
      <c r="H792" s="162"/>
      <c r="I792" s="162"/>
      <c r="J792" s="162"/>
      <c r="K792" s="162"/>
      <c r="L792" s="162"/>
      <c r="M792" s="162"/>
    </row>
    <row r="793" spans="1:13" s="161" customFormat="1">
      <c r="A793" s="162"/>
      <c r="B793" s="162"/>
      <c r="C793" s="162"/>
      <c r="D793" s="162"/>
      <c r="E793" s="162"/>
      <c r="F793" s="162"/>
      <c r="G793" s="162"/>
      <c r="H793" s="162"/>
      <c r="I793" s="162"/>
      <c r="J793" s="162"/>
      <c r="K793" s="162"/>
      <c r="L793" s="162"/>
      <c r="M793" s="162"/>
    </row>
    <row r="794" spans="1:13" s="161" customFormat="1">
      <c r="A794" s="162"/>
      <c r="B794" s="162"/>
      <c r="C794" s="162"/>
      <c r="D794" s="162"/>
      <c r="E794" s="162"/>
      <c r="F794" s="162"/>
      <c r="G794" s="162"/>
      <c r="H794" s="162"/>
      <c r="I794" s="162"/>
      <c r="J794" s="162"/>
      <c r="K794" s="162"/>
      <c r="L794" s="162"/>
      <c r="M794" s="162"/>
    </row>
    <row r="795" spans="1:13" s="161" customFormat="1">
      <c r="A795" s="162"/>
      <c r="B795" s="162"/>
      <c r="C795" s="162"/>
      <c r="D795" s="162"/>
      <c r="E795" s="162"/>
      <c r="F795" s="162"/>
      <c r="G795" s="162"/>
      <c r="H795" s="162"/>
      <c r="I795" s="162"/>
      <c r="J795" s="162"/>
      <c r="K795" s="162"/>
      <c r="L795" s="162"/>
      <c r="M795" s="162"/>
    </row>
    <row r="796" spans="1:13" s="161" customFormat="1">
      <c r="A796" s="162"/>
      <c r="B796" s="162"/>
      <c r="C796" s="162"/>
      <c r="D796" s="162"/>
      <c r="E796" s="162"/>
      <c r="F796" s="162"/>
      <c r="G796" s="162"/>
      <c r="H796" s="162"/>
      <c r="I796" s="162"/>
      <c r="J796" s="162"/>
      <c r="K796" s="162"/>
      <c r="L796" s="162"/>
      <c r="M796" s="162"/>
    </row>
    <row r="797" spans="1:13" s="161" customFormat="1">
      <c r="A797" s="162"/>
      <c r="B797" s="162"/>
      <c r="C797" s="162"/>
      <c r="D797" s="162"/>
      <c r="E797" s="162"/>
      <c r="F797" s="162"/>
      <c r="G797" s="162"/>
      <c r="H797" s="162"/>
      <c r="I797" s="162"/>
      <c r="J797" s="162"/>
      <c r="K797" s="162"/>
      <c r="L797" s="162"/>
      <c r="M797" s="162"/>
    </row>
    <row r="798" spans="1:13" s="161" customFormat="1">
      <c r="A798" s="162"/>
      <c r="B798" s="162"/>
      <c r="C798" s="162"/>
      <c r="D798" s="162"/>
      <c r="E798" s="162"/>
      <c r="F798" s="162"/>
      <c r="G798" s="162"/>
      <c r="H798" s="162"/>
      <c r="I798" s="162"/>
      <c r="J798" s="162"/>
      <c r="K798" s="162"/>
      <c r="L798" s="162"/>
      <c r="M798" s="162"/>
    </row>
    <row r="799" spans="1:13" s="161" customFormat="1">
      <c r="A799" s="162"/>
      <c r="B799" s="162"/>
      <c r="C799" s="162"/>
      <c r="D799" s="162"/>
      <c r="E799" s="162"/>
      <c r="F799" s="162"/>
      <c r="G799" s="162"/>
      <c r="H799" s="162"/>
      <c r="I799" s="162"/>
      <c r="J799" s="162"/>
      <c r="K799" s="162"/>
      <c r="L799" s="162"/>
      <c r="M799" s="162"/>
    </row>
    <row r="800" spans="1:13" s="161" customFormat="1">
      <c r="A800" s="162"/>
      <c r="B800" s="162"/>
      <c r="C800" s="162"/>
      <c r="D800" s="162"/>
      <c r="E800" s="162"/>
      <c r="F800" s="162"/>
      <c r="G800" s="162"/>
      <c r="H800" s="162"/>
      <c r="I800" s="162"/>
      <c r="J800" s="162"/>
      <c r="K800" s="162"/>
      <c r="L800" s="162"/>
      <c r="M800" s="162"/>
    </row>
    <row r="801" spans="1:13" s="161" customFormat="1">
      <c r="A801" s="162"/>
      <c r="B801" s="162"/>
      <c r="C801" s="162"/>
      <c r="D801" s="162"/>
      <c r="E801" s="162"/>
      <c r="F801" s="162"/>
      <c r="G801" s="162"/>
      <c r="H801" s="162"/>
      <c r="I801" s="162"/>
      <c r="J801" s="162"/>
      <c r="K801" s="162"/>
      <c r="L801" s="162"/>
      <c r="M801" s="162"/>
    </row>
    <row r="802" spans="1:13" s="161" customFormat="1">
      <c r="A802" s="162"/>
      <c r="B802" s="162"/>
      <c r="C802" s="162"/>
      <c r="D802" s="162"/>
      <c r="E802" s="162"/>
      <c r="F802" s="162"/>
      <c r="G802" s="162"/>
      <c r="H802" s="162"/>
      <c r="I802" s="162"/>
      <c r="J802" s="162"/>
      <c r="K802" s="162"/>
      <c r="L802" s="162"/>
      <c r="M802" s="162"/>
    </row>
    <row r="803" spans="1:13" s="161" customFormat="1">
      <c r="A803" s="162"/>
      <c r="B803" s="162"/>
      <c r="C803" s="162"/>
      <c r="D803" s="162"/>
      <c r="E803" s="162"/>
      <c r="F803" s="162"/>
      <c r="G803" s="162"/>
      <c r="H803" s="162"/>
      <c r="I803" s="162"/>
      <c r="J803" s="162"/>
      <c r="K803" s="162"/>
      <c r="L803" s="162"/>
      <c r="M803" s="162"/>
    </row>
    <row r="804" spans="1:13" s="161" customFormat="1">
      <c r="A804" s="162"/>
      <c r="B804" s="162"/>
      <c r="C804" s="162"/>
      <c r="D804" s="162"/>
      <c r="E804" s="162"/>
      <c r="F804" s="162"/>
      <c r="G804" s="162"/>
      <c r="H804" s="162"/>
      <c r="I804" s="162"/>
      <c r="J804" s="162"/>
      <c r="K804" s="162"/>
      <c r="L804" s="162"/>
      <c r="M804" s="162"/>
    </row>
    <row r="805" spans="1:13" s="161" customFormat="1">
      <c r="A805" s="162"/>
      <c r="B805" s="162"/>
      <c r="C805" s="162"/>
      <c r="D805" s="162"/>
      <c r="E805" s="162"/>
      <c r="F805" s="162"/>
      <c r="G805" s="162"/>
      <c r="H805" s="162"/>
      <c r="I805" s="162"/>
      <c r="J805" s="162"/>
      <c r="K805" s="162"/>
      <c r="L805" s="162"/>
      <c r="M805" s="162"/>
    </row>
    <row r="806" spans="1:13" s="161" customFormat="1">
      <c r="A806" s="162"/>
      <c r="B806" s="162"/>
      <c r="C806" s="162"/>
      <c r="D806" s="162"/>
      <c r="E806" s="162"/>
      <c r="F806" s="162"/>
      <c r="G806" s="162"/>
      <c r="H806" s="162"/>
      <c r="I806" s="162"/>
      <c r="J806" s="162"/>
      <c r="K806" s="162"/>
      <c r="L806" s="162"/>
      <c r="M806" s="162"/>
    </row>
    <row r="807" spans="1:13" s="161" customFormat="1">
      <c r="A807" s="162"/>
      <c r="B807" s="162"/>
      <c r="C807" s="162"/>
      <c r="D807" s="162"/>
      <c r="E807" s="162"/>
      <c r="F807" s="162"/>
      <c r="G807" s="162"/>
      <c r="H807" s="162"/>
      <c r="I807" s="162"/>
      <c r="J807" s="162"/>
      <c r="K807" s="162"/>
      <c r="L807" s="162"/>
      <c r="M807" s="162"/>
    </row>
    <row r="808" spans="1:13" s="161" customFormat="1">
      <c r="A808" s="162"/>
      <c r="B808" s="162"/>
      <c r="C808" s="162"/>
      <c r="D808" s="162"/>
      <c r="E808" s="162"/>
      <c r="F808" s="162"/>
      <c r="G808" s="162"/>
      <c r="H808" s="162"/>
      <c r="I808" s="162"/>
      <c r="J808" s="162"/>
      <c r="K808" s="162"/>
      <c r="L808" s="162"/>
      <c r="M808" s="162"/>
    </row>
    <row r="809" spans="1:13" s="161" customFormat="1">
      <c r="A809" s="162"/>
      <c r="B809" s="162"/>
      <c r="C809" s="162"/>
      <c r="D809" s="162"/>
      <c r="E809" s="162"/>
      <c r="F809" s="162"/>
      <c r="G809" s="162"/>
      <c r="H809" s="162"/>
      <c r="I809" s="162"/>
      <c r="J809" s="162"/>
      <c r="K809" s="162"/>
      <c r="L809" s="162"/>
      <c r="M809" s="162"/>
    </row>
    <row r="810" spans="1:13" s="161" customFormat="1">
      <c r="A810" s="162"/>
      <c r="B810" s="162"/>
      <c r="C810" s="162"/>
      <c r="D810" s="162"/>
      <c r="E810" s="162"/>
      <c r="F810" s="162"/>
      <c r="G810" s="162"/>
      <c r="H810" s="162"/>
      <c r="I810" s="162"/>
      <c r="J810" s="162"/>
      <c r="K810" s="162"/>
      <c r="L810" s="162"/>
      <c r="M810" s="162"/>
    </row>
    <row r="811" spans="1:13" s="161" customFormat="1">
      <c r="A811" s="162"/>
      <c r="B811" s="162"/>
      <c r="C811" s="162"/>
      <c r="D811" s="162"/>
      <c r="E811" s="162"/>
      <c r="F811" s="162"/>
      <c r="G811" s="162"/>
      <c r="H811" s="162"/>
      <c r="I811" s="162"/>
      <c r="J811" s="162"/>
      <c r="K811" s="162"/>
      <c r="L811" s="162"/>
      <c r="M811" s="162"/>
    </row>
    <row r="812" spans="1:13" s="161" customFormat="1">
      <c r="A812" s="162"/>
      <c r="B812" s="162"/>
      <c r="C812" s="162"/>
      <c r="D812" s="162"/>
      <c r="E812" s="162"/>
      <c r="F812" s="162"/>
      <c r="G812" s="162"/>
      <c r="H812" s="162"/>
      <c r="I812" s="162"/>
      <c r="J812" s="162"/>
      <c r="K812" s="162"/>
      <c r="L812" s="162"/>
      <c r="M812" s="162"/>
    </row>
    <row r="813" spans="1:13" s="161" customFormat="1">
      <c r="A813" s="162"/>
      <c r="B813" s="162"/>
      <c r="C813" s="162"/>
      <c r="D813" s="162"/>
      <c r="E813" s="162"/>
      <c r="F813" s="162"/>
      <c r="G813" s="162"/>
      <c r="H813" s="162"/>
      <c r="I813" s="162"/>
      <c r="J813" s="162"/>
      <c r="K813" s="162"/>
      <c r="L813" s="162"/>
      <c r="M813" s="162"/>
    </row>
    <row r="814" spans="1:13" s="161" customFormat="1">
      <c r="A814" s="162"/>
      <c r="B814" s="162"/>
      <c r="C814" s="162"/>
      <c r="D814" s="162"/>
      <c r="E814" s="162"/>
      <c r="F814" s="162"/>
      <c r="G814" s="162"/>
      <c r="H814" s="162"/>
      <c r="I814" s="162"/>
      <c r="J814" s="162"/>
      <c r="K814" s="162"/>
      <c r="L814" s="162"/>
      <c r="M814" s="162"/>
    </row>
    <row r="815" spans="1:13" s="161" customFormat="1">
      <c r="A815" s="162"/>
      <c r="B815" s="162"/>
      <c r="C815" s="162"/>
      <c r="D815" s="162"/>
      <c r="E815" s="162"/>
      <c r="F815" s="162"/>
      <c r="G815" s="162"/>
      <c r="H815" s="162"/>
      <c r="I815" s="162"/>
      <c r="J815" s="162"/>
      <c r="K815" s="162"/>
      <c r="L815" s="162"/>
      <c r="M815" s="162"/>
    </row>
    <row r="816" spans="1:13" s="161" customFormat="1">
      <c r="A816" s="162"/>
      <c r="B816" s="162"/>
      <c r="C816" s="162"/>
      <c r="D816" s="162"/>
      <c r="E816" s="162"/>
      <c r="F816" s="162"/>
      <c r="G816" s="162"/>
      <c r="H816" s="162"/>
      <c r="I816" s="162"/>
      <c r="J816" s="162"/>
      <c r="K816" s="162"/>
      <c r="L816" s="162"/>
      <c r="M816" s="162"/>
    </row>
    <row r="817" spans="1:13" s="161" customFormat="1">
      <c r="A817" s="162"/>
      <c r="B817" s="162"/>
      <c r="C817" s="162"/>
      <c r="D817" s="162"/>
      <c r="E817" s="162"/>
      <c r="F817" s="162"/>
      <c r="G817" s="162"/>
      <c r="H817" s="162"/>
      <c r="I817" s="162"/>
      <c r="J817" s="162"/>
      <c r="K817" s="162"/>
      <c r="L817" s="162"/>
      <c r="M817" s="162"/>
    </row>
    <row r="818" spans="1:13" s="161" customFormat="1">
      <c r="A818" s="162"/>
      <c r="B818" s="162"/>
      <c r="C818" s="162"/>
      <c r="D818" s="162"/>
      <c r="E818" s="162"/>
      <c r="F818" s="162"/>
      <c r="G818" s="162"/>
      <c r="H818" s="162"/>
      <c r="I818" s="162"/>
      <c r="J818" s="162"/>
      <c r="K818" s="162"/>
      <c r="L818" s="162"/>
      <c r="M818" s="162"/>
    </row>
    <row r="819" spans="1:13" s="161" customFormat="1">
      <c r="A819" s="162"/>
      <c r="B819" s="162"/>
      <c r="C819" s="162"/>
      <c r="D819" s="162"/>
      <c r="E819" s="162"/>
      <c r="F819" s="162"/>
      <c r="G819" s="162"/>
      <c r="H819" s="162"/>
      <c r="I819" s="162"/>
      <c r="J819" s="162"/>
      <c r="K819" s="162"/>
      <c r="L819" s="162"/>
      <c r="M819" s="162"/>
    </row>
    <row r="820" spans="1:13" s="161" customFormat="1">
      <c r="A820" s="162"/>
      <c r="B820" s="162"/>
      <c r="C820" s="162"/>
      <c r="D820" s="162"/>
      <c r="E820" s="162"/>
      <c r="F820" s="162"/>
      <c r="G820" s="162"/>
      <c r="H820" s="162"/>
      <c r="I820" s="162"/>
      <c r="J820" s="162"/>
      <c r="K820" s="162"/>
      <c r="L820" s="162"/>
      <c r="M820" s="162"/>
    </row>
    <row r="821" spans="1:13" s="161" customFormat="1">
      <c r="A821" s="162"/>
      <c r="B821" s="162"/>
      <c r="C821" s="162"/>
      <c r="D821" s="162"/>
      <c r="E821" s="162"/>
      <c r="F821" s="162"/>
      <c r="G821" s="162"/>
      <c r="H821" s="162"/>
      <c r="I821" s="162"/>
      <c r="J821" s="162"/>
      <c r="K821" s="162"/>
      <c r="L821" s="162"/>
      <c r="M821" s="162"/>
    </row>
    <row r="822" spans="1:13" s="161" customFormat="1">
      <c r="A822" s="162"/>
      <c r="B822" s="162"/>
      <c r="C822" s="162"/>
      <c r="D822" s="162"/>
      <c r="E822" s="162"/>
      <c r="F822" s="162"/>
      <c r="G822" s="162"/>
      <c r="H822" s="162"/>
      <c r="I822" s="162"/>
      <c r="J822" s="162"/>
      <c r="K822" s="162"/>
      <c r="L822" s="162"/>
      <c r="M822" s="162"/>
    </row>
    <row r="823" spans="1:13" s="161" customFormat="1">
      <c r="A823" s="162"/>
      <c r="B823" s="162"/>
      <c r="C823" s="162"/>
      <c r="D823" s="162"/>
      <c r="E823" s="162"/>
      <c r="F823" s="162"/>
      <c r="G823" s="162"/>
      <c r="H823" s="162"/>
      <c r="I823" s="162"/>
      <c r="J823" s="162"/>
      <c r="K823" s="162"/>
      <c r="L823" s="162"/>
      <c r="M823" s="162"/>
    </row>
    <row r="824" spans="1:13" s="161" customFormat="1">
      <c r="A824" s="162"/>
      <c r="B824" s="162"/>
      <c r="C824" s="162"/>
      <c r="D824" s="162"/>
      <c r="E824" s="162"/>
      <c r="F824" s="162"/>
      <c r="G824" s="162"/>
      <c r="H824" s="162"/>
      <c r="I824" s="162"/>
      <c r="J824" s="162"/>
      <c r="K824" s="162"/>
      <c r="L824" s="162"/>
      <c r="M824" s="162"/>
    </row>
    <row r="825" spans="1:13" s="161" customFormat="1">
      <c r="A825" s="162"/>
      <c r="B825" s="162"/>
      <c r="C825" s="162"/>
      <c r="D825" s="162"/>
      <c r="E825" s="162"/>
      <c r="F825" s="162"/>
      <c r="G825" s="162"/>
      <c r="H825" s="162"/>
      <c r="I825" s="162"/>
      <c r="J825" s="162"/>
      <c r="K825" s="162"/>
      <c r="L825" s="162"/>
      <c r="M825" s="162"/>
    </row>
    <row r="826" spans="1:13" s="161" customFormat="1">
      <c r="A826" s="162"/>
      <c r="B826" s="162"/>
      <c r="C826" s="162"/>
      <c r="D826" s="162"/>
      <c r="E826" s="162"/>
      <c r="F826" s="162"/>
      <c r="G826" s="162"/>
      <c r="H826" s="162"/>
      <c r="I826" s="162"/>
      <c r="J826" s="162"/>
      <c r="K826" s="162"/>
      <c r="L826" s="162"/>
      <c r="M826" s="162"/>
    </row>
    <row r="827" spans="1:13" s="161" customFormat="1">
      <c r="A827" s="162"/>
      <c r="B827" s="162"/>
      <c r="C827" s="162"/>
      <c r="D827" s="162"/>
      <c r="E827" s="162"/>
      <c r="F827" s="162"/>
      <c r="G827" s="162"/>
      <c r="H827" s="162"/>
      <c r="I827" s="162"/>
      <c r="J827" s="162"/>
      <c r="K827" s="162"/>
      <c r="L827" s="162"/>
      <c r="M827" s="162"/>
    </row>
    <row r="828" spans="1:13" s="161" customFormat="1">
      <c r="A828" s="162"/>
      <c r="B828" s="162"/>
      <c r="C828" s="162"/>
      <c r="D828" s="162"/>
      <c r="E828" s="162"/>
      <c r="F828" s="162"/>
      <c r="G828" s="162"/>
      <c r="H828" s="162"/>
      <c r="I828" s="162"/>
      <c r="J828" s="162"/>
      <c r="K828" s="162"/>
      <c r="L828" s="162"/>
      <c r="M828" s="162"/>
    </row>
    <row r="829" spans="1:13" s="161" customFormat="1">
      <c r="A829" s="162"/>
      <c r="B829" s="162"/>
      <c r="C829" s="162"/>
      <c r="D829" s="162"/>
      <c r="E829" s="162"/>
      <c r="F829" s="162"/>
      <c r="G829" s="162"/>
      <c r="H829" s="162"/>
      <c r="I829" s="162"/>
      <c r="J829" s="162"/>
      <c r="K829" s="162"/>
      <c r="L829" s="162"/>
      <c r="M829" s="162"/>
    </row>
    <row r="830" spans="1:13" s="161" customFormat="1">
      <c r="A830" s="162"/>
      <c r="B830" s="162"/>
      <c r="C830" s="162"/>
      <c r="D830" s="162"/>
      <c r="E830" s="162"/>
      <c r="F830" s="162"/>
      <c r="G830" s="162"/>
      <c r="H830" s="162"/>
      <c r="I830" s="162"/>
      <c r="J830" s="162"/>
      <c r="K830" s="162"/>
      <c r="L830" s="162"/>
      <c r="M830" s="162"/>
    </row>
    <row r="831" spans="1:13" s="161" customFormat="1">
      <c r="A831" s="162"/>
      <c r="B831" s="162"/>
      <c r="C831" s="162"/>
      <c r="D831" s="162"/>
      <c r="E831" s="162"/>
      <c r="F831" s="162"/>
      <c r="G831" s="162"/>
      <c r="H831" s="162"/>
      <c r="I831" s="162"/>
      <c r="J831" s="162"/>
      <c r="K831" s="162"/>
      <c r="L831" s="162"/>
      <c r="M831" s="162"/>
    </row>
    <row r="832" spans="1:13" s="161" customFormat="1">
      <c r="A832" s="162"/>
      <c r="B832" s="162"/>
      <c r="C832" s="162"/>
      <c r="D832" s="162"/>
      <c r="E832" s="162"/>
      <c r="F832" s="162"/>
      <c r="G832" s="162"/>
      <c r="H832" s="162"/>
      <c r="I832" s="162"/>
      <c r="J832" s="162"/>
      <c r="K832" s="162"/>
      <c r="L832" s="162"/>
      <c r="M832" s="162"/>
    </row>
    <row r="833" spans="1:13" s="161" customFormat="1">
      <c r="A833" s="162"/>
      <c r="B833" s="162"/>
      <c r="C833" s="162"/>
      <c r="D833" s="162"/>
      <c r="E833" s="162"/>
      <c r="F833" s="162"/>
      <c r="G833" s="162"/>
      <c r="H833" s="162"/>
      <c r="I833" s="162"/>
      <c r="J833" s="162"/>
      <c r="K833" s="162"/>
      <c r="L833" s="162"/>
      <c r="M833" s="162"/>
    </row>
    <row r="834" spans="1:13" s="161" customFormat="1">
      <c r="A834" s="162"/>
      <c r="B834" s="162"/>
      <c r="C834" s="162"/>
      <c r="D834" s="162"/>
      <c r="E834" s="162"/>
      <c r="F834" s="162"/>
      <c r="G834" s="162"/>
      <c r="H834" s="162"/>
      <c r="I834" s="162"/>
      <c r="J834" s="162"/>
      <c r="K834" s="162"/>
      <c r="L834" s="162"/>
      <c r="M834" s="162"/>
    </row>
    <row r="835" spans="1:13" s="161" customFormat="1">
      <c r="A835" s="162"/>
      <c r="B835" s="162"/>
      <c r="C835" s="162"/>
      <c r="D835" s="162"/>
      <c r="E835" s="162"/>
      <c r="F835" s="162"/>
      <c r="G835" s="162"/>
      <c r="H835" s="162"/>
      <c r="I835" s="162"/>
      <c r="J835" s="162"/>
      <c r="K835" s="162"/>
      <c r="L835" s="162"/>
      <c r="M835" s="162"/>
    </row>
    <row r="836" spans="1:13" s="161" customFormat="1">
      <c r="A836" s="162"/>
      <c r="B836" s="162"/>
      <c r="C836" s="162"/>
      <c r="D836" s="162"/>
      <c r="E836" s="162"/>
      <c r="F836" s="162"/>
      <c r="G836" s="162"/>
      <c r="H836" s="162"/>
      <c r="I836" s="162"/>
      <c r="J836" s="162"/>
      <c r="K836" s="162"/>
      <c r="L836" s="162"/>
      <c r="M836" s="162"/>
    </row>
    <row r="837" spans="1:13" s="161" customFormat="1">
      <c r="A837" s="162"/>
      <c r="B837" s="162"/>
      <c r="C837" s="162"/>
      <c r="D837" s="162"/>
      <c r="E837" s="162"/>
      <c r="F837" s="162"/>
      <c r="G837" s="162"/>
      <c r="H837" s="162"/>
      <c r="I837" s="162"/>
      <c r="J837" s="162"/>
      <c r="K837" s="162"/>
      <c r="L837" s="162"/>
      <c r="M837" s="162"/>
    </row>
    <row r="838" spans="1:13" s="161" customFormat="1">
      <c r="A838" s="162"/>
      <c r="B838" s="162"/>
      <c r="C838" s="162"/>
      <c r="D838" s="162"/>
      <c r="E838" s="162"/>
      <c r="F838" s="162"/>
      <c r="G838" s="162"/>
      <c r="H838" s="162"/>
      <c r="I838" s="162"/>
      <c r="J838" s="162"/>
      <c r="K838" s="162"/>
      <c r="L838" s="162"/>
      <c r="M838" s="162"/>
    </row>
    <row r="839" spans="1:13" s="161" customFormat="1">
      <c r="A839" s="162"/>
      <c r="B839" s="162"/>
      <c r="C839" s="162"/>
      <c r="D839" s="162"/>
      <c r="E839" s="162"/>
      <c r="F839" s="162"/>
      <c r="G839" s="162"/>
      <c r="H839" s="162"/>
      <c r="I839" s="162"/>
      <c r="J839" s="162"/>
      <c r="K839" s="162"/>
      <c r="L839" s="162"/>
      <c r="M839" s="162"/>
    </row>
    <row r="840" spans="1:13" s="161" customFormat="1">
      <c r="A840" s="162"/>
      <c r="B840" s="162"/>
      <c r="C840" s="162"/>
      <c r="D840" s="162"/>
      <c r="E840" s="162"/>
      <c r="F840" s="162"/>
      <c r="G840" s="162"/>
      <c r="H840" s="162"/>
      <c r="I840" s="162"/>
      <c r="J840" s="162"/>
      <c r="K840" s="162"/>
      <c r="L840" s="162"/>
      <c r="M840" s="162"/>
    </row>
    <row r="841" spans="1:13" s="161" customFormat="1">
      <c r="A841" s="162"/>
      <c r="B841" s="162"/>
      <c r="C841" s="162"/>
      <c r="D841" s="162"/>
      <c r="E841" s="162"/>
      <c r="F841" s="162"/>
      <c r="G841" s="162"/>
      <c r="H841" s="162"/>
      <c r="I841" s="162"/>
      <c r="J841" s="162"/>
      <c r="K841" s="162"/>
      <c r="L841" s="162"/>
      <c r="M841" s="162"/>
    </row>
    <row r="842" spans="1:13" s="161" customFormat="1">
      <c r="A842" s="162"/>
      <c r="B842" s="162"/>
      <c r="C842" s="162"/>
      <c r="D842" s="162"/>
      <c r="E842" s="162"/>
      <c r="F842" s="162"/>
      <c r="G842" s="162"/>
      <c r="H842" s="162"/>
      <c r="I842" s="162"/>
      <c r="J842" s="162"/>
      <c r="K842" s="162"/>
      <c r="L842" s="162"/>
      <c r="M842" s="162"/>
    </row>
    <row r="843" spans="1:13" s="161" customFormat="1">
      <c r="A843" s="162"/>
      <c r="B843" s="162"/>
      <c r="C843" s="162"/>
      <c r="D843" s="162"/>
      <c r="E843" s="162"/>
      <c r="F843" s="162"/>
      <c r="G843" s="162"/>
      <c r="H843" s="162"/>
      <c r="I843" s="162"/>
      <c r="J843" s="162"/>
      <c r="K843" s="162"/>
      <c r="L843" s="162"/>
      <c r="M843" s="162"/>
    </row>
    <row r="844" spans="1:13" s="161" customFormat="1">
      <c r="A844" s="162"/>
      <c r="B844" s="162"/>
      <c r="C844" s="162"/>
      <c r="D844" s="162"/>
      <c r="E844" s="162"/>
      <c r="F844" s="162"/>
      <c r="G844" s="162"/>
      <c r="H844" s="162"/>
      <c r="I844" s="162"/>
      <c r="J844" s="162"/>
      <c r="K844" s="162"/>
      <c r="L844" s="162"/>
      <c r="M844" s="162"/>
    </row>
    <row r="845" spans="1:13" s="161" customFormat="1">
      <c r="A845" s="162"/>
      <c r="B845" s="162"/>
      <c r="C845" s="162"/>
      <c r="D845" s="162"/>
      <c r="E845" s="162"/>
      <c r="F845" s="162"/>
      <c r="G845" s="162"/>
      <c r="H845" s="162"/>
      <c r="I845" s="162"/>
      <c r="J845" s="162"/>
      <c r="K845" s="162"/>
      <c r="L845" s="162"/>
      <c r="M845" s="162"/>
    </row>
    <row r="846" spans="1:13" s="161" customFormat="1">
      <c r="A846" s="162"/>
      <c r="B846" s="162"/>
      <c r="C846" s="162"/>
      <c r="D846" s="162"/>
      <c r="E846" s="162"/>
      <c r="F846" s="162"/>
      <c r="G846" s="162"/>
      <c r="H846" s="162"/>
      <c r="I846" s="162"/>
      <c r="J846" s="162"/>
      <c r="K846" s="162"/>
      <c r="L846" s="162"/>
      <c r="M846" s="162"/>
    </row>
    <row r="847" spans="1:13" s="161" customFormat="1">
      <c r="A847" s="162"/>
      <c r="B847" s="162"/>
      <c r="C847" s="162"/>
      <c r="D847" s="162"/>
      <c r="E847" s="162"/>
      <c r="F847" s="162"/>
      <c r="G847" s="162"/>
      <c r="H847" s="162"/>
      <c r="I847" s="162"/>
      <c r="J847" s="162"/>
      <c r="K847" s="162"/>
      <c r="L847" s="162"/>
      <c r="M847" s="162"/>
    </row>
    <row r="848" spans="1:13" s="161" customFormat="1">
      <c r="A848" s="162"/>
      <c r="B848" s="162"/>
      <c r="C848" s="162"/>
      <c r="D848" s="162"/>
      <c r="E848" s="162"/>
      <c r="F848" s="162"/>
      <c r="G848" s="162"/>
      <c r="H848" s="162"/>
      <c r="I848" s="162"/>
      <c r="J848" s="162"/>
      <c r="K848" s="162"/>
      <c r="L848" s="162"/>
      <c r="M848" s="162"/>
    </row>
    <row r="849" spans="1:13" s="161" customFormat="1">
      <c r="A849" s="162"/>
      <c r="B849" s="162"/>
      <c r="C849" s="162"/>
      <c r="D849" s="162"/>
      <c r="E849" s="162"/>
      <c r="F849" s="162"/>
      <c r="G849" s="162"/>
      <c r="H849" s="162"/>
      <c r="I849" s="162"/>
      <c r="J849" s="162"/>
      <c r="K849" s="162"/>
      <c r="L849" s="162"/>
      <c r="M849" s="162"/>
    </row>
    <row r="850" spans="1:13" s="161" customFormat="1">
      <c r="A850" s="162"/>
      <c r="B850" s="162"/>
      <c r="C850" s="162"/>
      <c r="D850" s="162"/>
      <c r="E850" s="162"/>
      <c r="F850" s="162"/>
      <c r="G850" s="162"/>
      <c r="H850" s="162"/>
      <c r="I850" s="162"/>
      <c r="J850" s="162"/>
      <c r="K850" s="162"/>
      <c r="L850" s="162"/>
      <c r="M850" s="162"/>
    </row>
    <row r="851" spans="1:13" s="161" customFormat="1">
      <c r="A851" s="162"/>
      <c r="B851" s="162"/>
      <c r="C851" s="162"/>
      <c r="D851" s="162"/>
      <c r="E851" s="162"/>
      <c r="F851" s="162"/>
      <c r="G851" s="162"/>
      <c r="H851" s="162"/>
      <c r="I851" s="162"/>
      <c r="J851" s="162"/>
      <c r="K851" s="162"/>
      <c r="L851" s="162"/>
      <c r="M851" s="162"/>
    </row>
    <row r="852" spans="1:13" s="161" customFormat="1">
      <c r="A852" s="162"/>
      <c r="B852" s="162"/>
      <c r="C852" s="162"/>
      <c r="D852" s="162"/>
      <c r="E852" s="162"/>
      <c r="F852" s="162"/>
      <c r="G852" s="162"/>
      <c r="H852" s="162"/>
      <c r="I852" s="162"/>
      <c r="J852" s="162"/>
      <c r="K852" s="162"/>
      <c r="L852" s="162"/>
      <c r="M852" s="162"/>
    </row>
    <row r="853" spans="1:13" s="161" customFormat="1">
      <c r="A853" s="162"/>
      <c r="B853" s="162"/>
      <c r="C853" s="162"/>
      <c r="D853" s="162"/>
      <c r="E853" s="162"/>
      <c r="F853" s="162"/>
      <c r="G853" s="162"/>
      <c r="H853" s="162"/>
      <c r="I853" s="162"/>
      <c r="J853" s="162"/>
      <c r="K853" s="162"/>
      <c r="L853" s="162"/>
      <c r="M853" s="162"/>
    </row>
    <row r="854" spans="1:13" s="161" customFormat="1">
      <c r="A854" s="162"/>
      <c r="B854" s="162"/>
      <c r="C854" s="162"/>
      <c r="D854" s="162"/>
      <c r="E854" s="162"/>
      <c r="F854" s="162"/>
      <c r="G854" s="162"/>
      <c r="H854" s="162"/>
      <c r="I854" s="162"/>
      <c r="J854" s="162"/>
      <c r="K854" s="162"/>
      <c r="L854" s="162"/>
      <c r="M854" s="162"/>
    </row>
    <row r="855" spans="1:13" s="161" customFormat="1">
      <c r="A855" s="162"/>
      <c r="B855" s="162"/>
      <c r="C855" s="162"/>
      <c r="D855" s="162"/>
      <c r="E855" s="162"/>
      <c r="F855" s="162"/>
      <c r="G855" s="162"/>
      <c r="H855" s="162"/>
      <c r="I855" s="162"/>
      <c r="J855" s="162"/>
      <c r="K855" s="162"/>
      <c r="L855" s="162"/>
      <c r="M855" s="162"/>
    </row>
    <row r="856" spans="1:13" s="161" customFormat="1">
      <c r="A856" s="162"/>
      <c r="B856" s="162"/>
      <c r="C856" s="162"/>
      <c r="D856" s="162"/>
      <c r="E856" s="162"/>
      <c r="F856" s="162"/>
      <c r="G856" s="162"/>
      <c r="H856" s="162"/>
      <c r="I856" s="162"/>
      <c r="J856" s="162"/>
      <c r="K856" s="162"/>
      <c r="L856" s="162"/>
      <c r="M856" s="162"/>
    </row>
    <row r="857" spans="1:13" s="161" customFormat="1">
      <c r="A857" s="162"/>
      <c r="B857" s="162"/>
      <c r="C857" s="162"/>
      <c r="D857" s="162"/>
      <c r="E857" s="162"/>
      <c r="F857" s="162"/>
      <c r="G857" s="162"/>
      <c r="H857" s="162"/>
      <c r="I857" s="162"/>
      <c r="J857" s="162"/>
      <c r="K857" s="162"/>
      <c r="L857" s="162"/>
      <c r="M857" s="162"/>
    </row>
    <row r="858" spans="1:13" s="161" customFormat="1">
      <c r="A858" s="162"/>
      <c r="B858" s="162"/>
      <c r="C858" s="162"/>
      <c r="D858" s="162"/>
      <c r="E858" s="162"/>
      <c r="F858" s="162"/>
      <c r="G858" s="162"/>
      <c r="H858" s="162"/>
      <c r="I858" s="162"/>
      <c r="J858" s="162"/>
      <c r="K858" s="162"/>
      <c r="L858" s="162"/>
      <c r="M858" s="162"/>
    </row>
    <row r="859" spans="1:13" s="161" customFormat="1">
      <c r="A859" s="162"/>
      <c r="B859" s="162"/>
      <c r="C859" s="162"/>
      <c r="D859" s="162"/>
      <c r="E859" s="162"/>
      <c r="F859" s="162"/>
      <c r="G859" s="162"/>
      <c r="H859" s="162"/>
      <c r="I859" s="162"/>
      <c r="J859" s="162"/>
      <c r="K859" s="162"/>
      <c r="L859" s="162"/>
      <c r="M859" s="162"/>
    </row>
    <row r="860" spans="1:13" s="161" customFormat="1">
      <c r="A860" s="162"/>
      <c r="B860" s="162"/>
      <c r="C860" s="162"/>
      <c r="D860" s="162"/>
      <c r="E860" s="162"/>
      <c r="F860" s="162"/>
      <c r="G860" s="162"/>
      <c r="H860" s="162"/>
      <c r="I860" s="162"/>
      <c r="J860" s="162"/>
      <c r="K860" s="162"/>
      <c r="L860" s="162"/>
      <c r="M860" s="162"/>
    </row>
    <row r="861" spans="1:13" s="161" customFormat="1">
      <c r="A861" s="162"/>
      <c r="B861" s="162"/>
      <c r="C861" s="162"/>
      <c r="D861" s="162"/>
      <c r="E861" s="162"/>
      <c r="F861" s="162"/>
      <c r="G861" s="162"/>
      <c r="H861" s="162"/>
      <c r="I861" s="162"/>
      <c r="J861" s="162"/>
      <c r="K861" s="162"/>
      <c r="L861" s="162"/>
      <c r="M861" s="162"/>
    </row>
    <row r="862" spans="1:13" s="161" customFormat="1">
      <c r="A862" s="162"/>
      <c r="B862" s="162"/>
      <c r="C862" s="162"/>
      <c r="D862" s="162"/>
      <c r="E862" s="162"/>
      <c r="F862" s="162"/>
      <c r="G862" s="162"/>
      <c r="H862" s="162"/>
      <c r="I862" s="162"/>
      <c r="J862" s="162"/>
      <c r="K862" s="162"/>
      <c r="L862" s="162"/>
      <c r="M862" s="162"/>
    </row>
    <row r="863" spans="1:13" s="161" customFormat="1">
      <c r="A863" s="162"/>
      <c r="B863" s="162"/>
      <c r="C863" s="162"/>
      <c r="D863" s="162"/>
      <c r="E863" s="162"/>
      <c r="F863" s="162"/>
      <c r="G863" s="162"/>
      <c r="H863" s="162"/>
      <c r="I863" s="162"/>
      <c r="J863" s="162"/>
      <c r="K863" s="162"/>
      <c r="L863" s="162"/>
      <c r="M863" s="162"/>
    </row>
    <row r="864" spans="1:13" s="161" customFormat="1">
      <c r="A864" s="162"/>
      <c r="B864" s="162"/>
      <c r="C864" s="162"/>
      <c r="D864" s="162"/>
      <c r="E864" s="162"/>
      <c r="F864" s="162"/>
      <c r="G864" s="162"/>
      <c r="H864" s="162"/>
      <c r="I864" s="162"/>
      <c r="J864" s="162"/>
      <c r="K864" s="162"/>
      <c r="L864" s="162"/>
      <c r="M864" s="162"/>
    </row>
    <row r="865" spans="1:13" s="161" customFormat="1">
      <c r="A865" s="162"/>
      <c r="B865" s="162"/>
      <c r="C865" s="162"/>
      <c r="D865" s="162"/>
      <c r="E865" s="162"/>
      <c r="F865" s="162"/>
      <c r="G865" s="162"/>
      <c r="H865" s="162"/>
      <c r="I865" s="162"/>
      <c r="J865" s="162"/>
      <c r="K865" s="162"/>
      <c r="L865" s="162"/>
      <c r="M865" s="162"/>
    </row>
    <row r="866" spans="1:13" s="161" customFormat="1">
      <c r="A866" s="162"/>
      <c r="B866" s="162"/>
      <c r="C866" s="162"/>
      <c r="D866" s="162"/>
      <c r="E866" s="162"/>
      <c r="F866" s="162"/>
      <c r="G866" s="162"/>
      <c r="H866" s="162"/>
      <c r="I866" s="162"/>
      <c r="J866" s="162"/>
      <c r="K866" s="162"/>
      <c r="L866" s="162"/>
      <c r="M866" s="162"/>
    </row>
    <row r="867" spans="1:13" s="161" customFormat="1">
      <c r="A867" s="162"/>
      <c r="B867" s="162"/>
      <c r="C867" s="162"/>
      <c r="D867" s="162"/>
      <c r="E867" s="162"/>
      <c r="F867" s="162"/>
      <c r="G867" s="162"/>
      <c r="H867" s="162"/>
      <c r="I867" s="162"/>
      <c r="J867" s="162"/>
      <c r="K867" s="162"/>
      <c r="L867" s="162"/>
      <c r="M867" s="162"/>
    </row>
    <row r="868" spans="1:13" s="161" customFormat="1">
      <c r="A868" s="162"/>
      <c r="B868" s="162"/>
      <c r="C868" s="162"/>
      <c r="D868" s="162"/>
      <c r="E868" s="162"/>
      <c r="F868" s="162"/>
      <c r="G868" s="162"/>
      <c r="H868" s="162"/>
      <c r="I868" s="162"/>
      <c r="J868" s="162"/>
      <c r="K868" s="162"/>
      <c r="L868" s="162"/>
      <c r="M868" s="162"/>
    </row>
    <row r="869" spans="1:13" s="161" customFormat="1">
      <c r="A869" s="162"/>
      <c r="B869" s="162"/>
      <c r="C869" s="162"/>
      <c r="D869" s="162"/>
      <c r="E869" s="162"/>
      <c r="F869" s="162"/>
      <c r="G869" s="162"/>
      <c r="H869" s="162"/>
      <c r="I869" s="162"/>
      <c r="J869" s="162"/>
      <c r="K869" s="162"/>
      <c r="L869" s="162"/>
      <c r="M869" s="162"/>
    </row>
    <row r="870" spans="1:13" s="161" customFormat="1">
      <c r="A870" s="162"/>
      <c r="B870" s="162"/>
      <c r="C870" s="162"/>
      <c r="D870" s="162"/>
      <c r="E870" s="162"/>
      <c r="F870" s="162"/>
      <c r="G870" s="162"/>
      <c r="H870" s="162"/>
      <c r="I870" s="162"/>
      <c r="J870" s="162"/>
      <c r="K870" s="162"/>
      <c r="L870" s="162"/>
      <c r="M870" s="162"/>
    </row>
    <row r="871" spans="1:13" s="161" customFormat="1">
      <c r="A871" s="162"/>
      <c r="B871" s="162"/>
      <c r="C871" s="162"/>
      <c r="D871" s="162"/>
      <c r="E871" s="162"/>
      <c r="F871" s="162"/>
      <c r="G871" s="162"/>
      <c r="H871" s="162"/>
      <c r="I871" s="162"/>
      <c r="J871" s="162"/>
      <c r="K871" s="162"/>
      <c r="L871" s="162"/>
      <c r="M871" s="162"/>
    </row>
    <row r="872" spans="1:13" s="161" customFormat="1">
      <c r="A872" s="162"/>
      <c r="B872" s="162"/>
      <c r="C872" s="162"/>
      <c r="D872" s="162"/>
      <c r="E872" s="162"/>
      <c r="F872" s="162"/>
      <c r="G872" s="162"/>
      <c r="H872" s="162"/>
      <c r="I872" s="162"/>
      <c r="J872" s="162"/>
      <c r="K872" s="162"/>
      <c r="L872" s="162"/>
      <c r="M872" s="162"/>
    </row>
    <row r="873" spans="1:13" s="161" customFormat="1">
      <c r="A873" s="162"/>
      <c r="B873" s="162"/>
      <c r="C873" s="162"/>
      <c r="D873" s="162"/>
      <c r="E873" s="162"/>
      <c r="F873" s="162"/>
      <c r="G873" s="162"/>
      <c r="H873" s="162"/>
      <c r="I873" s="162"/>
      <c r="J873" s="162"/>
      <c r="K873" s="162"/>
      <c r="L873" s="162"/>
      <c r="M873" s="162"/>
    </row>
    <row r="874" spans="1:13" s="161" customFormat="1">
      <c r="A874" s="162"/>
      <c r="B874" s="162"/>
      <c r="C874" s="162"/>
      <c r="D874" s="162"/>
      <c r="E874" s="162"/>
      <c r="F874" s="162"/>
      <c r="G874" s="162"/>
      <c r="H874" s="162"/>
      <c r="I874" s="162"/>
      <c r="J874" s="162"/>
      <c r="K874" s="162"/>
      <c r="L874" s="162"/>
      <c r="M874" s="162"/>
    </row>
    <row r="875" spans="1:13" s="161" customFormat="1">
      <c r="A875" s="162"/>
      <c r="B875" s="162"/>
      <c r="C875" s="162"/>
      <c r="D875" s="162"/>
      <c r="E875" s="162"/>
      <c r="F875" s="162"/>
      <c r="G875" s="162"/>
      <c r="H875" s="162"/>
      <c r="I875" s="162"/>
      <c r="J875" s="162"/>
      <c r="K875" s="162"/>
      <c r="L875" s="162"/>
      <c r="M875" s="162"/>
    </row>
    <row r="876" spans="1:13" s="161" customFormat="1">
      <c r="A876" s="162"/>
      <c r="B876" s="162"/>
      <c r="C876" s="162"/>
      <c r="D876" s="162"/>
      <c r="E876" s="162"/>
      <c r="F876" s="162"/>
      <c r="G876" s="162"/>
      <c r="H876" s="162"/>
      <c r="I876" s="162"/>
      <c r="J876" s="162"/>
      <c r="K876" s="162"/>
      <c r="L876" s="162"/>
      <c r="M876" s="162"/>
    </row>
    <row r="877" spans="1:13" s="161" customFormat="1">
      <c r="A877" s="162"/>
      <c r="B877" s="162"/>
      <c r="C877" s="162"/>
      <c r="D877" s="162"/>
      <c r="E877" s="162"/>
      <c r="F877" s="162"/>
      <c r="G877" s="162"/>
      <c r="H877" s="162"/>
      <c r="I877" s="162"/>
      <c r="J877" s="162"/>
      <c r="K877" s="162"/>
      <c r="L877" s="162"/>
      <c r="M877" s="162"/>
    </row>
    <row r="878" spans="1:13" s="161" customFormat="1">
      <c r="A878" s="162"/>
      <c r="B878" s="162"/>
      <c r="C878" s="162"/>
      <c r="D878" s="162"/>
      <c r="E878" s="162"/>
      <c r="F878" s="162"/>
      <c r="G878" s="162"/>
      <c r="H878" s="162"/>
      <c r="I878" s="162"/>
      <c r="J878" s="162"/>
      <c r="K878" s="162"/>
      <c r="L878" s="162"/>
      <c r="M878" s="162"/>
    </row>
    <row r="879" spans="1:13" s="161" customFormat="1">
      <c r="A879" s="162"/>
      <c r="B879" s="162"/>
      <c r="C879" s="162"/>
      <c r="D879" s="162"/>
      <c r="E879" s="162"/>
      <c r="F879" s="162"/>
      <c r="G879" s="162"/>
      <c r="H879" s="162"/>
      <c r="I879" s="162"/>
      <c r="J879" s="162"/>
      <c r="K879" s="162"/>
      <c r="L879" s="162"/>
      <c r="M879" s="162"/>
    </row>
    <row r="880" spans="1:13" s="161" customFormat="1">
      <c r="A880" s="162"/>
      <c r="B880" s="162"/>
      <c r="C880" s="162"/>
      <c r="D880" s="162"/>
      <c r="E880" s="162"/>
      <c r="F880" s="162"/>
      <c r="G880" s="162"/>
      <c r="H880" s="162"/>
      <c r="I880" s="162"/>
      <c r="J880" s="162"/>
      <c r="K880" s="162"/>
      <c r="L880" s="162"/>
      <c r="M880" s="162"/>
    </row>
    <row r="881" spans="1:13" s="161" customFormat="1">
      <c r="A881" s="162"/>
      <c r="B881" s="162"/>
      <c r="C881" s="162"/>
      <c r="D881" s="162"/>
      <c r="E881" s="162"/>
      <c r="F881" s="162"/>
      <c r="G881" s="162"/>
      <c r="H881" s="162"/>
      <c r="I881" s="162"/>
      <c r="J881" s="162"/>
      <c r="K881" s="162"/>
      <c r="L881" s="162"/>
      <c r="M881" s="162"/>
    </row>
    <row r="882" spans="1:13" s="161" customFormat="1">
      <c r="A882" s="162"/>
      <c r="B882" s="162"/>
      <c r="C882" s="162"/>
      <c r="D882" s="162"/>
      <c r="E882" s="162"/>
      <c r="F882" s="162"/>
      <c r="G882" s="162"/>
      <c r="H882" s="162"/>
      <c r="I882" s="162"/>
      <c r="J882" s="162"/>
      <c r="K882" s="162"/>
      <c r="L882" s="162"/>
      <c r="M882" s="162"/>
    </row>
    <row r="883" spans="1:13" s="161" customFormat="1">
      <c r="A883" s="162"/>
      <c r="B883" s="162"/>
      <c r="C883" s="162"/>
      <c r="D883" s="162"/>
      <c r="E883" s="162"/>
      <c r="F883" s="162"/>
      <c r="G883" s="162"/>
      <c r="H883" s="162"/>
      <c r="I883" s="162"/>
      <c r="J883" s="162"/>
      <c r="K883" s="162"/>
      <c r="L883" s="162"/>
      <c r="M883" s="162"/>
    </row>
    <row r="884" spans="1:13" s="161" customFormat="1">
      <c r="A884" s="162"/>
      <c r="B884" s="162"/>
      <c r="C884" s="162"/>
      <c r="D884" s="162"/>
      <c r="E884" s="162"/>
      <c r="F884" s="162"/>
      <c r="G884" s="162"/>
      <c r="H884" s="162"/>
      <c r="I884" s="162"/>
      <c r="J884" s="162"/>
      <c r="K884" s="162"/>
      <c r="L884" s="162"/>
      <c r="M884" s="162"/>
    </row>
    <row r="885" spans="1:13" s="161" customFormat="1">
      <c r="A885" s="162"/>
      <c r="B885" s="162"/>
      <c r="C885" s="162"/>
      <c r="D885" s="162"/>
      <c r="E885" s="162"/>
      <c r="F885" s="162"/>
      <c r="G885" s="162"/>
      <c r="H885" s="162"/>
      <c r="I885" s="162"/>
      <c r="J885" s="162"/>
      <c r="K885" s="162"/>
      <c r="L885" s="162"/>
      <c r="M885" s="162"/>
    </row>
    <row r="886" spans="1:13" s="161" customFormat="1">
      <c r="A886" s="162"/>
      <c r="B886" s="162"/>
      <c r="C886" s="162"/>
      <c r="D886" s="162"/>
      <c r="E886" s="162"/>
      <c r="F886" s="162"/>
      <c r="G886" s="162"/>
      <c r="H886" s="162"/>
      <c r="I886" s="162"/>
      <c r="J886" s="162"/>
      <c r="K886" s="162"/>
      <c r="L886" s="162"/>
      <c r="M886" s="162"/>
    </row>
    <row r="887" spans="1:13" s="161" customFormat="1">
      <c r="A887" s="162"/>
      <c r="B887" s="162"/>
      <c r="C887" s="162"/>
      <c r="D887" s="162"/>
      <c r="E887" s="162"/>
      <c r="F887" s="162"/>
      <c r="G887" s="162"/>
      <c r="H887" s="162"/>
      <c r="I887" s="162"/>
      <c r="J887" s="162"/>
      <c r="K887" s="162"/>
      <c r="L887" s="162"/>
      <c r="M887" s="162"/>
    </row>
    <row r="888" spans="1:13" s="161" customFormat="1">
      <c r="A888" s="162"/>
      <c r="B888" s="162"/>
      <c r="C888" s="162"/>
      <c r="D888" s="162"/>
      <c r="E888" s="162"/>
      <c r="F888" s="162"/>
      <c r="G888" s="162"/>
      <c r="H888" s="162"/>
      <c r="I888" s="162"/>
      <c r="J888" s="162"/>
      <c r="K888" s="162"/>
      <c r="L888" s="162"/>
      <c r="M888" s="162"/>
    </row>
    <row r="889" spans="1:13" s="161" customFormat="1">
      <c r="A889" s="162"/>
      <c r="B889" s="162"/>
      <c r="C889" s="162"/>
      <c r="D889" s="162"/>
      <c r="E889" s="162"/>
      <c r="F889" s="162"/>
      <c r="G889" s="162"/>
      <c r="H889" s="162"/>
      <c r="I889" s="162"/>
      <c r="J889" s="162"/>
      <c r="K889" s="162"/>
      <c r="L889" s="162"/>
      <c r="M889" s="162"/>
    </row>
    <row r="890" spans="1:13" s="161" customFormat="1">
      <c r="A890" s="162"/>
      <c r="B890" s="162"/>
      <c r="C890" s="162"/>
      <c r="D890" s="162"/>
      <c r="E890" s="162"/>
      <c r="F890" s="162"/>
      <c r="G890" s="162"/>
      <c r="H890" s="162"/>
      <c r="I890" s="162"/>
      <c r="J890" s="162"/>
      <c r="K890" s="162"/>
      <c r="L890" s="162"/>
      <c r="M890" s="162"/>
    </row>
    <row r="891" spans="1:13" s="161" customFormat="1">
      <c r="A891" s="162"/>
      <c r="B891" s="162"/>
      <c r="C891" s="162"/>
      <c r="D891" s="162"/>
      <c r="E891" s="162"/>
      <c r="F891" s="162"/>
      <c r="G891" s="162"/>
      <c r="H891" s="162"/>
      <c r="I891" s="162"/>
      <c r="J891" s="162"/>
      <c r="K891" s="162"/>
      <c r="L891" s="162"/>
      <c r="M891" s="162"/>
    </row>
    <row r="892" spans="1:13" s="161" customFormat="1">
      <c r="A892" s="162"/>
      <c r="B892" s="162"/>
      <c r="C892" s="162"/>
      <c r="D892" s="162"/>
      <c r="E892" s="162"/>
      <c r="F892" s="162"/>
      <c r="G892" s="162"/>
      <c r="H892" s="162"/>
      <c r="I892" s="162"/>
      <c r="J892" s="162"/>
      <c r="K892" s="162"/>
      <c r="L892" s="162"/>
      <c r="M892" s="162"/>
    </row>
    <row r="893" spans="1:13" s="161" customFormat="1">
      <c r="A893" s="162"/>
      <c r="B893" s="162"/>
      <c r="C893" s="162"/>
      <c r="D893" s="162"/>
      <c r="E893" s="162"/>
      <c r="F893" s="162"/>
      <c r="G893" s="162"/>
      <c r="H893" s="162"/>
      <c r="I893" s="162"/>
      <c r="J893" s="162"/>
      <c r="K893" s="162"/>
      <c r="L893" s="162"/>
      <c r="M893" s="162"/>
    </row>
    <row r="894" spans="1:13" s="161" customFormat="1">
      <c r="A894" s="162"/>
      <c r="B894" s="162"/>
      <c r="C894" s="162"/>
      <c r="D894" s="162"/>
      <c r="E894" s="162"/>
      <c r="F894" s="162"/>
      <c r="G894" s="162"/>
      <c r="H894" s="162"/>
      <c r="I894" s="162"/>
      <c r="J894" s="162"/>
      <c r="K894" s="162"/>
      <c r="L894" s="162"/>
      <c r="M894" s="162"/>
    </row>
    <row r="895" spans="1:13" s="161" customFormat="1">
      <c r="A895" s="162"/>
      <c r="B895" s="162"/>
      <c r="C895" s="162"/>
      <c r="D895" s="162"/>
      <c r="E895" s="162"/>
      <c r="F895" s="162"/>
      <c r="G895" s="162"/>
      <c r="H895" s="162"/>
      <c r="I895" s="162"/>
      <c r="J895" s="162"/>
      <c r="K895" s="162"/>
      <c r="L895" s="162"/>
      <c r="M895" s="162"/>
    </row>
    <row r="896" spans="1:13" s="161" customFormat="1">
      <c r="A896" s="162"/>
      <c r="B896" s="162"/>
      <c r="C896" s="162"/>
      <c r="D896" s="162"/>
      <c r="E896" s="162"/>
      <c r="F896" s="162"/>
      <c r="G896" s="162"/>
      <c r="H896" s="162"/>
      <c r="I896" s="162"/>
      <c r="J896" s="162"/>
      <c r="K896" s="162"/>
      <c r="L896" s="162"/>
      <c r="M896" s="162"/>
    </row>
    <row r="897" spans="1:13" s="161" customFormat="1">
      <c r="A897" s="162"/>
      <c r="B897" s="162"/>
      <c r="C897" s="162"/>
      <c r="D897" s="162"/>
      <c r="E897" s="162"/>
      <c r="F897" s="162"/>
      <c r="G897" s="162"/>
      <c r="H897" s="162"/>
      <c r="I897" s="162"/>
      <c r="J897" s="162"/>
      <c r="K897" s="162"/>
      <c r="L897" s="162"/>
      <c r="M897" s="162"/>
    </row>
    <row r="898" spans="1:13" s="161" customFormat="1">
      <c r="A898" s="162"/>
      <c r="B898" s="162"/>
      <c r="C898" s="162"/>
      <c r="D898" s="162"/>
      <c r="E898" s="162"/>
      <c r="F898" s="162"/>
      <c r="G898" s="162"/>
      <c r="H898" s="162"/>
      <c r="I898" s="162"/>
      <c r="J898" s="162"/>
      <c r="K898" s="162"/>
      <c r="L898" s="162"/>
      <c r="M898" s="162"/>
    </row>
    <row r="899" spans="1:13" s="161" customFormat="1">
      <c r="A899" s="162"/>
      <c r="B899" s="162"/>
      <c r="C899" s="162"/>
      <c r="D899" s="162"/>
      <c r="E899" s="162"/>
      <c r="F899" s="162"/>
      <c r="G899" s="162"/>
      <c r="H899" s="162"/>
      <c r="I899" s="162"/>
      <c r="J899" s="162"/>
      <c r="K899" s="162"/>
      <c r="L899" s="162"/>
      <c r="M899" s="162"/>
    </row>
    <row r="900" spans="1:13" s="161" customFormat="1">
      <c r="A900" s="162"/>
      <c r="B900" s="162"/>
      <c r="C900" s="162"/>
      <c r="D900" s="162"/>
      <c r="E900" s="162"/>
      <c r="F900" s="162"/>
      <c r="G900" s="162"/>
      <c r="H900" s="162"/>
      <c r="I900" s="162"/>
      <c r="J900" s="162"/>
      <c r="K900" s="162"/>
      <c r="L900" s="162"/>
      <c r="M900" s="162"/>
    </row>
    <row r="901" spans="1:13" s="161" customFormat="1">
      <c r="A901" s="162"/>
      <c r="B901" s="162"/>
      <c r="C901" s="162"/>
      <c r="D901" s="162"/>
      <c r="E901" s="162"/>
      <c r="F901" s="162"/>
      <c r="G901" s="162"/>
      <c r="H901" s="162"/>
      <c r="I901" s="162"/>
      <c r="J901" s="162"/>
      <c r="K901" s="162"/>
      <c r="L901" s="162"/>
      <c r="M901" s="162"/>
    </row>
    <row r="902" spans="1:13" s="161" customFormat="1">
      <c r="A902" s="162"/>
      <c r="B902" s="162"/>
      <c r="C902" s="162"/>
      <c r="D902" s="162"/>
      <c r="E902" s="162"/>
      <c r="F902" s="162"/>
      <c r="G902" s="162"/>
      <c r="H902" s="162"/>
      <c r="I902" s="162"/>
      <c r="J902" s="162"/>
      <c r="K902" s="162"/>
      <c r="L902" s="162"/>
      <c r="M902" s="162"/>
    </row>
    <row r="903" spans="1:13" s="161" customFormat="1">
      <c r="A903" s="162"/>
      <c r="B903" s="162"/>
      <c r="C903" s="162"/>
      <c r="D903" s="162"/>
      <c r="E903" s="162"/>
      <c r="F903" s="162"/>
      <c r="G903" s="162"/>
      <c r="H903" s="162"/>
      <c r="I903" s="162"/>
      <c r="J903" s="162"/>
      <c r="K903" s="162"/>
      <c r="L903" s="162"/>
      <c r="M903" s="162"/>
    </row>
    <row r="904" spans="1:13" s="161" customFormat="1">
      <c r="A904" s="162"/>
      <c r="B904" s="162"/>
      <c r="C904" s="162"/>
      <c r="D904" s="162"/>
      <c r="E904" s="162"/>
      <c r="F904" s="162"/>
      <c r="G904" s="162"/>
      <c r="H904" s="162"/>
      <c r="I904" s="162"/>
      <c r="J904" s="162"/>
      <c r="K904" s="162"/>
      <c r="L904" s="162"/>
      <c r="M904" s="162"/>
    </row>
    <row r="905" spans="1:13" s="161" customFormat="1">
      <c r="A905" s="162"/>
      <c r="B905" s="162"/>
      <c r="C905" s="162"/>
      <c r="D905" s="162"/>
      <c r="E905" s="162"/>
      <c r="F905" s="162"/>
      <c r="G905" s="162"/>
      <c r="H905" s="162"/>
      <c r="I905" s="162"/>
      <c r="J905" s="162"/>
      <c r="K905" s="162"/>
      <c r="L905" s="162"/>
      <c r="M905" s="162"/>
    </row>
    <row r="906" spans="1:13" s="161" customFormat="1">
      <c r="A906" s="162"/>
      <c r="B906" s="162"/>
      <c r="C906" s="162"/>
      <c r="D906" s="162"/>
      <c r="E906" s="162"/>
      <c r="F906" s="162"/>
      <c r="G906" s="162"/>
      <c r="H906" s="162"/>
      <c r="I906" s="162"/>
      <c r="J906" s="162"/>
      <c r="K906" s="162"/>
      <c r="L906" s="162"/>
      <c r="M906" s="162"/>
    </row>
    <row r="907" spans="1:13" s="161" customFormat="1">
      <c r="A907" s="162"/>
      <c r="B907" s="162"/>
      <c r="C907" s="162"/>
      <c r="D907" s="162"/>
      <c r="E907" s="162"/>
      <c r="F907" s="162"/>
      <c r="G907" s="162"/>
      <c r="H907" s="162"/>
      <c r="I907" s="162"/>
      <c r="J907" s="162"/>
      <c r="K907" s="162"/>
      <c r="L907" s="162"/>
      <c r="M907" s="162"/>
    </row>
    <row r="908" spans="1:13" s="161" customFormat="1">
      <c r="A908" s="162"/>
      <c r="B908" s="162"/>
      <c r="C908" s="162"/>
      <c r="D908" s="162"/>
      <c r="E908" s="162"/>
      <c r="F908" s="162"/>
      <c r="G908" s="162"/>
      <c r="H908" s="162"/>
      <c r="I908" s="162"/>
      <c r="J908" s="162"/>
      <c r="K908" s="162"/>
      <c r="L908" s="162"/>
      <c r="M908" s="162"/>
    </row>
    <row r="909" spans="1:13" s="161" customFormat="1">
      <c r="A909" s="162"/>
      <c r="B909" s="162"/>
      <c r="C909" s="162"/>
      <c r="D909" s="162"/>
      <c r="E909" s="162"/>
      <c r="F909" s="162"/>
      <c r="G909" s="162"/>
      <c r="H909" s="162"/>
      <c r="I909" s="162"/>
      <c r="J909" s="162"/>
      <c r="K909" s="162"/>
      <c r="L909" s="162"/>
      <c r="M909" s="162"/>
    </row>
    <row r="910" spans="1:13" s="161" customFormat="1">
      <c r="A910" s="162"/>
      <c r="B910" s="162"/>
      <c r="C910" s="162"/>
      <c r="D910" s="162"/>
      <c r="E910" s="162"/>
      <c r="F910" s="162"/>
      <c r="G910" s="162"/>
      <c r="H910" s="162"/>
      <c r="I910" s="162"/>
      <c r="J910" s="162"/>
      <c r="K910" s="162"/>
      <c r="L910" s="162"/>
      <c r="M910" s="162"/>
    </row>
    <row r="911" spans="1:13" s="161" customFormat="1">
      <c r="A911" s="162"/>
      <c r="B911" s="162"/>
      <c r="C911" s="162"/>
      <c r="D911" s="162"/>
      <c r="E911" s="162"/>
      <c r="F911" s="162"/>
      <c r="G911" s="162"/>
      <c r="H911" s="162"/>
      <c r="I911" s="162"/>
      <c r="J911" s="162"/>
      <c r="K911" s="162"/>
      <c r="L911" s="162"/>
      <c r="M911" s="162"/>
    </row>
    <row r="912" spans="1:13" s="161" customFormat="1">
      <c r="A912" s="162"/>
      <c r="B912" s="162"/>
      <c r="C912" s="162"/>
      <c r="D912" s="162"/>
      <c r="E912" s="162"/>
      <c r="F912" s="162"/>
      <c r="G912" s="162"/>
      <c r="H912" s="162"/>
      <c r="I912" s="162"/>
      <c r="J912" s="162"/>
      <c r="K912" s="162"/>
      <c r="L912" s="162"/>
      <c r="M912" s="162"/>
    </row>
    <row r="913" spans="1:13" s="161" customFormat="1">
      <c r="A913" s="162"/>
      <c r="B913" s="162"/>
      <c r="C913" s="162"/>
      <c r="D913" s="162"/>
      <c r="E913" s="162"/>
      <c r="F913" s="162"/>
      <c r="G913" s="162"/>
      <c r="H913" s="162"/>
      <c r="I913" s="162"/>
      <c r="J913" s="162"/>
      <c r="K913" s="162"/>
      <c r="L913" s="162"/>
      <c r="M913" s="162"/>
    </row>
    <row r="914" spans="1:13" s="161" customFormat="1">
      <c r="A914" s="162"/>
      <c r="B914" s="162"/>
      <c r="C914" s="162"/>
      <c r="D914" s="162"/>
      <c r="E914" s="162"/>
      <c r="F914" s="162"/>
      <c r="G914" s="162"/>
      <c r="H914" s="162"/>
      <c r="I914" s="162"/>
      <c r="J914" s="162"/>
      <c r="K914" s="162"/>
      <c r="L914" s="162"/>
      <c r="M914" s="162"/>
    </row>
    <row r="915" spans="1:13" s="161" customFormat="1">
      <c r="A915" s="162"/>
      <c r="B915" s="162"/>
      <c r="C915" s="162"/>
      <c r="D915" s="162"/>
      <c r="E915" s="162"/>
      <c r="F915" s="162"/>
      <c r="G915" s="162"/>
      <c r="H915" s="162"/>
      <c r="I915" s="162"/>
      <c r="J915" s="162"/>
      <c r="K915" s="162"/>
      <c r="L915" s="162"/>
      <c r="M915" s="162"/>
    </row>
    <row r="916" spans="1:13" s="161" customFormat="1">
      <c r="A916" s="162"/>
      <c r="B916" s="162"/>
      <c r="C916" s="162"/>
      <c r="D916" s="162"/>
      <c r="E916" s="162"/>
      <c r="F916" s="162"/>
      <c r="G916" s="162"/>
      <c r="H916" s="162"/>
      <c r="I916" s="162"/>
      <c r="J916" s="162"/>
      <c r="K916" s="162"/>
      <c r="L916" s="162"/>
      <c r="M916" s="162"/>
    </row>
    <row r="917" spans="1:13" s="161" customFormat="1">
      <c r="A917" s="162"/>
      <c r="B917" s="162"/>
      <c r="C917" s="162"/>
      <c r="D917" s="162"/>
      <c r="E917" s="162"/>
      <c r="F917" s="162"/>
      <c r="G917" s="162"/>
      <c r="H917" s="162"/>
      <c r="I917" s="162"/>
      <c r="J917" s="162"/>
      <c r="K917" s="162"/>
      <c r="L917" s="162"/>
      <c r="M917" s="162"/>
    </row>
    <row r="918" spans="1:13" s="161" customFormat="1">
      <c r="A918" s="162"/>
      <c r="B918" s="162"/>
      <c r="C918" s="162"/>
      <c r="D918" s="162"/>
      <c r="E918" s="162"/>
      <c r="F918" s="162"/>
      <c r="G918" s="162"/>
      <c r="H918" s="162"/>
      <c r="I918" s="162"/>
      <c r="J918" s="162"/>
      <c r="K918" s="162"/>
      <c r="L918" s="162"/>
      <c r="M918" s="162"/>
    </row>
    <row r="919" spans="1:13" s="161" customFormat="1">
      <c r="A919" s="162"/>
      <c r="B919" s="162"/>
      <c r="C919" s="162"/>
      <c r="D919" s="162"/>
      <c r="E919" s="162"/>
      <c r="F919" s="162"/>
      <c r="G919" s="162"/>
      <c r="H919" s="162"/>
      <c r="I919" s="162"/>
      <c r="J919" s="162"/>
      <c r="K919" s="162"/>
      <c r="L919" s="162"/>
      <c r="M919" s="162"/>
    </row>
    <row r="920" spans="1:13" s="161" customFormat="1">
      <c r="A920" s="162"/>
      <c r="B920" s="162"/>
      <c r="C920" s="162"/>
      <c r="D920" s="162"/>
      <c r="E920" s="162"/>
      <c r="F920" s="162"/>
      <c r="G920" s="162"/>
      <c r="H920" s="162"/>
      <c r="I920" s="162"/>
      <c r="J920" s="162"/>
      <c r="K920" s="162"/>
      <c r="L920" s="162"/>
      <c r="M920" s="162"/>
    </row>
    <row r="921" spans="1:13" s="161" customFormat="1">
      <c r="A921" s="162"/>
      <c r="B921" s="162"/>
      <c r="C921" s="162"/>
      <c r="D921" s="162"/>
      <c r="E921" s="162"/>
      <c r="F921" s="162"/>
      <c r="G921" s="162"/>
      <c r="H921" s="162"/>
      <c r="I921" s="162"/>
      <c r="J921" s="162"/>
      <c r="K921" s="162"/>
      <c r="L921" s="162"/>
      <c r="M921" s="162"/>
    </row>
    <row r="922" spans="1:13" s="161" customFormat="1">
      <c r="A922" s="162"/>
      <c r="B922" s="162"/>
      <c r="C922" s="162"/>
      <c r="D922" s="162"/>
      <c r="E922" s="162"/>
      <c r="F922" s="162"/>
      <c r="G922" s="162"/>
      <c r="H922" s="162"/>
      <c r="I922" s="162"/>
      <c r="J922" s="162"/>
      <c r="K922" s="162"/>
      <c r="L922" s="162"/>
      <c r="M922" s="162"/>
    </row>
    <row r="923" spans="1:13" s="161" customFormat="1">
      <c r="A923" s="162"/>
      <c r="B923" s="162"/>
      <c r="C923" s="162"/>
      <c r="D923" s="162"/>
      <c r="E923" s="162"/>
      <c r="F923" s="162"/>
      <c r="G923" s="162"/>
      <c r="H923" s="162"/>
      <c r="I923" s="162"/>
      <c r="J923" s="162"/>
      <c r="K923" s="162"/>
      <c r="L923" s="162"/>
      <c r="M923" s="162"/>
    </row>
    <row r="924" spans="1:13" s="161" customFormat="1">
      <c r="A924" s="162"/>
      <c r="B924" s="162"/>
      <c r="C924" s="162"/>
      <c r="D924" s="162"/>
      <c r="E924" s="162"/>
      <c r="F924" s="162"/>
      <c r="G924" s="162"/>
      <c r="H924" s="162"/>
      <c r="I924" s="162"/>
      <c r="J924" s="162"/>
      <c r="K924" s="162"/>
      <c r="L924" s="162"/>
      <c r="M924" s="162"/>
    </row>
    <row r="925" spans="1:13" s="161" customFormat="1">
      <c r="A925" s="162"/>
      <c r="B925" s="162"/>
      <c r="C925" s="162"/>
      <c r="D925" s="162"/>
      <c r="E925" s="162"/>
      <c r="F925" s="162"/>
      <c r="G925" s="162"/>
      <c r="H925" s="162"/>
      <c r="I925" s="162"/>
      <c r="J925" s="162"/>
      <c r="K925" s="162"/>
      <c r="L925" s="162"/>
      <c r="M925" s="162"/>
    </row>
    <row r="926" spans="1:13" s="161" customFormat="1">
      <c r="A926" s="162"/>
      <c r="B926" s="162"/>
      <c r="C926" s="162"/>
      <c r="D926" s="162"/>
      <c r="E926" s="162"/>
      <c r="F926" s="162"/>
      <c r="G926" s="162"/>
      <c r="H926" s="162"/>
      <c r="I926" s="162"/>
      <c r="J926" s="162"/>
      <c r="K926" s="162"/>
      <c r="L926" s="162"/>
      <c r="M926" s="162"/>
    </row>
    <row r="927" spans="1:13" s="161" customFormat="1">
      <c r="A927" s="162"/>
      <c r="B927" s="162"/>
      <c r="C927" s="162"/>
      <c r="D927" s="162"/>
      <c r="E927" s="162"/>
      <c r="F927" s="162"/>
      <c r="G927" s="162"/>
      <c r="H927" s="162"/>
      <c r="I927" s="162"/>
      <c r="J927" s="162"/>
      <c r="K927" s="162"/>
      <c r="L927" s="162"/>
      <c r="M927" s="162"/>
    </row>
    <row r="928" spans="1:13" s="161" customFormat="1">
      <c r="A928" s="162"/>
      <c r="B928" s="162"/>
      <c r="C928" s="162"/>
      <c r="D928" s="162"/>
      <c r="E928" s="162"/>
      <c r="F928" s="162"/>
      <c r="G928" s="162"/>
      <c r="H928" s="162"/>
      <c r="I928" s="162"/>
      <c r="J928" s="162"/>
      <c r="K928" s="162"/>
      <c r="L928" s="162"/>
      <c r="M928" s="162"/>
    </row>
    <row r="929" spans="1:13" s="161" customFormat="1">
      <c r="A929" s="162"/>
      <c r="B929" s="162"/>
      <c r="C929" s="162"/>
      <c r="D929" s="162"/>
      <c r="E929" s="162"/>
      <c r="F929" s="162"/>
      <c r="G929" s="162"/>
      <c r="H929" s="162"/>
      <c r="I929" s="162"/>
      <c r="J929" s="162"/>
      <c r="K929" s="162"/>
      <c r="L929" s="162"/>
      <c r="M929" s="162"/>
    </row>
    <row r="930" spans="1:13" s="161" customFormat="1">
      <c r="A930" s="162"/>
      <c r="B930" s="162"/>
      <c r="C930" s="162"/>
      <c r="D930" s="162"/>
      <c r="E930" s="162"/>
      <c r="F930" s="162"/>
      <c r="G930" s="162"/>
      <c r="H930" s="162"/>
      <c r="I930" s="162"/>
      <c r="J930" s="162"/>
      <c r="K930" s="162"/>
      <c r="L930" s="162"/>
      <c r="M930" s="162"/>
    </row>
    <row r="931" spans="1:13" s="161" customFormat="1">
      <c r="A931" s="162"/>
      <c r="B931" s="162"/>
      <c r="C931" s="162"/>
      <c r="D931" s="162"/>
      <c r="E931" s="162"/>
      <c r="F931" s="162"/>
      <c r="G931" s="162"/>
      <c r="H931" s="162"/>
      <c r="I931" s="162"/>
      <c r="J931" s="162"/>
      <c r="K931" s="162"/>
      <c r="L931" s="162"/>
      <c r="M931" s="162"/>
    </row>
    <row r="932" spans="1:13" s="161" customFormat="1">
      <c r="A932" s="162"/>
      <c r="B932" s="162"/>
      <c r="C932" s="162"/>
      <c r="D932" s="162"/>
      <c r="E932" s="162"/>
      <c r="F932" s="162"/>
      <c r="G932" s="162"/>
      <c r="H932" s="162"/>
      <c r="I932" s="162"/>
      <c r="J932" s="162"/>
      <c r="K932" s="162"/>
      <c r="L932" s="162"/>
      <c r="M932" s="162"/>
    </row>
    <row r="933" spans="1:13" s="161" customFormat="1">
      <c r="A933" s="162"/>
      <c r="B933" s="162"/>
      <c r="C933" s="162"/>
      <c r="D933" s="162"/>
      <c r="E933" s="162"/>
      <c r="F933" s="162"/>
      <c r="G933" s="162"/>
      <c r="H933" s="162"/>
      <c r="I933" s="162"/>
      <c r="J933" s="162"/>
      <c r="K933" s="162"/>
      <c r="L933" s="162"/>
      <c r="M933" s="162"/>
    </row>
    <row r="934" spans="1:13" s="161" customFormat="1">
      <c r="A934" s="162"/>
      <c r="B934" s="162"/>
      <c r="C934" s="162"/>
      <c r="D934" s="162"/>
      <c r="E934" s="162"/>
      <c r="F934" s="162"/>
      <c r="G934" s="162"/>
      <c r="H934" s="162"/>
      <c r="I934" s="162"/>
      <c r="J934" s="162"/>
      <c r="K934" s="162"/>
      <c r="L934" s="162"/>
      <c r="M934" s="162"/>
    </row>
    <row r="935" spans="1:13" s="161" customFormat="1">
      <c r="A935" s="162"/>
      <c r="B935" s="162"/>
      <c r="C935" s="162"/>
      <c r="D935" s="162"/>
      <c r="E935" s="162"/>
      <c r="F935" s="162"/>
      <c r="G935" s="162"/>
      <c r="H935" s="162"/>
      <c r="I935" s="162"/>
      <c r="J935" s="162"/>
      <c r="K935" s="162"/>
      <c r="L935" s="162"/>
      <c r="M935" s="162"/>
    </row>
    <row r="936" spans="1:13" s="161" customFormat="1">
      <c r="A936" s="162"/>
      <c r="B936" s="162"/>
      <c r="C936" s="162"/>
      <c r="D936" s="162"/>
      <c r="E936" s="162"/>
      <c r="F936" s="162"/>
      <c r="G936" s="162"/>
      <c r="H936" s="162"/>
      <c r="I936" s="162"/>
      <c r="J936" s="162"/>
      <c r="K936" s="162"/>
      <c r="L936" s="162"/>
      <c r="M936" s="162"/>
    </row>
    <row r="937" spans="1:13" s="161" customFormat="1">
      <c r="A937" s="162"/>
      <c r="B937" s="162"/>
      <c r="C937" s="162"/>
      <c r="D937" s="162"/>
      <c r="E937" s="162"/>
      <c r="F937" s="162"/>
      <c r="G937" s="162"/>
      <c r="H937" s="162"/>
      <c r="I937" s="162"/>
      <c r="J937" s="162"/>
      <c r="K937" s="162"/>
      <c r="L937" s="162"/>
      <c r="M937" s="162"/>
    </row>
    <row r="938" spans="1:13" s="161" customFormat="1">
      <c r="A938" s="162"/>
      <c r="B938" s="162"/>
      <c r="C938" s="162"/>
      <c r="D938" s="162"/>
      <c r="E938" s="162"/>
      <c r="F938" s="162"/>
      <c r="G938" s="162"/>
      <c r="H938" s="162"/>
      <c r="I938" s="162"/>
      <c r="J938" s="162"/>
      <c r="K938" s="162"/>
      <c r="L938" s="162"/>
      <c r="M938" s="162"/>
    </row>
    <row r="939" spans="1:13" s="161" customFormat="1">
      <c r="A939" s="162"/>
      <c r="B939" s="162"/>
      <c r="C939" s="162"/>
      <c r="D939" s="162"/>
      <c r="E939" s="162"/>
      <c r="F939" s="162"/>
      <c r="G939" s="162"/>
      <c r="H939" s="162"/>
      <c r="I939" s="162"/>
      <c r="J939" s="162"/>
      <c r="K939" s="162"/>
      <c r="L939" s="162"/>
      <c r="M939" s="162"/>
    </row>
    <row r="940" spans="1:13" s="161" customFormat="1">
      <c r="A940" s="162"/>
      <c r="B940" s="162"/>
      <c r="C940" s="162"/>
      <c r="D940" s="162"/>
      <c r="E940" s="162"/>
      <c r="F940" s="162"/>
      <c r="G940" s="162"/>
      <c r="H940" s="162"/>
      <c r="I940" s="162"/>
      <c r="J940" s="162"/>
      <c r="K940" s="162"/>
      <c r="L940" s="162"/>
      <c r="M940" s="162"/>
    </row>
    <row r="941" spans="1:13" s="161" customFormat="1">
      <c r="A941" s="162"/>
      <c r="B941" s="162"/>
      <c r="C941" s="162"/>
      <c r="D941" s="162"/>
      <c r="E941" s="162"/>
      <c r="F941" s="162"/>
      <c r="G941" s="162"/>
      <c r="H941" s="162"/>
      <c r="I941" s="162"/>
      <c r="J941" s="162"/>
      <c r="K941" s="162"/>
      <c r="L941" s="162"/>
      <c r="M941" s="162"/>
    </row>
    <row r="942" spans="1:13" s="161" customFormat="1">
      <c r="A942" s="162"/>
      <c r="B942" s="162"/>
      <c r="C942" s="162"/>
      <c r="D942" s="162"/>
      <c r="E942" s="162"/>
      <c r="F942" s="162"/>
      <c r="G942" s="162"/>
      <c r="H942" s="162"/>
      <c r="I942" s="162"/>
      <c r="J942" s="162"/>
      <c r="K942" s="162"/>
      <c r="L942" s="162"/>
      <c r="M942" s="162"/>
    </row>
    <row r="943" spans="1:13" s="161" customFormat="1">
      <c r="A943" s="162"/>
      <c r="B943" s="162"/>
      <c r="C943" s="162"/>
      <c r="D943" s="162"/>
      <c r="E943" s="162"/>
      <c r="F943" s="162"/>
      <c r="G943" s="162"/>
      <c r="H943" s="162"/>
      <c r="I943" s="162"/>
      <c r="J943" s="162"/>
      <c r="K943" s="162"/>
      <c r="L943" s="162"/>
      <c r="M943" s="162"/>
    </row>
    <row r="944" spans="1:13" s="161" customFormat="1">
      <c r="A944" s="162"/>
      <c r="B944" s="162"/>
      <c r="C944" s="162"/>
      <c r="D944" s="162"/>
      <c r="E944" s="162"/>
      <c r="F944" s="162"/>
      <c r="G944" s="162"/>
      <c r="H944" s="162"/>
      <c r="I944" s="162"/>
      <c r="J944" s="162"/>
      <c r="K944" s="162"/>
      <c r="L944" s="162"/>
      <c r="M944" s="162"/>
    </row>
    <row r="945" spans="1:13" s="161" customFormat="1">
      <c r="A945" s="162"/>
      <c r="B945" s="162"/>
      <c r="C945" s="162"/>
      <c r="D945" s="162"/>
      <c r="E945" s="162"/>
      <c r="F945" s="162"/>
      <c r="G945" s="162"/>
      <c r="H945" s="162"/>
      <c r="I945" s="162"/>
      <c r="J945" s="162"/>
      <c r="K945" s="162"/>
      <c r="L945" s="162"/>
      <c r="M945" s="162"/>
    </row>
    <row r="946" spans="1:13" s="161" customFormat="1">
      <c r="A946" s="162"/>
      <c r="B946" s="162"/>
      <c r="C946" s="162"/>
      <c r="D946" s="162"/>
      <c r="E946" s="162"/>
      <c r="F946" s="162"/>
      <c r="G946" s="162"/>
      <c r="H946" s="162"/>
      <c r="I946" s="162"/>
      <c r="J946" s="162"/>
      <c r="K946" s="162"/>
      <c r="L946" s="162"/>
      <c r="M946" s="162"/>
    </row>
    <row r="947" spans="1:13" s="161" customFormat="1">
      <c r="A947" s="162"/>
      <c r="B947" s="162"/>
      <c r="C947" s="162"/>
      <c r="D947" s="162"/>
      <c r="E947" s="162"/>
      <c r="F947" s="162"/>
      <c r="G947" s="162"/>
      <c r="H947" s="162"/>
      <c r="I947" s="162"/>
      <c r="J947" s="162"/>
      <c r="K947" s="162"/>
      <c r="L947" s="162"/>
      <c r="M947" s="162"/>
    </row>
    <row r="948" spans="1:13" s="161" customFormat="1">
      <c r="A948" s="162"/>
      <c r="B948" s="162"/>
      <c r="C948" s="162"/>
      <c r="D948" s="162"/>
      <c r="E948" s="162"/>
      <c r="F948" s="162"/>
      <c r="G948" s="162"/>
      <c r="H948" s="162"/>
      <c r="I948" s="162"/>
      <c r="J948" s="162"/>
      <c r="K948" s="162"/>
      <c r="L948" s="162"/>
      <c r="M948" s="162"/>
    </row>
    <row r="949" spans="1:13" s="161" customFormat="1">
      <c r="A949" s="162"/>
      <c r="B949" s="162"/>
      <c r="C949" s="162"/>
      <c r="D949" s="162"/>
      <c r="E949" s="162"/>
      <c r="F949" s="162"/>
      <c r="G949" s="162"/>
      <c r="H949" s="162"/>
      <c r="I949" s="162"/>
      <c r="J949" s="162"/>
      <c r="K949" s="162"/>
      <c r="L949" s="162"/>
      <c r="M949" s="162"/>
    </row>
    <row r="950" spans="1:13" s="161" customFormat="1">
      <c r="A950" s="162"/>
      <c r="B950" s="162"/>
      <c r="C950" s="162"/>
      <c r="D950" s="162"/>
      <c r="E950" s="162"/>
      <c r="F950" s="162"/>
      <c r="G950" s="162"/>
      <c r="H950" s="162"/>
      <c r="I950" s="162"/>
      <c r="J950" s="162"/>
      <c r="K950" s="162"/>
      <c r="L950" s="162"/>
      <c r="M950" s="162"/>
    </row>
    <row r="951" spans="1:13" s="161" customFormat="1">
      <c r="A951" s="162"/>
      <c r="B951" s="162"/>
      <c r="C951" s="162"/>
      <c r="D951" s="162"/>
      <c r="E951" s="162"/>
      <c r="F951" s="162"/>
      <c r="G951" s="162"/>
      <c r="H951" s="162"/>
      <c r="I951" s="162"/>
      <c r="J951" s="162"/>
      <c r="K951" s="162"/>
      <c r="L951" s="162"/>
      <c r="M951" s="162"/>
    </row>
    <row r="952" spans="1:13" s="161" customFormat="1">
      <c r="A952" s="162"/>
      <c r="B952" s="162"/>
      <c r="C952" s="162"/>
      <c r="D952" s="162"/>
      <c r="E952" s="162"/>
      <c r="F952" s="162"/>
      <c r="G952" s="162"/>
      <c r="H952" s="162"/>
      <c r="I952" s="162"/>
      <c r="J952" s="162"/>
      <c r="K952" s="162"/>
      <c r="L952" s="162"/>
      <c r="M952" s="162"/>
    </row>
    <row r="953" spans="1:13" s="161" customFormat="1">
      <c r="A953" s="162"/>
      <c r="B953" s="162"/>
      <c r="C953" s="162"/>
      <c r="D953" s="162"/>
      <c r="E953" s="162"/>
      <c r="F953" s="162"/>
      <c r="G953" s="162"/>
      <c r="H953" s="162"/>
      <c r="I953" s="162"/>
      <c r="J953" s="162"/>
      <c r="K953" s="162"/>
      <c r="L953" s="162"/>
      <c r="M953" s="162"/>
    </row>
    <row r="954" spans="1:13" s="161" customFormat="1">
      <c r="A954" s="162"/>
      <c r="B954" s="162"/>
      <c r="C954" s="162"/>
      <c r="D954" s="162"/>
      <c r="E954" s="162"/>
      <c r="F954" s="162"/>
      <c r="G954" s="162"/>
      <c r="H954" s="162"/>
      <c r="I954" s="162"/>
      <c r="J954" s="162"/>
      <c r="K954" s="162"/>
      <c r="L954" s="162"/>
      <c r="M954" s="162"/>
    </row>
    <row r="955" spans="1:13" s="161" customFormat="1">
      <c r="A955" s="162"/>
      <c r="B955" s="162"/>
      <c r="C955" s="162"/>
      <c r="D955" s="162"/>
      <c r="E955" s="162"/>
      <c r="F955" s="162"/>
      <c r="G955" s="162"/>
      <c r="H955" s="162"/>
      <c r="I955" s="162"/>
      <c r="J955" s="162"/>
      <c r="K955" s="162"/>
      <c r="L955" s="162"/>
      <c r="M955" s="162"/>
    </row>
    <row r="956" spans="1:13" s="161" customFormat="1">
      <c r="A956" s="162"/>
      <c r="B956" s="162"/>
      <c r="C956" s="162"/>
      <c r="D956" s="162"/>
      <c r="E956" s="162"/>
      <c r="F956" s="162"/>
      <c r="G956" s="162"/>
      <c r="H956" s="162"/>
      <c r="I956" s="162"/>
      <c r="J956" s="162"/>
      <c r="K956" s="162"/>
      <c r="L956" s="162"/>
      <c r="M956" s="162"/>
    </row>
    <row r="957" spans="1:13" s="161" customFormat="1">
      <c r="A957" s="162"/>
      <c r="B957" s="162"/>
      <c r="C957" s="162"/>
      <c r="D957" s="162"/>
      <c r="E957" s="162"/>
      <c r="F957" s="162"/>
      <c r="G957" s="162"/>
      <c r="H957" s="162"/>
      <c r="I957" s="162"/>
      <c r="J957" s="162"/>
      <c r="K957" s="162"/>
      <c r="L957" s="162"/>
      <c r="M957" s="162"/>
    </row>
    <row r="958" spans="1:13" s="161" customFormat="1">
      <c r="A958" s="162"/>
      <c r="B958" s="162"/>
      <c r="C958" s="162"/>
      <c r="D958" s="162"/>
      <c r="E958" s="162"/>
      <c r="F958" s="162"/>
      <c r="G958" s="162"/>
      <c r="H958" s="162"/>
      <c r="I958" s="162"/>
      <c r="J958" s="162"/>
      <c r="K958" s="162"/>
      <c r="L958" s="162"/>
      <c r="M958" s="162"/>
    </row>
    <row r="959" spans="1:13" s="161" customFormat="1">
      <c r="A959" s="162"/>
      <c r="B959" s="162"/>
      <c r="C959" s="162"/>
      <c r="D959" s="162"/>
      <c r="E959" s="162"/>
      <c r="F959" s="162"/>
      <c r="G959" s="162"/>
      <c r="H959" s="162"/>
      <c r="I959" s="162"/>
      <c r="J959" s="162"/>
      <c r="K959" s="162"/>
      <c r="L959" s="162"/>
      <c r="M959" s="162"/>
    </row>
    <row r="960" spans="1:13" s="161" customFormat="1">
      <c r="A960" s="162"/>
      <c r="B960" s="162"/>
      <c r="C960" s="162"/>
      <c r="D960" s="162"/>
      <c r="E960" s="162"/>
      <c r="F960" s="162"/>
      <c r="G960" s="162"/>
      <c r="H960" s="162"/>
      <c r="I960" s="162"/>
      <c r="J960" s="162"/>
      <c r="K960" s="162"/>
      <c r="L960" s="162"/>
      <c r="M960" s="162"/>
    </row>
    <row r="961" spans="1:13" s="161" customFormat="1">
      <c r="A961" s="162"/>
      <c r="B961" s="162"/>
      <c r="C961" s="162"/>
      <c r="D961" s="162"/>
      <c r="E961" s="162"/>
      <c r="F961" s="162"/>
      <c r="G961" s="162"/>
      <c r="H961" s="162"/>
      <c r="I961" s="162"/>
      <c r="J961" s="162"/>
      <c r="K961" s="162"/>
      <c r="L961" s="162"/>
      <c r="M961" s="162"/>
    </row>
    <row r="962" spans="1:13" s="161" customFormat="1">
      <c r="A962" s="162"/>
      <c r="B962" s="162"/>
      <c r="C962" s="162"/>
      <c r="D962" s="162"/>
      <c r="E962" s="162"/>
      <c r="F962" s="162"/>
      <c r="G962" s="162"/>
      <c r="H962" s="162"/>
      <c r="I962" s="162"/>
      <c r="J962" s="162"/>
      <c r="K962" s="162"/>
      <c r="L962" s="162"/>
      <c r="M962" s="162"/>
    </row>
    <row r="963" spans="1:13" s="161" customFormat="1">
      <c r="A963" s="162"/>
      <c r="B963" s="162"/>
      <c r="C963" s="162"/>
      <c r="D963" s="162"/>
      <c r="E963" s="162"/>
      <c r="F963" s="162"/>
      <c r="G963" s="162"/>
      <c r="H963" s="162"/>
      <c r="I963" s="162"/>
      <c r="J963" s="162"/>
      <c r="K963" s="162"/>
      <c r="L963" s="162"/>
      <c r="M963" s="162"/>
    </row>
    <row r="964" spans="1:13" s="161" customFormat="1">
      <c r="A964" s="162"/>
      <c r="B964" s="162"/>
      <c r="C964" s="162"/>
      <c r="D964" s="162"/>
      <c r="E964" s="162"/>
      <c r="F964" s="162"/>
      <c r="G964" s="162"/>
      <c r="H964" s="162"/>
      <c r="I964" s="162"/>
      <c r="J964" s="162"/>
      <c r="K964" s="162"/>
      <c r="L964" s="162"/>
      <c r="M964" s="162"/>
    </row>
    <row r="965" spans="1:13" s="161" customFormat="1">
      <c r="A965" s="162"/>
      <c r="B965" s="162"/>
      <c r="C965" s="162"/>
      <c r="D965" s="162"/>
      <c r="E965" s="162"/>
      <c r="F965" s="162"/>
      <c r="G965" s="162"/>
      <c r="H965" s="162"/>
      <c r="I965" s="162"/>
      <c r="J965" s="162"/>
      <c r="K965" s="162"/>
      <c r="L965" s="162"/>
      <c r="M965" s="162"/>
    </row>
    <row r="966" spans="1:13" s="161" customFormat="1">
      <c r="A966" s="162"/>
      <c r="B966" s="162"/>
      <c r="C966" s="162"/>
      <c r="D966" s="162"/>
      <c r="E966" s="162"/>
      <c r="F966" s="162"/>
      <c r="G966" s="162"/>
      <c r="H966" s="162"/>
      <c r="I966" s="162"/>
      <c r="J966" s="162"/>
      <c r="K966" s="162"/>
      <c r="L966" s="162"/>
      <c r="M966" s="162"/>
    </row>
    <row r="967" spans="1:13" s="161" customFormat="1">
      <c r="A967" s="162"/>
      <c r="B967" s="162"/>
      <c r="C967" s="162"/>
      <c r="D967" s="162"/>
      <c r="E967" s="162"/>
      <c r="F967" s="162"/>
      <c r="G967" s="162"/>
      <c r="H967" s="162"/>
      <c r="I967" s="162"/>
      <c r="J967" s="162"/>
      <c r="K967" s="162"/>
      <c r="L967" s="162"/>
      <c r="M967" s="162"/>
    </row>
    <row r="968" spans="1:13" s="161" customFormat="1">
      <c r="A968" s="162"/>
      <c r="B968" s="162"/>
      <c r="C968" s="162"/>
      <c r="D968" s="162"/>
      <c r="E968" s="162"/>
      <c r="F968" s="162"/>
      <c r="G968" s="162"/>
      <c r="H968" s="162"/>
      <c r="I968" s="162"/>
      <c r="J968" s="162"/>
      <c r="K968" s="162"/>
      <c r="L968" s="162"/>
      <c r="M968" s="162"/>
    </row>
    <row r="969" spans="1:13" s="161" customFormat="1">
      <c r="A969" s="162"/>
      <c r="B969" s="162"/>
      <c r="C969" s="162"/>
      <c r="D969" s="162"/>
      <c r="E969" s="162"/>
      <c r="F969" s="162"/>
      <c r="G969" s="162"/>
      <c r="H969" s="162"/>
      <c r="I969" s="162"/>
      <c r="J969" s="162"/>
      <c r="K969" s="162"/>
      <c r="L969" s="162"/>
      <c r="M969" s="162"/>
    </row>
    <row r="970" spans="1:13" s="161" customFormat="1">
      <c r="A970" s="162"/>
      <c r="B970" s="162"/>
      <c r="C970" s="162"/>
      <c r="D970" s="162"/>
      <c r="E970" s="162"/>
      <c r="F970" s="162"/>
      <c r="G970" s="162"/>
      <c r="H970" s="162"/>
      <c r="I970" s="162"/>
      <c r="J970" s="162"/>
      <c r="K970" s="162"/>
      <c r="L970" s="162"/>
      <c r="M970" s="162"/>
    </row>
    <row r="971" spans="1:13" s="161" customFormat="1">
      <c r="A971" s="162"/>
      <c r="B971" s="162"/>
      <c r="C971" s="162"/>
      <c r="D971" s="162"/>
      <c r="E971" s="162"/>
      <c r="F971" s="162"/>
      <c r="G971" s="162"/>
      <c r="H971" s="162"/>
      <c r="I971" s="162"/>
      <c r="J971" s="162"/>
      <c r="K971" s="162"/>
      <c r="L971" s="162"/>
      <c r="M971" s="162"/>
    </row>
    <row r="972" spans="1:13" s="161" customFormat="1">
      <c r="A972" s="162"/>
      <c r="B972" s="162"/>
      <c r="C972" s="162"/>
      <c r="D972" s="162"/>
      <c r="E972" s="162"/>
      <c r="F972" s="162"/>
      <c r="G972" s="162"/>
      <c r="H972" s="162"/>
      <c r="I972" s="162"/>
      <c r="J972" s="162"/>
      <c r="K972" s="162"/>
      <c r="L972" s="162"/>
      <c r="M972" s="162"/>
    </row>
    <row r="973" spans="1:13" s="161" customFormat="1">
      <c r="A973" s="162"/>
      <c r="B973" s="162"/>
      <c r="C973" s="162"/>
      <c r="D973" s="162"/>
      <c r="E973" s="162"/>
      <c r="F973" s="162"/>
      <c r="G973" s="162"/>
      <c r="H973" s="162"/>
      <c r="I973" s="162"/>
      <c r="J973" s="162"/>
      <c r="K973" s="162"/>
      <c r="L973" s="162"/>
      <c r="M973" s="162"/>
    </row>
    <row r="974" spans="1:13" s="161" customFormat="1">
      <c r="A974" s="162"/>
      <c r="B974" s="162"/>
      <c r="C974" s="162"/>
      <c r="D974" s="162"/>
      <c r="E974" s="162"/>
      <c r="F974" s="162"/>
      <c r="G974" s="162"/>
      <c r="H974" s="162"/>
      <c r="I974" s="162"/>
      <c r="J974" s="162"/>
      <c r="K974" s="162"/>
      <c r="L974" s="162"/>
      <c r="M974" s="162"/>
    </row>
    <row r="975" spans="1:13" s="161" customFormat="1">
      <c r="A975" s="162"/>
      <c r="B975" s="162"/>
      <c r="C975" s="162"/>
      <c r="D975" s="162"/>
      <c r="E975" s="162"/>
      <c r="F975" s="162"/>
      <c r="G975" s="162"/>
      <c r="H975" s="162"/>
      <c r="I975" s="162"/>
      <c r="J975" s="162"/>
      <c r="K975" s="162"/>
      <c r="L975" s="162"/>
      <c r="M975" s="162"/>
    </row>
    <row r="976" spans="1:13" s="161" customFormat="1">
      <c r="A976" s="162"/>
      <c r="B976" s="162"/>
      <c r="C976" s="162"/>
      <c r="D976" s="162"/>
      <c r="E976" s="162"/>
      <c r="F976" s="162"/>
      <c r="G976" s="162"/>
      <c r="H976" s="162"/>
      <c r="I976" s="162"/>
      <c r="J976" s="162"/>
      <c r="K976" s="162"/>
      <c r="L976" s="162"/>
      <c r="M976" s="162"/>
    </row>
    <row r="977" spans="1:13" s="161" customFormat="1">
      <c r="A977" s="162"/>
      <c r="B977" s="162"/>
      <c r="C977" s="162"/>
      <c r="D977" s="162"/>
      <c r="E977" s="162"/>
      <c r="F977" s="162"/>
      <c r="G977" s="162"/>
      <c r="H977" s="162"/>
      <c r="I977" s="162"/>
      <c r="J977" s="162"/>
      <c r="K977" s="162"/>
      <c r="L977" s="162"/>
      <c r="M977" s="162"/>
    </row>
    <row r="978" spans="1:13" s="161" customFormat="1">
      <c r="A978" s="162"/>
      <c r="B978" s="162"/>
      <c r="C978" s="162"/>
      <c r="D978" s="162"/>
      <c r="E978" s="162"/>
      <c r="F978" s="162"/>
      <c r="G978" s="162"/>
      <c r="H978" s="162"/>
      <c r="I978" s="162"/>
      <c r="J978" s="162"/>
      <c r="K978" s="162"/>
      <c r="L978" s="162"/>
      <c r="M978" s="162"/>
    </row>
    <row r="979" spans="1:13" s="161" customFormat="1">
      <c r="A979" s="162"/>
      <c r="B979" s="162"/>
      <c r="C979" s="162"/>
      <c r="D979" s="162"/>
      <c r="E979" s="162"/>
      <c r="F979" s="162"/>
      <c r="G979" s="162"/>
      <c r="H979" s="162"/>
      <c r="I979" s="162"/>
      <c r="J979" s="162"/>
      <c r="K979" s="162"/>
      <c r="L979" s="162"/>
      <c r="M979" s="162"/>
    </row>
    <row r="980" spans="1:13" s="161" customFormat="1">
      <c r="A980" s="162"/>
      <c r="B980" s="162"/>
      <c r="C980" s="162"/>
      <c r="D980" s="162"/>
      <c r="E980" s="162"/>
      <c r="F980" s="162"/>
      <c r="G980" s="162"/>
      <c r="H980" s="162"/>
      <c r="I980" s="162"/>
      <c r="J980" s="162"/>
      <c r="K980" s="162"/>
      <c r="L980" s="162"/>
      <c r="M980" s="162"/>
    </row>
    <row r="981" spans="1:13" s="161" customFormat="1">
      <c r="A981" s="162"/>
      <c r="B981" s="162"/>
      <c r="C981" s="162"/>
      <c r="D981" s="162"/>
      <c r="E981" s="162"/>
      <c r="F981" s="162"/>
      <c r="G981" s="162"/>
      <c r="H981" s="162"/>
      <c r="I981" s="162"/>
      <c r="J981" s="162"/>
      <c r="K981" s="162"/>
      <c r="L981" s="162"/>
      <c r="M981" s="162"/>
    </row>
    <row r="982" spans="1:13" s="161" customFormat="1">
      <c r="A982" s="162"/>
      <c r="B982" s="162"/>
      <c r="C982" s="162"/>
      <c r="D982" s="162"/>
      <c r="E982" s="162"/>
      <c r="F982" s="162"/>
      <c r="G982" s="162"/>
      <c r="H982" s="162"/>
      <c r="I982" s="162"/>
      <c r="J982" s="162"/>
      <c r="K982" s="162"/>
      <c r="L982" s="162"/>
      <c r="M982" s="162"/>
    </row>
    <row r="983" spans="1:13" s="161" customFormat="1">
      <c r="A983" s="162"/>
      <c r="B983" s="162"/>
      <c r="C983" s="162"/>
      <c r="D983" s="162"/>
      <c r="E983" s="162"/>
      <c r="F983" s="162"/>
      <c r="G983" s="162"/>
      <c r="H983" s="162"/>
      <c r="I983" s="162"/>
      <c r="J983" s="162"/>
      <c r="K983" s="162"/>
      <c r="L983" s="162"/>
      <c r="M983" s="162"/>
    </row>
    <row r="984" spans="1:13" s="161" customFormat="1">
      <c r="A984" s="162"/>
      <c r="B984" s="162"/>
      <c r="C984" s="162"/>
      <c r="D984" s="162"/>
      <c r="E984" s="162"/>
      <c r="F984" s="162"/>
      <c r="G984" s="162"/>
      <c r="H984" s="162"/>
      <c r="I984" s="162"/>
      <c r="J984" s="162"/>
      <c r="K984" s="162"/>
      <c r="L984" s="162"/>
      <c r="M984" s="162"/>
    </row>
    <row r="985" spans="1:13" s="161" customFormat="1">
      <c r="A985" s="162"/>
      <c r="B985" s="162"/>
      <c r="C985" s="162"/>
      <c r="D985" s="162"/>
      <c r="E985" s="162"/>
      <c r="F985" s="162"/>
      <c r="G985" s="162"/>
      <c r="H985" s="162"/>
      <c r="I985" s="162"/>
      <c r="J985" s="162"/>
      <c r="K985" s="162"/>
      <c r="L985" s="162"/>
      <c r="M985" s="162"/>
    </row>
    <row r="986" spans="1:13" s="161" customFormat="1">
      <c r="A986" s="162"/>
      <c r="B986" s="162"/>
      <c r="C986" s="162"/>
      <c r="D986" s="162"/>
      <c r="E986" s="162"/>
      <c r="F986" s="162"/>
      <c r="G986" s="162"/>
      <c r="H986" s="162"/>
      <c r="I986" s="162"/>
      <c r="J986" s="162"/>
      <c r="K986" s="162"/>
      <c r="L986" s="162"/>
      <c r="M986" s="162"/>
    </row>
    <row r="987" spans="1:13" s="161" customFormat="1">
      <c r="A987" s="162"/>
      <c r="B987" s="162"/>
      <c r="C987" s="162"/>
      <c r="D987" s="162"/>
      <c r="E987" s="162"/>
      <c r="F987" s="162"/>
      <c r="G987" s="162"/>
      <c r="H987" s="162"/>
      <c r="I987" s="162"/>
      <c r="J987" s="162"/>
      <c r="K987" s="162"/>
      <c r="L987" s="162"/>
      <c r="M987" s="162"/>
    </row>
    <row r="988" spans="1:13" s="161" customFormat="1">
      <c r="A988" s="162"/>
      <c r="B988" s="162"/>
      <c r="C988" s="162"/>
      <c r="D988" s="162"/>
      <c r="E988" s="162"/>
      <c r="F988" s="162"/>
      <c r="G988" s="162"/>
      <c r="H988" s="162"/>
      <c r="I988" s="162"/>
      <c r="J988" s="162"/>
      <c r="K988" s="162"/>
      <c r="L988" s="162"/>
      <c r="M988" s="162"/>
    </row>
    <row r="989" spans="1:13" s="161" customFormat="1">
      <c r="A989" s="162"/>
      <c r="B989" s="162"/>
      <c r="C989" s="162"/>
      <c r="D989" s="162"/>
      <c r="E989" s="162"/>
      <c r="F989" s="162"/>
      <c r="G989" s="162"/>
      <c r="H989" s="162"/>
      <c r="I989" s="162"/>
      <c r="J989" s="162"/>
      <c r="K989" s="162"/>
      <c r="L989" s="162"/>
      <c r="M989" s="162"/>
    </row>
    <row r="990" spans="1:13" s="161" customFormat="1">
      <c r="A990" s="162"/>
      <c r="B990" s="162"/>
      <c r="C990" s="162"/>
      <c r="D990" s="162"/>
      <c r="E990" s="162"/>
      <c r="F990" s="162"/>
      <c r="G990" s="162"/>
      <c r="H990" s="162"/>
      <c r="I990" s="162"/>
      <c r="J990" s="162"/>
      <c r="K990" s="162"/>
      <c r="L990" s="162"/>
      <c r="M990" s="162"/>
    </row>
    <row r="991" spans="1:13" s="161" customFormat="1">
      <c r="A991" s="162"/>
      <c r="B991" s="162"/>
      <c r="C991" s="162"/>
      <c r="D991" s="162"/>
      <c r="E991" s="162"/>
      <c r="F991" s="162"/>
      <c r="G991" s="162"/>
      <c r="H991" s="162"/>
      <c r="I991" s="162"/>
      <c r="J991" s="162"/>
      <c r="K991" s="162"/>
      <c r="L991" s="162"/>
      <c r="M991" s="162"/>
    </row>
    <row r="992" spans="1:13" s="161" customFormat="1">
      <c r="A992" s="162"/>
      <c r="B992" s="162"/>
      <c r="C992" s="162"/>
      <c r="D992" s="162"/>
      <c r="E992" s="162"/>
      <c r="F992" s="162"/>
      <c r="G992" s="162"/>
      <c r="H992" s="162"/>
      <c r="I992" s="162"/>
      <c r="J992" s="162"/>
      <c r="K992" s="162"/>
      <c r="L992" s="162"/>
      <c r="M992" s="162"/>
    </row>
    <row r="993" spans="1:13" s="161" customFormat="1">
      <c r="A993" s="162"/>
      <c r="B993" s="162"/>
      <c r="C993" s="162"/>
      <c r="D993" s="162"/>
      <c r="E993" s="162"/>
      <c r="F993" s="162"/>
      <c r="G993" s="162"/>
      <c r="H993" s="162"/>
      <c r="I993" s="162"/>
      <c r="J993" s="162"/>
      <c r="K993" s="162"/>
      <c r="L993" s="162"/>
      <c r="M993" s="162"/>
    </row>
    <row r="994" spans="1:13" s="161" customFormat="1">
      <c r="A994" s="162"/>
      <c r="B994" s="162"/>
      <c r="C994" s="162"/>
      <c r="D994" s="162"/>
      <c r="E994" s="162"/>
      <c r="F994" s="162"/>
      <c r="G994" s="162"/>
      <c r="H994" s="162"/>
      <c r="I994" s="162"/>
      <c r="J994" s="162"/>
      <c r="K994" s="162"/>
      <c r="L994" s="162"/>
      <c r="M994" s="162"/>
    </row>
    <row r="995" spans="1:13" s="161" customFormat="1">
      <c r="A995" s="162"/>
      <c r="B995" s="162"/>
      <c r="C995" s="162"/>
      <c r="D995" s="162"/>
      <c r="E995" s="162"/>
      <c r="F995" s="162"/>
      <c r="G995" s="162"/>
      <c r="H995" s="162"/>
      <c r="I995" s="162"/>
      <c r="J995" s="162"/>
      <c r="K995" s="162"/>
      <c r="L995" s="162"/>
      <c r="M995" s="162"/>
    </row>
    <row r="996" spans="1:13" s="161" customFormat="1">
      <c r="A996" s="162"/>
      <c r="B996" s="162"/>
      <c r="C996" s="162"/>
      <c r="D996" s="162"/>
      <c r="E996" s="162"/>
      <c r="F996" s="162"/>
      <c r="G996" s="162"/>
      <c r="H996" s="162"/>
      <c r="I996" s="162"/>
      <c r="J996" s="162"/>
      <c r="K996" s="162"/>
      <c r="L996" s="162"/>
      <c r="M996" s="162"/>
    </row>
    <row r="997" spans="1:13" s="161" customFormat="1">
      <c r="A997" s="162"/>
      <c r="B997" s="162"/>
      <c r="C997" s="162"/>
      <c r="D997" s="162"/>
      <c r="E997" s="162"/>
      <c r="F997" s="162"/>
      <c r="G997" s="162"/>
      <c r="H997" s="162"/>
      <c r="I997" s="162"/>
      <c r="J997" s="162"/>
      <c r="K997" s="162"/>
      <c r="L997" s="162"/>
      <c r="M997" s="162"/>
    </row>
    <row r="998" spans="1:13" s="161" customFormat="1">
      <c r="A998" s="162"/>
      <c r="B998" s="162"/>
      <c r="C998" s="162"/>
      <c r="D998" s="162"/>
      <c r="E998" s="162"/>
      <c r="F998" s="162"/>
      <c r="G998" s="162"/>
      <c r="H998" s="162"/>
      <c r="I998" s="162"/>
      <c r="J998" s="162"/>
      <c r="K998" s="162"/>
      <c r="L998" s="162"/>
      <c r="M998" s="162"/>
    </row>
    <row r="999" spans="1:13" s="161" customFormat="1">
      <c r="A999" s="162"/>
      <c r="B999" s="162"/>
      <c r="C999" s="162"/>
      <c r="D999" s="162"/>
      <c r="E999" s="162"/>
      <c r="F999" s="162"/>
      <c r="G999" s="162"/>
      <c r="H999" s="162"/>
      <c r="I999" s="162"/>
      <c r="J999" s="162"/>
      <c r="K999" s="162"/>
      <c r="L999" s="162"/>
      <c r="M999" s="162"/>
    </row>
    <row r="1000" spans="1:13" s="161" customFormat="1">
      <c r="A1000" s="162"/>
      <c r="B1000" s="162"/>
      <c r="C1000" s="162"/>
      <c r="D1000" s="162"/>
      <c r="E1000" s="162"/>
      <c r="F1000" s="162"/>
      <c r="G1000" s="162"/>
      <c r="H1000" s="162"/>
      <c r="I1000" s="162"/>
      <c r="J1000" s="162"/>
      <c r="K1000" s="162"/>
      <c r="L1000" s="162"/>
      <c r="M1000" s="162"/>
    </row>
    <row r="1001" spans="1:13" s="161" customFormat="1">
      <c r="A1001" s="162"/>
      <c r="B1001" s="162"/>
      <c r="C1001" s="162"/>
      <c r="D1001" s="162"/>
      <c r="E1001" s="162"/>
      <c r="F1001" s="162"/>
      <c r="G1001" s="162"/>
      <c r="H1001" s="162"/>
      <c r="I1001" s="162"/>
      <c r="J1001" s="162"/>
      <c r="K1001" s="162"/>
      <c r="L1001" s="162"/>
      <c r="M1001" s="162"/>
    </row>
    <row r="1002" spans="1:13" s="161" customFormat="1">
      <c r="A1002" s="162"/>
      <c r="B1002" s="162"/>
      <c r="C1002" s="162"/>
      <c r="D1002" s="162"/>
      <c r="E1002" s="162"/>
      <c r="F1002" s="162"/>
      <c r="G1002" s="162"/>
      <c r="H1002" s="162"/>
      <c r="I1002" s="162"/>
      <c r="J1002" s="162"/>
      <c r="K1002" s="162"/>
      <c r="L1002" s="162"/>
      <c r="M1002" s="162"/>
    </row>
    <row r="1003" spans="1:13" s="161" customFormat="1">
      <c r="A1003" s="162"/>
      <c r="B1003" s="162"/>
      <c r="C1003" s="162"/>
      <c r="D1003" s="162"/>
      <c r="E1003" s="162"/>
      <c r="F1003" s="162"/>
      <c r="G1003" s="162"/>
      <c r="H1003" s="162"/>
      <c r="I1003" s="162"/>
      <c r="J1003" s="162"/>
      <c r="K1003" s="162"/>
      <c r="L1003" s="162"/>
      <c r="M1003" s="162"/>
    </row>
    <row r="1004" spans="1:13" s="161" customFormat="1">
      <c r="A1004" s="162"/>
      <c r="B1004" s="162"/>
      <c r="C1004" s="162"/>
      <c r="D1004" s="162"/>
      <c r="E1004" s="162"/>
      <c r="F1004" s="162"/>
      <c r="G1004" s="162"/>
      <c r="H1004" s="162"/>
      <c r="I1004" s="162"/>
      <c r="J1004" s="162"/>
      <c r="K1004" s="162"/>
      <c r="L1004" s="162"/>
      <c r="M1004" s="162"/>
    </row>
    <row r="1005" spans="1:13" s="161" customFormat="1">
      <c r="A1005" s="162"/>
      <c r="B1005" s="162"/>
      <c r="C1005" s="162"/>
      <c r="D1005" s="162"/>
      <c r="E1005" s="162"/>
      <c r="F1005" s="162"/>
      <c r="G1005" s="162"/>
      <c r="H1005" s="162"/>
      <c r="I1005" s="162"/>
      <c r="J1005" s="162"/>
      <c r="K1005" s="162"/>
      <c r="L1005" s="162"/>
      <c r="M1005" s="162"/>
    </row>
    <row r="1006" spans="1:13" s="161" customFormat="1">
      <c r="A1006" s="162"/>
      <c r="B1006" s="162"/>
      <c r="C1006" s="162"/>
      <c r="D1006" s="162"/>
      <c r="E1006" s="162"/>
      <c r="F1006" s="162"/>
      <c r="G1006" s="162"/>
      <c r="H1006" s="162"/>
      <c r="I1006" s="162"/>
      <c r="J1006" s="162"/>
      <c r="K1006" s="162"/>
      <c r="L1006" s="162"/>
      <c r="M1006" s="162"/>
    </row>
    <row r="1007" spans="1:13" s="161" customFormat="1">
      <c r="A1007" s="162"/>
      <c r="B1007" s="162"/>
      <c r="C1007" s="162"/>
      <c r="D1007" s="162"/>
      <c r="E1007" s="162"/>
      <c r="F1007" s="162"/>
      <c r="G1007" s="162"/>
      <c r="H1007" s="162"/>
      <c r="I1007" s="162"/>
      <c r="J1007" s="162"/>
      <c r="K1007" s="162"/>
      <c r="L1007" s="162"/>
      <c r="M1007" s="162"/>
    </row>
    <row r="1008" spans="1:13" s="161" customFormat="1">
      <c r="A1008" s="162"/>
      <c r="B1008" s="162"/>
      <c r="C1008" s="162"/>
      <c r="D1008" s="162"/>
      <c r="E1008" s="162"/>
      <c r="F1008" s="162"/>
      <c r="G1008" s="162"/>
      <c r="H1008" s="162"/>
      <c r="I1008" s="162"/>
      <c r="J1008" s="162"/>
      <c r="K1008" s="162"/>
      <c r="L1008" s="162"/>
      <c r="M1008" s="162"/>
    </row>
    <row r="1009" spans="1:13" s="161" customFormat="1">
      <c r="A1009" s="162"/>
      <c r="B1009" s="162"/>
      <c r="C1009" s="162"/>
      <c r="D1009" s="162"/>
      <c r="E1009" s="162"/>
      <c r="F1009" s="162"/>
      <c r="G1009" s="162"/>
      <c r="H1009" s="162"/>
      <c r="I1009" s="162"/>
      <c r="J1009" s="162"/>
      <c r="K1009" s="162"/>
      <c r="L1009" s="162"/>
      <c r="M1009" s="162"/>
    </row>
    <row r="1010" spans="1:13" s="161" customFormat="1">
      <c r="A1010" s="162"/>
      <c r="B1010" s="162"/>
      <c r="C1010" s="162"/>
      <c r="D1010" s="162"/>
      <c r="E1010" s="162"/>
      <c r="F1010" s="162"/>
      <c r="G1010" s="162"/>
      <c r="H1010" s="162"/>
      <c r="I1010" s="162"/>
      <c r="J1010" s="162"/>
      <c r="K1010" s="162"/>
      <c r="L1010" s="162"/>
      <c r="M1010" s="162"/>
    </row>
    <row r="1011" spans="1:13" s="161" customFormat="1">
      <c r="A1011" s="162"/>
      <c r="B1011" s="162"/>
      <c r="C1011" s="162"/>
      <c r="D1011" s="162"/>
      <c r="E1011" s="162"/>
      <c r="F1011" s="162"/>
      <c r="G1011" s="162"/>
      <c r="H1011" s="162"/>
      <c r="I1011" s="162"/>
      <c r="J1011" s="162"/>
      <c r="K1011" s="162"/>
      <c r="L1011" s="162"/>
      <c r="M1011" s="162"/>
    </row>
    <row r="1012" spans="1:13" s="161" customFormat="1">
      <c r="A1012" s="162"/>
      <c r="B1012" s="162"/>
      <c r="C1012" s="162"/>
      <c r="D1012" s="162"/>
      <c r="E1012" s="162"/>
      <c r="F1012" s="162"/>
      <c r="G1012" s="162"/>
      <c r="H1012" s="162"/>
      <c r="I1012" s="162"/>
      <c r="J1012" s="162"/>
      <c r="K1012" s="162"/>
      <c r="L1012" s="162"/>
      <c r="M1012" s="162"/>
    </row>
    <row r="1013" spans="1:13" s="161" customFormat="1">
      <c r="A1013" s="162"/>
      <c r="B1013" s="162"/>
      <c r="C1013" s="162"/>
      <c r="D1013" s="162"/>
      <c r="E1013" s="162"/>
      <c r="F1013" s="162"/>
      <c r="G1013" s="162"/>
      <c r="H1013" s="162"/>
      <c r="I1013" s="162"/>
      <c r="J1013" s="162"/>
      <c r="K1013" s="162"/>
      <c r="L1013" s="162"/>
      <c r="M1013" s="162"/>
    </row>
    <row r="1014" spans="1:13" s="161" customFormat="1">
      <c r="A1014" s="162"/>
      <c r="B1014" s="162"/>
      <c r="C1014" s="162"/>
      <c r="D1014" s="162"/>
      <c r="E1014" s="162"/>
      <c r="F1014" s="162"/>
      <c r="G1014" s="162"/>
      <c r="H1014" s="162"/>
      <c r="I1014" s="162"/>
      <c r="J1014" s="162"/>
      <c r="K1014" s="162"/>
      <c r="L1014" s="162"/>
      <c r="M1014" s="162"/>
    </row>
    <row r="1015" spans="1:13" s="161" customFormat="1">
      <c r="A1015" s="162"/>
      <c r="B1015" s="162"/>
      <c r="C1015" s="162"/>
      <c r="D1015" s="162"/>
      <c r="E1015" s="162"/>
      <c r="F1015" s="162"/>
      <c r="G1015" s="162"/>
      <c r="H1015" s="162"/>
      <c r="I1015" s="162"/>
      <c r="J1015" s="162"/>
      <c r="K1015" s="162"/>
      <c r="L1015" s="162"/>
      <c r="M1015" s="162"/>
    </row>
    <row r="1016" spans="1:13" s="161" customFormat="1">
      <c r="A1016" s="162"/>
      <c r="B1016" s="162"/>
      <c r="C1016" s="162"/>
      <c r="D1016" s="162"/>
      <c r="E1016" s="162"/>
      <c r="F1016" s="162"/>
      <c r="G1016" s="162"/>
      <c r="H1016" s="162"/>
      <c r="I1016" s="162"/>
      <c r="J1016" s="162"/>
      <c r="K1016" s="162"/>
      <c r="L1016" s="162"/>
      <c r="M1016" s="162"/>
    </row>
    <row r="1017" spans="1:13" s="161" customFormat="1">
      <c r="A1017" s="162"/>
      <c r="B1017" s="162"/>
      <c r="C1017" s="162"/>
      <c r="D1017" s="162"/>
      <c r="E1017" s="162"/>
      <c r="F1017" s="162"/>
      <c r="G1017" s="162"/>
      <c r="H1017" s="162"/>
      <c r="I1017" s="162"/>
      <c r="J1017" s="162"/>
      <c r="K1017" s="162"/>
      <c r="L1017" s="162"/>
      <c r="M1017" s="162"/>
    </row>
    <row r="1018" spans="1:13" s="161" customFormat="1">
      <c r="A1018" s="162"/>
      <c r="B1018" s="162"/>
      <c r="C1018" s="162"/>
      <c r="D1018" s="162"/>
      <c r="E1018" s="162"/>
      <c r="F1018" s="162"/>
      <c r="G1018" s="162"/>
      <c r="H1018" s="162"/>
      <c r="I1018" s="162"/>
      <c r="J1018" s="162"/>
      <c r="K1018" s="162"/>
      <c r="L1018" s="162"/>
      <c r="M1018" s="162"/>
    </row>
    <row r="1019" spans="1:13" s="161" customFormat="1">
      <c r="A1019" s="162"/>
      <c r="B1019" s="162"/>
      <c r="C1019" s="162"/>
      <c r="D1019" s="162"/>
      <c r="E1019" s="162"/>
      <c r="F1019" s="162"/>
      <c r="G1019" s="162"/>
      <c r="H1019" s="162"/>
      <c r="I1019" s="162"/>
      <c r="J1019" s="162"/>
      <c r="K1019" s="162"/>
      <c r="L1019" s="162"/>
      <c r="M1019" s="162"/>
    </row>
    <row r="1020" spans="1:13" s="161" customFormat="1">
      <c r="A1020" s="162"/>
      <c r="B1020" s="162"/>
      <c r="C1020" s="162"/>
      <c r="D1020" s="162"/>
      <c r="E1020" s="162"/>
      <c r="F1020" s="162"/>
      <c r="G1020" s="162"/>
      <c r="H1020" s="162"/>
      <c r="I1020" s="162"/>
      <c r="J1020" s="162"/>
      <c r="K1020" s="162"/>
      <c r="L1020" s="162"/>
      <c r="M1020" s="162"/>
    </row>
    <row r="1021" spans="1:13" s="161" customFormat="1">
      <c r="A1021" s="162"/>
      <c r="B1021" s="162"/>
      <c r="C1021" s="162"/>
      <c r="D1021" s="162"/>
      <c r="E1021" s="162"/>
      <c r="F1021" s="162"/>
      <c r="G1021" s="162"/>
      <c r="H1021" s="162"/>
      <c r="I1021" s="162"/>
      <c r="J1021" s="162"/>
      <c r="K1021" s="162"/>
      <c r="L1021" s="162"/>
      <c r="M1021" s="162"/>
    </row>
    <row r="1022" spans="1:13" s="161" customFormat="1">
      <c r="A1022" s="162"/>
      <c r="B1022" s="162"/>
      <c r="C1022" s="162"/>
      <c r="D1022" s="162"/>
      <c r="E1022" s="162"/>
      <c r="F1022" s="162"/>
      <c r="G1022" s="162"/>
      <c r="H1022" s="162"/>
      <c r="I1022" s="162"/>
      <c r="J1022" s="162"/>
      <c r="K1022" s="162"/>
      <c r="L1022" s="162"/>
      <c r="M1022" s="162"/>
    </row>
    <row r="1023" spans="1:13" s="161" customFormat="1">
      <c r="A1023" s="162"/>
      <c r="B1023" s="162"/>
      <c r="C1023" s="162"/>
      <c r="D1023" s="162"/>
      <c r="E1023" s="162"/>
      <c r="F1023" s="162"/>
      <c r="G1023" s="162"/>
      <c r="H1023" s="162"/>
      <c r="I1023" s="162"/>
      <c r="J1023" s="162"/>
      <c r="K1023" s="162"/>
      <c r="L1023" s="162"/>
      <c r="M1023" s="162"/>
    </row>
    <row r="1024" spans="1:13" s="161" customFormat="1">
      <c r="A1024" s="162"/>
      <c r="B1024" s="162"/>
      <c r="C1024" s="162"/>
      <c r="D1024" s="162"/>
      <c r="E1024" s="162"/>
      <c r="F1024" s="162"/>
      <c r="G1024" s="162"/>
      <c r="H1024" s="162"/>
      <c r="I1024" s="162"/>
      <c r="J1024" s="162"/>
      <c r="K1024" s="162"/>
      <c r="L1024" s="162"/>
      <c r="M1024" s="162"/>
    </row>
    <row r="1025" spans="1:13" s="161" customFormat="1">
      <c r="A1025" s="162"/>
      <c r="B1025" s="162"/>
      <c r="C1025" s="162"/>
      <c r="D1025" s="162"/>
      <c r="E1025" s="162"/>
      <c r="F1025" s="162"/>
      <c r="G1025" s="162"/>
      <c r="H1025" s="162"/>
      <c r="I1025" s="162"/>
      <c r="J1025" s="162"/>
      <c r="K1025" s="162"/>
      <c r="L1025" s="162"/>
      <c r="M1025" s="162"/>
    </row>
    <row r="1026" spans="1:13" s="161" customFormat="1">
      <c r="A1026" s="162"/>
      <c r="B1026" s="162"/>
      <c r="C1026" s="162"/>
      <c r="D1026" s="162"/>
      <c r="E1026" s="162"/>
      <c r="F1026" s="162"/>
      <c r="G1026" s="162"/>
      <c r="H1026" s="162"/>
      <c r="I1026" s="162"/>
      <c r="J1026" s="162"/>
      <c r="K1026" s="162"/>
      <c r="L1026" s="162"/>
      <c r="M1026" s="162"/>
    </row>
    <row r="1027" spans="1:13" s="161" customFormat="1">
      <c r="A1027" s="162"/>
      <c r="B1027" s="162"/>
      <c r="C1027" s="162"/>
      <c r="D1027" s="162"/>
      <c r="E1027" s="162"/>
      <c r="F1027" s="162"/>
      <c r="G1027" s="162"/>
      <c r="H1027" s="162"/>
      <c r="I1027" s="162"/>
      <c r="J1027" s="162"/>
      <c r="K1027" s="162"/>
      <c r="L1027" s="162"/>
      <c r="M1027" s="162"/>
    </row>
    <row r="1028" spans="1:13" s="161" customFormat="1">
      <c r="A1028" s="162"/>
      <c r="B1028" s="162"/>
      <c r="C1028" s="162"/>
      <c r="D1028" s="162"/>
      <c r="E1028" s="162"/>
      <c r="F1028" s="162"/>
      <c r="G1028" s="162"/>
      <c r="H1028" s="162"/>
      <c r="I1028" s="162"/>
      <c r="J1028" s="162"/>
      <c r="K1028" s="162"/>
      <c r="L1028" s="162"/>
      <c r="M1028" s="162"/>
    </row>
    <row r="1029" spans="1:13" s="161" customFormat="1">
      <c r="A1029" s="162"/>
      <c r="B1029" s="162"/>
      <c r="C1029" s="162"/>
      <c r="D1029" s="162"/>
      <c r="E1029" s="162"/>
      <c r="F1029" s="162"/>
      <c r="G1029" s="162"/>
      <c r="H1029" s="162"/>
      <c r="I1029" s="162"/>
      <c r="J1029" s="162"/>
      <c r="K1029" s="162"/>
      <c r="L1029" s="162"/>
      <c r="M1029" s="162"/>
    </row>
    <row r="1030" spans="1:13" s="161" customFormat="1">
      <c r="A1030" s="162"/>
      <c r="B1030" s="162"/>
      <c r="C1030" s="162"/>
      <c r="D1030" s="162"/>
      <c r="E1030" s="162"/>
      <c r="F1030" s="162"/>
      <c r="G1030" s="162"/>
      <c r="H1030" s="162"/>
      <c r="I1030" s="162"/>
      <c r="J1030" s="162"/>
      <c r="K1030" s="162"/>
      <c r="L1030" s="162"/>
      <c r="M1030" s="162"/>
    </row>
    <row r="1031" spans="1:13" s="161" customFormat="1">
      <c r="A1031" s="162"/>
      <c r="B1031" s="162"/>
      <c r="C1031" s="162"/>
      <c r="D1031" s="162"/>
      <c r="E1031" s="162"/>
      <c r="F1031" s="162"/>
      <c r="G1031" s="162"/>
      <c r="H1031" s="162"/>
      <c r="I1031" s="162"/>
      <c r="J1031" s="162"/>
      <c r="K1031" s="162"/>
      <c r="L1031" s="162"/>
      <c r="M1031" s="162"/>
    </row>
    <row r="1032" spans="1:13" s="161" customFormat="1">
      <c r="A1032" s="162"/>
      <c r="B1032" s="162"/>
      <c r="C1032" s="162"/>
      <c r="D1032" s="162"/>
      <c r="E1032" s="162"/>
      <c r="F1032" s="162"/>
      <c r="G1032" s="162"/>
      <c r="H1032" s="162"/>
      <c r="I1032" s="162"/>
      <c r="J1032" s="162"/>
      <c r="K1032" s="162"/>
      <c r="L1032" s="162"/>
      <c r="M1032" s="162"/>
    </row>
    <row r="1033" spans="1:13" s="161" customFormat="1">
      <c r="A1033" s="162"/>
      <c r="B1033" s="162"/>
      <c r="C1033" s="162"/>
      <c r="D1033" s="162"/>
      <c r="E1033" s="162"/>
      <c r="F1033" s="162"/>
      <c r="G1033" s="162"/>
      <c r="H1033" s="162"/>
      <c r="I1033" s="162"/>
      <c r="J1033" s="162"/>
      <c r="K1033" s="162"/>
      <c r="L1033" s="162"/>
      <c r="M1033" s="162"/>
    </row>
    <row r="1034" spans="1:13" s="161" customFormat="1">
      <c r="A1034" s="162"/>
      <c r="B1034" s="162"/>
      <c r="C1034" s="162"/>
      <c r="D1034" s="162"/>
      <c r="E1034" s="162"/>
      <c r="F1034" s="162"/>
      <c r="G1034" s="162"/>
      <c r="H1034" s="162"/>
      <c r="I1034" s="162"/>
      <c r="J1034" s="162"/>
      <c r="K1034" s="162"/>
      <c r="L1034" s="162"/>
      <c r="M1034" s="162"/>
    </row>
    <row r="1035" spans="1:13" s="161" customFormat="1">
      <c r="A1035" s="162"/>
      <c r="B1035" s="162"/>
      <c r="C1035" s="162"/>
      <c r="D1035" s="162"/>
      <c r="E1035" s="162"/>
      <c r="F1035" s="162"/>
      <c r="G1035" s="162"/>
      <c r="H1035" s="162"/>
      <c r="I1035" s="162"/>
      <c r="J1035" s="162"/>
      <c r="K1035" s="162"/>
      <c r="L1035" s="162"/>
      <c r="M1035" s="162"/>
    </row>
    <row r="1036" spans="1:13" s="161" customFormat="1">
      <c r="A1036" s="162"/>
      <c r="B1036" s="162"/>
      <c r="C1036" s="162"/>
      <c r="D1036" s="162"/>
      <c r="E1036" s="162"/>
      <c r="F1036" s="162"/>
      <c r="G1036" s="162"/>
      <c r="H1036" s="162"/>
      <c r="I1036" s="162"/>
      <c r="J1036" s="162"/>
      <c r="K1036" s="162"/>
      <c r="L1036" s="162"/>
      <c r="M1036" s="162"/>
    </row>
    <row r="1037" spans="1:13" s="161" customFormat="1">
      <c r="A1037" s="162"/>
      <c r="B1037" s="162"/>
      <c r="C1037" s="162"/>
      <c r="D1037" s="162"/>
      <c r="E1037" s="162"/>
      <c r="F1037" s="162"/>
      <c r="G1037" s="162"/>
      <c r="H1037" s="162"/>
      <c r="I1037" s="162"/>
      <c r="J1037" s="162"/>
      <c r="K1037" s="162"/>
      <c r="L1037" s="162"/>
      <c r="M1037" s="162"/>
    </row>
    <row r="1038" spans="1:13" s="161" customFormat="1">
      <c r="A1038" s="162"/>
      <c r="B1038" s="162"/>
      <c r="C1038" s="162"/>
      <c r="D1038" s="162"/>
      <c r="E1038" s="162"/>
      <c r="F1038" s="162"/>
      <c r="G1038" s="162"/>
      <c r="H1038" s="162"/>
      <c r="I1038" s="162"/>
      <c r="J1038" s="162"/>
      <c r="K1038" s="162"/>
      <c r="L1038" s="162"/>
      <c r="M1038" s="162"/>
    </row>
    <row r="1039" spans="1:13" s="161" customFormat="1">
      <c r="A1039" s="162"/>
      <c r="B1039" s="162"/>
      <c r="C1039" s="162"/>
      <c r="D1039" s="162"/>
      <c r="E1039" s="162"/>
      <c r="F1039" s="162"/>
      <c r="G1039" s="162"/>
      <c r="H1039" s="162"/>
      <c r="I1039" s="162"/>
      <c r="J1039" s="162"/>
      <c r="K1039" s="162"/>
      <c r="L1039" s="162"/>
      <c r="M1039" s="162"/>
    </row>
    <row r="1040" spans="1:13" s="161" customFormat="1">
      <c r="A1040" s="162"/>
      <c r="B1040" s="162"/>
      <c r="C1040" s="162"/>
      <c r="D1040" s="162"/>
      <c r="E1040" s="162"/>
      <c r="F1040" s="162"/>
      <c r="G1040" s="162"/>
      <c r="H1040" s="162"/>
      <c r="I1040" s="162"/>
      <c r="J1040" s="162"/>
      <c r="K1040" s="162"/>
      <c r="L1040" s="162"/>
      <c r="M1040" s="162"/>
    </row>
    <row r="1041" spans="1:13" s="161" customFormat="1">
      <c r="A1041" s="162"/>
      <c r="B1041" s="162"/>
      <c r="C1041" s="162"/>
      <c r="D1041" s="162"/>
      <c r="E1041" s="162"/>
      <c r="F1041" s="162"/>
      <c r="G1041" s="162"/>
      <c r="H1041" s="162"/>
      <c r="I1041" s="162"/>
      <c r="J1041" s="162"/>
      <c r="K1041" s="162"/>
      <c r="L1041" s="162"/>
      <c r="M1041" s="162"/>
    </row>
    <row r="1042" spans="1:13" s="161" customFormat="1">
      <c r="A1042" s="162"/>
      <c r="B1042" s="162"/>
      <c r="C1042" s="162"/>
      <c r="D1042" s="162"/>
      <c r="E1042" s="162"/>
      <c r="F1042" s="162"/>
      <c r="G1042" s="162"/>
      <c r="H1042" s="162"/>
      <c r="I1042" s="162"/>
      <c r="J1042" s="162"/>
      <c r="K1042" s="162"/>
      <c r="L1042" s="162"/>
      <c r="M1042" s="162"/>
    </row>
    <row r="1043" spans="1:13" s="161" customFormat="1">
      <c r="A1043" s="162"/>
      <c r="B1043" s="162"/>
      <c r="C1043" s="162"/>
      <c r="D1043" s="162"/>
      <c r="E1043" s="162"/>
      <c r="F1043" s="162"/>
      <c r="G1043" s="162"/>
      <c r="H1043" s="162"/>
      <c r="I1043" s="162"/>
      <c r="J1043" s="162"/>
      <c r="K1043" s="162"/>
      <c r="L1043" s="162"/>
      <c r="M1043" s="162"/>
    </row>
    <row r="1044" spans="1:13" s="161" customFormat="1">
      <c r="A1044" s="162"/>
      <c r="B1044" s="162"/>
      <c r="C1044" s="162"/>
      <c r="D1044" s="162"/>
      <c r="E1044" s="162"/>
      <c r="F1044" s="162"/>
      <c r="G1044" s="162"/>
      <c r="H1044" s="162"/>
      <c r="I1044" s="162"/>
      <c r="J1044" s="162"/>
      <c r="K1044" s="162"/>
      <c r="L1044" s="162"/>
      <c r="M1044" s="162"/>
    </row>
    <row r="1045" spans="1:13" s="161" customFormat="1">
      <c r="A1045" s="162"/>
      <c r="B1045" s="162"/>
      <c r="C1045" s="162"/>
      <c r="D1045" s="162"/>
      <c r="E1045" s="162"/>
      <c r="F1045" s="162"/>
      <c r="G1045" s="162"/>
      <c r="H1045" s="162"/>
      <c r="I1045" s="162"/>
      <c r="J1045" s="162"/>
      <c r="K1045" s="162"/>
      <c r="L1045" s="162"/>
      <c r="M1045" s="162"/>
    </row>
    <row r="1046" spans="1:13" s="161" customFormat="1">
      <c r="A1046" s="162"/>
      <c r="B1046" s="162"/>
      <c r="C1046" s="162"/>
      <c r="D1046" s="162"/>
      <c r="E1046" s="162"/>
      <c r="F1046" s="162"/>
      <c r="G1046" s="162"/>
      <c r="H1046" s="162"/>
      <c r="I1046" s="162"/>
      <c r="J1046" s="162"/>
      <c r="K1046" s="162"/>
      <c r="L1046" s="162"/>
      <c r="M1046" s="162"/>
    </row>
    <row r="1047" spans="1:13" s="161" customFormat="1">
      <c r="A1047" s="162"/>
      <c r="B1047" s="162"/>
      <c r="C1047" s="162"/>
      <c r="D1047" s="162"/>
      <c r="E1047" s="162"/>
      <c r="F1047" s="162"/>
      <c r="G1047" s="162"/>
      <c r="H1047" s="162"/>
      <c r="I1047" s="162"/>
      <c r="J1047" s="162"/>
      <c r="K1047" s="162"/>
      <c r="L1047" s="162"/>
      <c r="M1047" s="162"/>
    </row>
    <row r="1048" spans="1:13" s="161" customFormat="1">
      <c r="A1048" s="162"/>
      <c r="B1048" s="162"/>
      <c r="C1048" s="162"/>
      <c r="D1048" s="162"/>
      <c r="E1048" s="162"/>
      <c r="F1048" s="162"/>
      <c r="G1048" s="162"/>
      <c r="H1048" s="162"/>
      <c r="I1048" s="162"/>
      <c r="J1048" s="162"/>
      <c r="K1048" s="162"/>
      <c r="L1048" s="162"/>
      <c r="M1048" s="162"/>
    </row>
    <row r="1049" spans="1:13" s="161" customFormat="1">
      <c r="A1049" s="162"/>
      <c r="B1049" s="162"/>
      <c r="C1049" s="162"/>
      <c r="D1049" s="162"/>
      <c r="E1049" s="162"/>
      <c r="F1049" s="162"/>
      <c r="G1049" s="162"/>
      <c r="H1049" s="162"/>
      <c r="I1049" s="162"/>
      <c r="J1049" s="162"/>
      <c r="K1049" s="162"/>
      <c r="L1049" s="162"/>
      <c r="M1049" s="162"/>
    </row>
    <row r="1050" spans="1:13" s="161" customFormat="1">
      <c r="A1050" s="162"/>
      <c r="B1050" s="162"/>
      <c r="C1050" s="162"/>
      <c r="D1050" s="162"/>
      <c r="E1050" s="162"/>
      <c r="F1050" s="162"/>
      <c r="G1050" s="162"/>
      <c r="H1050" s="162"/>
      <c r="I1050" s="162"/>
      <c r="J1050" s="162"/>
      <c r="K1050" s="162"/>
      <c r="L1050" s="162"/>
      <c r="M1050" s="162"/>
    </row>
    <row r="1051" spans="1:13" s="161" customFormat="1">
      <c r="A1051" s="162"/>
      <c r="B1051" s="162"/>
      <c r="C1051" s="162"/>
      <c r="D1051" s="162"/>
      <c r="E1051" s="162"/>
      <c r="F1051" s="162"/>
      <c r="G1051" s="162"/>
      <c r="H1051" s="162"/>
      <c r="I1051" s="162"/>
      <c r="J1051" s="162"/>
      <c r="K1051" s="162"/>
      <c r="L1051" s="162"/>
      <c r="M1051" s="162"/>
    </row>
    <row r="1052" spans="1:13" s="161" customFormat="1">
      <c r="A1052" s="162"/>
      <c r="B1052" s="162"/>
      <c r="C1052" s="162"/>
      <c r="D1052" s="162"/>
      <c r="E1052" s="162"/>
      <c r="F1052" s="162"/>
      <c r="G1052" s="162"/>
      <c r="H1052" s="162"/>
      <c r="I1052" s="162"/>
      <c r="J1052" s="162"/>
      <c r="K1052" s="162"/>
      <c r="L1052" s="162"/>
      <c r="M1052" s="162"/>
    </row>
    <row r="1053" spans="1:13" s="161" customFormat="1">
      <c r="A1053" s="162"/>
      <c r="B1053" s="162"/>
      <c r="C1053" s="162"/>
      <c r="D1053" s="162"/>
      <c r="E1053" s="162"/>
      <c r="F1053" s="162"/>
      <c r="G1053" s="162"/>
      <c r="H1053" s="162"/>
      <c r="I1053" s="162"/>
      <c r="J1053" s="162"/>
      <c r="K1053" s="162"/>
      <c r="L1053" s="162"/>
      <c r="M1053" s="162"/>
    </row>
    <row r="1054" spans="1:13" s="161" customFormat="1">
      <c r="A1054" s="162"/>
      <c r="B1054" s="162"/>
      <c r="C1054" s="162"/>
      <c r="D1054" s="162"/>
      <c r="E1054" s="162"/>
      <c r="F1054" s="162"/>
      <c r="G1054" s="162"/>
      <c r="H1054" s="162"/>
      <c r="I1054" s="162"/>
      <c r="J1054" s="162"/>
      <c r="K1054" s="162"/>
      <c r="L1054" s="162"/>
      <c r="M1054" s="162"/>
    </row>
    <row r="1055" spans="1:13" s="161" customFormat="1">
      <c r="A1055" s="162"/>
      <c r="B1055" s="162"/>
      <c r="C1055" s="162"/>
      <c r="D1055" s="162"/>
      <c r="E1055" s="162"/>
      <c r="F1055" s="162"/>
      <c r="G1055" s="162"/>
      <c r="H1055" s="162"/>
      <c r="I1055" s="162"/>
      <c r="J1055" s="162"/>
      <c r="K1055" s="162"/>
      <c r="L1055" s="162"/>
      <c r="M1055" s="162"/>
    </row>
    <row r="1056" spans="1:13" s="161" customFormat="1">
      <c r="A1056" s="162"/>
      <c r="B1056" s="162"/>
      <c r="C1056" s="162"/>
      <c r="D1056" s="162"/>
      <c r="E1056" s="162"/>
      <c r="F1056" s="162"/>
      <c r="G1056" s="162"/>
      <c r="H1056" s="162"/>
      <c r="I1056" s="162"/>
      <c r="J1056" s="162"/>
      <c r="K1056" s="162"/>
      <c r="L1056" s="162"/>
      <c r="M1056" s="162"/>
    </row>
    <row r="1057" spans="1:13" s="161" customFormat="1">
      <c r="A1057" s="162"/>
      <c r="B1057" s="162"/>
      <c r="C1057" s="162"/>
      <c r="D1057" s="162"/>
      <c r="E1057" s="162"/>
      <c r="F1057" s="162"/>
      <c r="G1057" s="162"/>
      <c r="H1057" s="162"/>
      <c r="I1057" s="162"/>
      <c r="J1057" s="162"/>
      <c r="K1057" s="162"/>
      <c r="L1057" s="162"/>
      <c r="M1057" s="162"/>
    </row>
    <row r="1058" spans="1:13" s="161" customFormat="1">
      <c r="A1058" s="162"/>
      <c r="B1058" s="162"/>
      <c r="C1058" s="162"/>
      <c r="D1058" s="162"/>
      <c r="E1058" s="162"/>
      <c r="F1058" s="162"/>
      <c r="G1058" s="162"/>
      <c r="H1058" s="162"/>
      <c r="I1058" s="162"/>
      <c r="J1058" s="162"/>
      <c r="K1058" s="162"/>
      <c r="L1058" s="162"/>
      <c r="M1058" s="162"/>
    </row>
    <row r="1059" spans="1:13" s="161" customFormat="1">
      <c r="A1059" s="162"/>
      <c r="B1059" s="162"/>
      <c r="C1059" s="162"/>
      <c r="D1059" s="162"/>
      <c r="E1059" s="162"/>
      <c r="F1059" s="162"/>
      <c r="G1059" s="162"/>
      <c r="H1059" s="162"/>
      <c r="I1059" s="162"/>
      <c r="J1059" s="162"/>
      <c r="K1059" s="162"/>
      <c r="L1059" s="162"/>
      <c r="M1059" s="162"/>
    </row>
    <row r="1060" spans="1:13" s="161" customFormat="1">
      <c r="A1060" s="162"/>
      <c r="B1060" s="162"/>
      <c r="C1060" s="162"/>
      <c r="D1060" s="162"/>
      <c r="E1060" s="162"/>
      <c r="F1060" s="162"/>
      <c r="G1060" s="162"/>
      <c r="H1060" s="162"/>
      <c r="I1060" s="162"/>
      <c r="J1060" s="162"/>
      <c r="K1060" s="162"/>
      <c r="L1060" s="162"/>
      <c r="M1060" s="162"/>
    </row>
    <row r="1061" spans="1:13" s="161" customFormat="1">
      <c r="A1061" s="162"/>
      <c r="B1061" s="162"/>
      <c r="C1061" s="162"/>
      <c r="D1061" s="162"/>
      <c r="E1061" s="162"/>
      <c r="F1061" s="162"/>
      <c r="G1061" s="162"/>
      <c r="H1061" s="162"/>
      <c r="I1061" s="162"/>
      <c r="J1061" s="162"/>
      <c r="K1061" s="162"/>
      <c r="L1061" s="162"/>
      <c r="M1061" s="162"/>
    </row>
    <row r="1062" spans="1:13" s="161" customFormat="1">
      <c r="A1062" s="162"/>
      <c r="B1062" s="162"/>
      <c r="C1062" s="162"/>
      <c r="D1062" s="162"/>
      <c r="E1062" s="162"/>
      <c r="F1062" s="162"/>
      <c r="G1062" s="162"/>
      <c r="H1062" s="162"/>
      <c r="I1062" s="162"/>
      <c r="J1062" s="162"/>
      <c r="K1062" s="162"/>
      <c r="L1062" s="162"/>
      <c r="M1062" s="162"/>
    </row>
    <row r="1063" spans="1:13" s="161" customFormat="1">
      <c r="A1063" s="162"/>
      <c r="B1063" s="162"/>
      <c r="C1063" s="162"/>
      <c r="D1063" s="162"/>
      <c r="E1063" s="162"/>
      <c r="F1063" s="162"/>
      <c r="G1063" s="162"/>
      <c r="H1063" s="162"/>
      <c r="I1063" s="162"/>
      <c r="J1063" s="162"/>
      <c r="K1063" s="162"/>
      <c r="L1063" s="162"/>
      <c r="M1063" s="162"/>
    </row>
    <row r="1064" spans="1:13" s="161" customFormat="1">
      <c r="A1064" s="162"/>
      <c r="B1064" s="162"/>
      <c r="C1064" s="162"/>
      <c r="D1064" s="162"/>
      <c r="E1064" s="162"/>
      <c r="F1064" s="162"/>
      <c r="G1064" s="162"/>
      <c r="H1064" s="162"/>
      <c r="I1064" s="162"/>
      <c r="J1064" s="162"/>
      <c r="K1064" s="162"/>
      <c r="L1064" s="162"/>
      <c r="M1064" s="162"/>
    </row>
    <row r="1065" spans="1:13" s="161" customFormat="1">
      <c r="A1065" s="162"/>
      <c r="B1065" s="162"/>
      <c r="C1065" s="162"/>
      <c r="D1065" s="162"/>
      <c r="E1065" s="162"/>
      <c r="F1065" s="162"/>
      <c r="G1065" s="162"/>
      <c r="H1065" s="162"/>
      <c r="I1065" s="162"/>
      <c r="J1065" s="162"/>
      <c r="K1065" s="162"/>
      <c r="L1065" s="162"/>
      <c r="M1065" s="162"/>
    </row>
    <row r="1066" spans="1:13" s="161" customFormat="1">
      <c r="A1066" s="162"/>
      <c r="B1066" s="162"/>
      <c r="C1066" s="162"/>
      <c r="D1066" s="162"/>
      <c r="E1066" s="162"/>
      <c r="F1066" s="162"/>
      <c r="G1066" s="162"/>
      <c r="H1066" s="162"/>
      <c r="I1066" s="162"/>
      <c r="J1066" s="162"/>
      <c r="K1066" s="162"/>
      <c r="L1066" s="162"/>
      <c r="M1066" s="162"/>
    </row>
    <row r="1067" spans="1:13" s="161" customFormat="1">
      <c r="A1067" s="162"/>
      <c r="B1067" s="162"/>
      <c r="C1067" s="162"/>
      <c r="D1067" s="162"/>
      <c r="E1067" s="162"/>
      <c r="F1067" s="162"/>
      <c r="G1067" s="162"/>
      <c r="H1067" s="162"/>
      <c r="I1067" s="162"/>
      <c r="J1067" s="162"/>
      <c r="K1067" s="162"/>
      <c r="L1067" s="162"/>
      <c r="M1067" s="162"/>
    </row>
    <row r="1068" spans="1:13" s="161" customFormat="1">
      <c r="A1068" s="162"/>
      <c r="B1068" s="162"/>
      <c r="C1068" s="162"/>
      <c r="D1068" s="162"/>
      <c r="E1068" s="162"/>
      <c r="F1068" s="162"/>
      <c r="G1068" s="162"/>
      <c r="H1068" s="162"/>
      <c r="I1068" s="162"/>
      <c r="J1068" s="162"/>
      <c r="K1068" s="162"/>
      <c r="L1068" s="162"/>
      <c r="M1068" s="162"/>
    </row>
    <row r="1069" spans="1:13" s="161" customFormat="1">
      <c r="A1069" s="162"/>
      <c r="B1069" s="162"/>
      <c r="C1069" s="162"/>
      <c r="D1069" s="162"/>
      <c r="E1069" s="162"/>
      <c r="F1069" s="162"/>
      <c r="G1069" s="162"/>
      <c r="H1069" s="162"/>
      <c r="I1069" s="162"/>
      <c r="J1069" s="162"/>
      <c r="K1069" s="162"/>
      <c r="L1069" s="162"/>
      <c r="M1069" s="162"/>
    </row>
    <row r="1070" spans="1:13" s="161" customFormat="1">
      <c r="A1070" s="162"/>
      <c r="B1070" s="162"/>
      <c r="C1070" s="162"/>
      <c r="D1070" s="162"/>
      <c r="E1070" s="162"/>
      <c r="F1070" s="162"/>
      <c r="G1070" s="162"/>
      <c r="H1070" s="162"/>
      <c r="I1070" s="162"/>
      <c r="J1070" s="162"/>
      <c r="K1070" s="162"/>
      <c r="L1070" s="162"/>
      <c r="M1070" s="162"/>
    </row>
    <row r="1071" spans="1:13" s="161" customFormat="1">
      <c r="A1071" s="162"/>
      <c r="B1071" s="162"/>
      <c r="C1071" s="162"/>
      <c r="D1071" s="162"/>
      <c r="E1071" s="162"/>
      <c r="F1071" s="162"/>
      <c r="G1071" s="162"/>
      <c r="H1071" s="162"/>
      <c r="I1071" s="162"/>
      <c r="J1071" s="162"/>
      <c r="K1071" s="162"/>
      <c r="L1071" s="162"/>
      <c r="M1071" s="162"/>
    </row>
    <row r="1072" spans="1:13" s="161" customFormat="1">
      <c r="A1072" s="162"/>
      <c r="B1072" s="162"/>
      <c r="C1072" s="162"/>
      <c r="D1072" s="162"/>
      <c r="E1072" s="162"/>
      <c r="F1072" s="162"/>
      <c r="G1072" s="162"/>
      <c r="H1072" s="162"/>
      <c r="I1072" s="162"/>
      <c r="J1072" s="162"/>
      <c r="K1072" s="162"/>
      <c r="L1072" s="162"/>
      <c r="M1072" s="162"/>
    </row>
    <row r="1073" spans="1:13" s="161" customFormat="1">
      <c r="A1073" s="162"/>
      <c r="B1073" s="162"/>
      <c r="C1073" s="162"/>
      <c r="D1073" s="162"/>
      <c r="E1073" s="162"/>
      <c r="F1073" s="162"/>
      <c r="G1073" s="162"/>
      <c r="H1073" s="162"/>
      <c r="I1073" s="162"/>
      <c r="J1073" s="162"/>
      <c r="K1073" s="162"/>
      <c r="L1073" s="162"/>
      <c r="M1073" s="162"/>
    </row>
    <row r="1074" spans="1:13" s="161" customFormat="1">
      <c r="A1074" s="162"/>
      <c r="B1074" s="162"/>
      <c r="C1074" s="162"/>
      <c r="D1074" s="162"/>
      <c r="E1074" s="162"/>
      <c r="F1074" s="162"/>
      <c r="G1074" s="162"/>
      <c r="H1074" s="162"/>
      <c r="I1074" s="162"/>
      <c r="J1074" s="162"/>
      <c r="K1074" s="162"/>
      <c r="L1074" s="162"/>
      <c r="M1074" s="162"/>
    </row>
    <row r="1075" spans="1:13" s="161" customFormat="1">
      <c r="A1075" s="162"/>
      <c r="B1075" s="162"/>
      <c r="C1075" s="162"/>
      <c r="D1075" s="162"/>
      <c r="E1075" s="162"/>
      <c r="F1075" s="162"/>
      <c r="G1075" s="162"/>
      <c r="H1075" s="162"/>
      <c r="I1075" s="162"/>
      <c r="J1075" s="162"/>
      <c r="K1075" s="162"/>
      <c r="L1075" s="162"/>
      <c r="M1075" s="162"/>
    </row>
    <row r="1076" spans="1:13" s="161" customFormat="1">
      <c r="A1076" s="162"/>
      <c r="B1076" s="162"/>
      <c r="C1076" s="162"/>
      <c r="D1076" s="162"/>
      <c r="E1076" s="162"/>
      <c r="F1076" s="162"/>
      <c r="G1076" s="162"/>
      <c r="H1076" s="162"/>
      <c r="I1076" s="162"/>
      <c r="J1076" s="162"/>
      <c r="K1076" s="162"/>
      <c r="L1076" s="162"/>
      <c r="M1076" s="162"/>
    </row>
    <row r="1077" spans="1:13" s="161" customFormat="1">
      <c r="A1077" s="162"/>
      <c r="B1077" s="162"/>
      <c r="C1077" s="162"/>
      <c r="D1077" s="162"/>
      <c r="E1077" s="162"/>
      <c r="F1077" s="162"/>
      <c r="G1077" s="162"/>
      <c r="H1077" s="162"/>
      <c r="I1077" s="162"/>
      <c r="J1077" s="162"/>
      <c r="K1077" s="162"/>
      <c r="L1077" s="162"/>
      <c r="M1077" s="162"/>
    </row>
    <row r="1078" spans="1:13" s="161" customFormat="1">
      <c r="A1078" s="162"/>
      <c r="B1078" s="162"/>
      <c r="C1078" s="162"/>
      <c r="D1078" s="162"/>
      <c r="E1078" s="162"/>
      <c r="F1078" s="162"/>
      <c r="G1078" s="162"/>
      <c r="H1078" s="162"/>
      <c r="I1078" s="162"/>
      <c r="J1078" s="162"/>
      <c r="K1078" s="162"/>
      <c r="L1078" s="162"/>
      <c r="M1078" s="162"/>
    </row>
    <row r="1079" spans="1:13" s="161" customFormat="1">
      <c r="A1079" s="162"/>
      <c r="B1079" s="162"/>
      <c r="C1079" s="162"/>
      <c r="D1079" s="162"/>
      <c r="E1079" s="162"/>
      <c r="F1079" s="162"/>
      <c r="G1079" s="162"/>
      <c r="H1079" s="162"/>
      <c r="I1079" s="162"/>
      <c r="J1079" s="162"/>
      <c r="K1079" s="162"/>
      <c r="L1079" s="162"/>
      <c r="M1079" s="162"/>
    </row>
    <row r="1080" spans="1:13" s="161" customFormat="1">
      <c r="A1080" s="162"/>
      <c r="B1080" s="162"/>
      <c r="C1080" s="162"/>
      <c r="D1080" s="162"/>
      <c r="E1080" s="162"/>
      <c r="F1080" s="162"/>
      <c r="G1080" s="162"/>
      <c r="H1080" s="162"/>
      <c r="I1080" s="162"/>
      <c r="J1080" s="162"/>
      <c r="K1080" s="162"/>
      <c r="L1080" s="162"/>
      <c r="M1080" s="162"/>
    </row>
    <row r="1081" spans="1:13" s="161" customFormat="1">
      <c r="A1081" s="162"/>
      <c r="B1081" s="162"/>
      <c r="C1081" s="162"/>
      <c r="D1081" s="162"/>
      <c r="E1081" s="162"/>
      <c r="F1081" s="162"/>
      <c r="G1081" s="162"/>
      <c r="H1081" s="162"/>
      <c r="I1081" s="162"/>
      <c r="J1081" s="162"/>
      <c r="K1081" s="162"/>
      <c r="L1081" s="162"/>
      <c r="M1081" s="162"/>
    </row>
    <row r="1082" spans="1:13" s="161" customFormat="1">
      <c r="A1082" s="162"/>
      <c r="B1082" s="162"/>
      <c r="C1082" s="162"/>
      <c r="D1082" s="162"/>
      <c r="E1082" s="162"/>
      <c r="F1082" s="162"/>
      <c r="G1082" s="162"/>
      <c r="H1082" s="162"/>
      <c r="I1082" s="162"/>
      <c r="J1082" s="162"/>
      <c r="K1082" s="162"/>
      <c r="L1082" s="162"/>
      <c r="M1082" s="162"/>
    </row>
    <row r="1083" spans="1:13" s="161" customFormat="1">
      <c r="A1083" s="162"/>
      <c r="B1083" s="162"/>
      <c r="C1083" s="162"/>
      <c r="D1083" s="162"/>
      <c r="E1083" s="162"/>
      <c r="F1083" s="162"/>
      <c r="G1083" s="162"/>
      <c r="H1083" s="162"/>
      <c r="I1083" s="162"/>
      <c r="J1083" s="162"/>
      <c r="K1083" s="162"/>
      <c r="L1083" s="162"/>
      <c r="M1083" s="162"/>
    </row>
    <row r="1084" spans="1:13" s="161" customFormat="1">
      <c r="A1084" s="162"/>
      <c r="B1084" s="162"/>
      <c r="C1084" s="162"/>
      <c r="D1084" s="162"/>
      <c r="E1084" s="162"/>
      <c r="F1084" s="162"/>
      <c r="G1084" s="162"/>
      <c r="H1084" s="162"/>
      <c r="I1084" s="162"/>
      <c r="J1084" s="162"/>
      <c r="K1084" s="162"/>
      <c r="L1084" s="162"/>
      <c r="M1084" s="162"/>
    </row>
    <row r="1085" spans="1:13" s="161" customFormat="1">
      <c r="A1085" s="162"/>
      <c r="B1085" s="162"/>
      <c r="C1085" s="162"/>
      <c r="D1085" s="162"/>
      <c r="E1085" s="162"/>
      <c r="F1085" s="162"/>
      <c r="G1085" s="162"/>
      <c r="H1085" s="162"/>
      <c r="I1085" s="162"/>
      <c r="J1085" s="162"/>
      <c r="K1085" s="162"/>
      <c r="L1085" s="162"/>
      <c r="M1085" s="162"/>
    </row>
    <row r="1086" spans="1:13" s="161" customFormat="1">
      <c r="A1086" s="162"/>
      <c r="B1086" s="162"/>
      <c r="C1086" s="162"/>
      <c r="D1086" s="162"/>
      <c r="E1086" s="162"/>
      <c r="F1086" s="162"/>
      <c r="G1086" s="162"/>
      <c r="H1086" s="162"/>
      <c r="I1086" s="162"/>
      <c r="J1086" s="162"/>
      <c r="K1086" s="162"/>
      <c r="L1086" s="162"/>
      <c r="M1086" s="162"/>
    </row>
    <row r="1087" spans="1:13" s="161" customFormat="1">
      <c r="A1087" s="162"/>
      <c r="B1087" s="162"/>
      <c r="C1087" s="162"/>
      <c r="D1087" s="162"/>
      <c r="E1087" s="162"/>
      <c r="F1087" s="162"/>
      <c r="G1087" s="162"/>
      <c r="H1087" s="162"/>
      <c r="I1087" s="162"/>
      <c r="J1087" s="162"/>
      <c r="K1087" s="162"/>
      <c r="L1087" s="162"/>
      <c r="M1087" s="162"/>
    </row>
    <row r="1088" spans="1:13" s="161" customFormat="1">
      <c r="A1088" s="162"/>
      <c r="B1088" s="162"/>
      <c r="C1088" s="162"/>
      <c r="D1088" s="162"/>
      <c r="E1088" s="162"/>
      <c r="F1088" s="162"/>
      <c r="G1088" s="162"/>
      <c r="H1088" s="162"/>
      <c r="I1088" s="162"/>
      <c r="J1088" s="162"/>
      <c r="K1088" s="162"/>
      <c r="L1088" s="162"/>
      <c r="M1088" s="162"/>
    </row>
    <row r="1089" spans="1:13" s="161" customFormat="1">
      <c r="A1089" s="162"/>
      <c r="B1089" s="162"/>
      <c r="C1089" s="162"/>
      <c r="D1089" s="162"/>
      <c r="E1089" s="162"/>
      <c r="F1089" s="162"/>
      <c r="G1089" s="162"/>
      <c r="H1089" s="162"/>
      <c r="I1089" s="162"/>
      <c r="J1089" s="162"/>
      <c r="K1089" s="162"/>
      <c r="L1089" s="162"/>
      <c r="M1089" s="162"/>
    </row>
    <row r="1090" spans="1:13" s="161" customFormat="1">
      <c r="A1090" s="162"/>
      <c r="B1090" s="162"/>
      <c r="C1090" s="162"/>
      <c r="D1090" s="162"/>
      <c r="E1090" s="162"/>
      <c r="F1090" s="162"/>
      <c r="G1090" s="162"/>
      <c r="H1090" s="162"/>
      <c r="I1090" s="162"/>
      <c r="J1090" s="162"/>
      <c r="K1090" s="162"/>
      <c r="L1090" s="162"/>
      <c r="M1090" s="162"/>
    </row>
    <row r="1091" spans="1:13" s="161" customFormat="1">
      <c r="A1091" s="162"/>
      <c r="B1091" s="162"/>
      <c r="C1091" s="162"/>
      <c r="D1091" s="162"/>
      <c r="E1091" s="162"/>
      <c r="F1091" s="162"/>
      <c r="G1091" s="162"/>
      <c r="H1091" s="162"/>
      <c r="I1091" s="162"/>
      <c r="J1091" s="162"/>
      <c r="K1091" s="162"/>
      <c r="L1091" s="162"/>
      <c r="M1091" s="162"/>
    </row>
    <row r="1092" spans="1:13" s="161" customFormat="1">
      <c r="A1092" s="162"/>
      <c r="B1092" s="162"/>
      <c r="C1092" s="162"/>
      <c r="D1092" s="162"/>
      <c r="E1092" s="162"/>
      <c r="F1092" s="162"/>
      <c r="G1092" s="162"/>
      <c r="H1092" s="162"/>
      <c r="I1092" s="162"/>
      <c r="J1092" s="162"/>
      <c r="K1092" s="162"/>
      <c r="L1092" s="162"/>
      <c r="M1092" s="162"/>
    </row>
    <row r="1093" spans="1:13" s="161" customFormat="1">
      <c r="A1093" s="162"/>
      <c r="B1093" s="162"/>
      <c r="C1093" s="162"/>
      <c r="D1093" s="162"/>
      <c r="E1093" s="162"/>
      <c r="F1093" s="162"/>
      <c r="G1093" s="162"/>
      <c r="H1093" s="162"/>
      <c r="I1093" s="162"/>
      <c r="J1093" s="162"/>
      <c r="K1093" s="162"/>
      <c r="L1093" s="162"/>
      <c r="M1093" s="162"/>
    </row>
    <row r="1094" spans="1:13" s="161" customFormat="1">
      <c r="A1094" s="162"/>
      <c r="B1094" s="162"/>
      <c r="C1094" s="162"/>
      <c r="D1094" s="162"/>
      <c r="E1094" s="162"/>
      <c r="F1094" s="162"/>
      <c r="G1094" s="162"/>
      <c r="H1094" s="162"/>
      <c r="I1094" s="162"/>
      <c r="J1094" s="162"/>
      <c r="K1094" s="162"/>
      <c r="L1094" s="162"/>
      <c r="M1094" s="162"/>
    </row>
    <row r="1095" spans="1:13" s="161" customFormat="1">
      <c r="A1095" s="162"/>
      <c r="B1095" s="162"/>
      <c r="C1095" s="162"/>
      <c r="D1095" s="162"/>
      <c r="E1095" s="162"/>
      <c r="F1095" s="162"/>
      <c r="G1095" s="162"/>
      <c r="H1095" s="162"/>
      <c r="I1095" s="162"/>
      <c r="J1095" s="162"/>
      <c r="K1095" s="162"/>
      <c r="L1095" s="162"/>
      <c r="M1095" s="162"/>
    </row>
    <row r="1096" spans="1:13" s="161" customFormat="1">
      <c r="A1096" s="162"/>
      <c r="B1096" s="162"/>
      <c r="C1096" s="162"/>
      <c r="D1096" s="162"/>
      <c r="E1096" s="162"/>
      <c r="F1096" s="162"/>
      <c r="G1096" s="162"/>
      <c r="H1096" s="162"/>
      <c r="I1096" s="162"/>
      <c r="J1096" s="162"/>
      <c r="K1096" s="162"/>
      <c r="L1096" s="162"/>
      <c r="M1096" s="162"/>
    </row>
    <row r="1097" spans="1:13" s="161" customFormat="1">
      <c r="A1097" s="162"/>
      <c r="B1097" s="162"/>
      <c r="C1097" s="162"/>
      <c r="D1097" s="162"/>
      <c r="E1097" s="162"/>
      <c r="F1097" s="162"/>
      <c r="G1097" s="162"/>
      <c r="H1097" s="162"/>
      <c r="I1097" s="162"/>
      <c r="J1097" s="162"/>
      <c r="K1097" s="162"/>
      <c r="L1097" s="162"/>
      <c r="M1097" s="162"/>
    </row>
    <row r="1098" spans="1:13" s="161" customFormat="1">
      <c r="A1098" s="162"/>
      <c r="B1098" s="162"/>
      <c r="C1098" s="162"/>
      <c r="D1098" s="162"/>
      <c r="E1098" s="162"/>
      <c r="F1098" s="162"/>
      <c r="G1098" s="162"/>
      <c r="H1098" s="162"/>
      <c r="I1098" s="162"/>
      <c r="J1098" s="162"/>
      <c r="K1098" s="162"/>
      <c r="L1098" s="162"/>
      <c r="M1098" s="162"/>
    </row>
    <row r="1099" spans="1:13" s="161" customFormat="1">
      <c r="A1099" s="162"/>
      <c r="B1099" s="162"/>
      <c r="C1099" s="162"/>
      <c r="D1099" s="162"/>
      <c r="E1099" s="162"/>
      <c r="F1099" s="162"/>
      <c r="G1099" s="162"/>
      <c r="H1099" s="162"/>
      <c r="I1099" s="162"/>
      <c r="J1099" s="162"/>
      <c r="K1099" s="162"/>
      <c r="L1099" s="162"/>
      <c r="M1099" s="162"/>
    </row>
    <row r="1100" spans="1:13" s="161" customFormat="1">
      <c r="A1100" s="162"/>
      <c r="B1100" s="162"/>
      <c r="C1100" s="162"/>
      <c r="D1100" s="162"/>
      <c r="E1100" s="162"/>
      <c r="F1100" s="162"/>
      <c r="G1100" s="162"/>
      <c r="H1100" s="162"/>
      <c r="I1100" s="162"/>
      <c r="J1100" s="162"/>
      <c r="K1100" s="162"/>
      <c r="L1100" s="162"/>
      <c r="M1100" s="162"/>
    </row>
    <row r="1101" spans="1:13" s="161" customFormat="1">
      <c r="A1101" s="162"/>
      <c r="B1101" s="162"/>
      <c r="C1101" s="162"/>
      <c r="D1101" s="162"/>
      <c r="E1101" s="162"/>
      <c r="F1101" s="162"/>
      <c r="G1101" s="162"/>
      <c r="H1101" s="162"/>
      <c r="I1101" s="162"/>
      <c r="J1101" s="162"/>
      <c r="K1101" s="162"/>
      <c r="L1101" s="162"/>
      <c r="M1101" s="162"/>
    </row>
    <row r="1102" spans="1:13" s="161" customFormat="1">
      <c r="A1102" s="162"/>
      <c r="B1102" s="162"/>
      <c r="C1102" s="162"/>
      <c r="D1102" s="162"/>
      <c r="E1102" s="162"/>
      <c r="F1102" s="162"/>
      <c r="G1102" s="162"/>
      <c r="H1102" s="162"/>
      <c r="I1102" s="162"/>
      <c r="J1102" s="162"/>
      <c r="K1102" s="162"/>
      <c r="L1102" s="162"/>
      <c r="M1102" s="162"/>
    </row>
    <row r="1103" spans="1:13" s="161" customFormat="1">
      <c r="A1103" s="162"/>
      <c r="B1103" s="162"/>
      <c r="C1103" s="162"/>
      <c r="D1103" s="162"/>
      <c r="E1103" s="162"/>
      <c r="F1103" s="162"/>
      <c r="G1103" s="162"/>
      <c r="H1103" s="162"/>
      <c r="I1103" s="162"/>
      <c r="J1103" s="162"/>
      <c r="K1103" s="162"/>
      <c r="L1103" s="162"/>
      <c r="M1103" s="162"/>
    </row>
    <row r="1104" spans="1:13" s="161" customFormat="1">
      <c r="A1104" s="162"/>
      <c r="B1104" s="162"/>
      <c r="C1104" s="162"/>
      <c r="D1104" s="162"/>
      <c r="E1104" s="162"/>
      <c r="F1104" s="162"/>
      <c r="G1104" s="162"/>
      <c r="H1104" s="162"/>
      <c r="I1104" s="162"/>
      <c r="J1104" s="162"/>
      <c r="K1104" s="162"/>
      <c r="L1104" s="162"/>
      <c r="M1104" s="162"/>
    </row>
    <row r="1105" spans="1:13" s="161" customFormat="1">
      <c r="A1105" s="162"/>
      <c r="B1105" s="162"/>
      <c r="C1105" s="162"/>
      <c r="D1105" s="162"/>
      <c r="E1105" s="162"/>
      <c r="F1105" s="162"/>
      <c r="G1105" s="162"/>
      <c r="H1105" s="162"/>
      <c r="I1105" s="162"/>
      <c r="J1105" s="162"/>
      <c r="K1105" s="162"/>
      <c r="L1105" s="162"/>
      <c r="M1105" s="162"/>
    </row>
    <row r="1106" spans="1:13" s="161" customFormat="1">
      <c r="A1106" s="162"/>
      <c r="B1106" s="162"/>
      <c r="C1106" s="162"/>
      <c r="D1106" s="162"/>
      <c r="E1106" s="162"/>
      <c r="F1106" s="162"/>
      <c r="G1106" s="162"/>
      <c r="H1106" s="162"/>
      <c r="I1106" s="162"/>
      <c r="J1106" s="162"/>
      <c r="K1106" s="162"/>
      <c r="L1106" s="162"/>
      <c r="M1106" s="162"/>
    </row>
    <row r="1107" spans="1:13" s="161" customFormat="1">
      <c r="A1107" s="162"/>
      <c r="B1107" s="162"/>
      <c r="C1107" s="162"/>
      <c r="D1107" s="162"/>
      <c r="E1107" s="162"/>
      <c r="F1107" s="162"/>
      <c r="G1107" s="162"/>
      <c r="H1107" s="162"/>
      <c r="I1107" s="162"/>
      <c r="J1107" s="162"/>
      <c r="K1107" s="162"/>
      <c r="L1107" s="162"/>
      <c r="M1107" s="162"/>
    </row>
    <row r="1108" spans="1:13" s="161" customFormat="1">
      <c r="A1108" s="162"/>
      <c r="B1108" s="162"/>
      <c r="C1108" s="162"/>
      <c r="D1108" s="162"/>
      <c r="E1108" s="162"/>
      <c r="F1108" s="162"/>
      <c r="G1108" s="162"/>
      <c r="H1108" s="162"/>
      <c r="I1108" s="162"/>
      <c r="J1108" s="162"/>
      <c r="K1108" s="162"/>
      <c r="L1108" s="162"/>
      <c r="M1108" s="162"/>
    </row>
    <row r="1109" spans="1:13" s="161" customFormat="1">
      <c r="A1109" s="162"/>
      <c r="B1109" s="162"/>
      <c r="C1109" s="162"/>
      <c r="D1109" s="162"/>
      <c r="E1109" s="162"/>
      <c r="F1109" s="162"/>
      <c r="G1109" s="162"/>
      <c r="H1109" s="162"/>
      <c r="I1109" s="162"/>
      <c r="J1109" s="162"/>
      <c r="K1109" s="162"/>
      <c r="L1109" s="162"/>
      <c r="M1109" s="162"/>
    </row>
    <row r="1110" spans="1:13" s="161" customFormat="1">
      <c r="A1110" s="162"/>
      <c r="B1110" s="162"/>
      <c r="C1110" s="162"/>
      <c r="D1110" s="162"/>
      <c r="E1110" s="162"/>
      <c r="F1110" s="162"/>
      <c r="G1110" s="162"/>
      <c r="H1110" s="162"/>
      <c r="I1110" s="162"/>
      <c r="J1110" s="162"/>
      <c r="K1110" s="162"/>
      <c r="L1110" s="162"/>
      <c r="M1110" s="162"/>
    </row>
    <row r="1111" spans="1:13" s="161" customFormat="1">
      <c r="A1111" s="162"/>
      <c r="B1111" s="162"/>
      <c r="C1111" s="162"/>
      <c r="D1111" s="162"/>
      <c r="E1111" s="162"/>
      <c r="F1111" s="162"/>
      <c r="G1111" s="162"/>
      <c r="H1111" s="162"/>
      <c r="I1111" s="162"/>
      <c r="J1111" s="162"/>
      <c r="K1111" s="162"/>
      <c r="L1111" s="162"/>
      <c r="M1111" s="162"/>
    </row>
    <row r="1112" spans="1:13" s="161" customFormat="1">
      <c r="A1112" s="162"/>
      <c r="B1112" s="162"/>
      <c r="C1112" s="162"/>
      <c r="D1112" s="162"/>
      <c r="E1112" s="162"/>
      <c r="F1112" s="162"/>
      <c r="G1112" s="162"/>
      <c r="H1112" s="162"/>
      <c r="I1112" s="162"/>
      <c r="J1112" s="162"/>
      <c r="K1112" s="162"/>
      <c r="L1112" s="162"/>
      <c r="M1112" s="162"/>
    </row>
    <row r="1113" spans="1:13" s="161" customFormat="1">
      <c r="A1113" s="162"/>
      <c r="B1113" s="162"/>
      <c r="C1113" s="162"/>
      <c r="D1113" s="162"/>
      <c r="E1113" s="162"/>
      <c r="F1113" s="162"/>
      <c r="G1113" s="162"/>
      <c r="H1113" s="162"/>
      <c r="I1113" s="162"/>
      <c r="J1113" s="162"/>
      <c r="K1113" s="162"/>
      <c r="L1113" s="162"/>
      <c r="M1113" s="162"/>
    </row>
    <row r="1114" spans="1:13" s="161" customFormat="1">
      <c r="A1114" s="162"/>
      <c r="B1114" s="162"/>
      <c r="C1114" s="162"/>
      <c r="D1114" s="162"/>
      <c r="E1114" s="162"/>
      <c r="F1114" s="162"/>
      <c r="G1114" s="162"/>
      <c r="H1114" s="162"/>
      <c r="I1114" s="162"/>
      <c r="J1114" s="162"/>
      <c r="K1114" s="162"/>
      <c r="L1114" s="162"/>
      <c r="M1114" s="162"/>
    </row>
    <row r="1115" spans="1:13" s="161" customFormat="1">
      <c r="A1115" s="162"/>
      <c r="B1115" s="162"/>
      <c r="C1115" s="162"/>
      <c r="D1115" s="162"/>
      <c r="E1115" s="162"/>
      <c r="F1115" s="162"/>
      <c r="G1115" s="162"/>
      <c r="H1115" s="162"/>
      <c r="I1115" s="162"/>
      <c r="J1115" s="162"/>
      <c r="K1115" s="162"/>
      <c r="L1115" s="162"/>
      <c r="M1115" s="162"/>
    </row>
    <row r="1116" spans="1:13" s="161" customFormat="1">
      <c r="A1116" s="162"/>
      <c r="B1116" s="162"/>
      <c r="C1116" s="162"/>
      <c r="D1116" s="162"/>
      <c r="E1116" s="162"/>
      <c r="F1116" s="162"/>
      <c r="G1116" s="162"/>
      <c r="H1116" s="162"/>
      <c r="I1116" s="162"/>
      <c r="J1116" s="162"/>
      <c r="K1116" s="162"/>
      <c r="L1116" s="162"/>
      <c r="M1116" s="162"/>
    </row>
    <row r="1117" spans="1:13" s="161" customFormat="1">
      <c r="A1117" s="162"/>
      <c r="B1117" s="162"/>
      <c r="C1117" s="162"/>
      <c r="D1117" s="162"/>
      <c r="E1117" s="162"/>
      <c r="F1117" s="162"/>
      <c r="G1117" s="162"/>
      <c r="H1117" s="162"/>
      <c r="I1117" s="162"/>
      <c r="J1117" s="162"/>
      <c r="K1117" s="162"/>
      <c r="L1117" s="162"/>
      <c r="M1117" s="162"/>
    </row>
    <row r="1118" spans="1:13" s="161" customFormat="1">
      <c r="A1118" s="162"/>
      <c r="B1118" s="162"/>
      <c r="C1118" s="162"/>
      <c r="D1118" s="162"/>
      <c r="E1118" s="162"/>
      <c r="F1118" s="162"/>
      <c r="G1118" s="162"/>
      <c r="H1118" s="162"/>
      <c r="I1118" s="162"/>
      <c r="J1118" s="162"/>
      <c r="K1118" s="162"/>
      <c r="L1118" s="162"/>
      <c r="M1118" s="162"/>
    </row>
    <row r="1119" spans="1:13" s="161" customFormat="1">
      <c r="A1119" s="162"/>
      <c r="B1119" s="162"/>
      <c r="C1119" s="162"/>
      <c r="D1119" s="162"/>
      <c r="E1119" s="162"/>
      <c r="F1119" s="162"/>
      <c r="G1119" s="162"/>
      <c r="H1119" s="162"/>
      <c r="I1119" s="162"/>
      <c r="J1119" s="162"/>
      <c r="K1119" s="162"/>
      <c r="L1119" s="162"/>
      <c r="M1119" s="162"/>
    </row>
    <row r="1120" spans="1:13" s="161" customFormat="1">
      <c r="A1120" s="162"/>
      <c r="B1120" s="162"/>
      <c r="C1120" s="162"/>
      <c r="D1120" s="162"/>
      <c r="E1120" s="162"/>
      <c r="F1120" s="162"/>
      <c r="G1120" s="162"/>
      <c r="H1120" s="162"/>
      <c r="I1120" s="162"/>
      <c r="J1120" s="162"/>
      <c r="K1120" s="162"/>
      <c r="L1120" s="162"/>
      <c r="M1120" s="162"/>
    </row>
    <row r="1121" spans="1:13" s="161" customFormat="1">
      <c r="A1121" s="162"/>
      <c r="B1121" s="162"/>
      <c r="C1121" s="162"/>
      <c r="D1121" s="162"/>
      <c r="E1121" s="162"/>
      <c r="F1121" s="162"/>
      <c r="G1121" s="162"/>
      <c r="H1121" s="162"/>
      <c r="I1121" s="162"/>
      <c r="J1121" s="162"/>
      <c r="K1121" s="162"/>
      <c r="L1121" s="162"/>
      <c r="M1121" s="162"/>
    </row>
    <row r="1122" spans="1:13" s="161" customFormat="1">
      <c r="A1122" s="162"/>
      <c r="B1122" s="162"/>
      <c r="C1122" s="162"/>
      <c r="D1122" s="162"/>
      <c r="E1122" s="162"/>
      <c r="F1122" s="162"/>
      <c r="G1122" s="162"/>
      <c r="H1122" s="162"/>
      <c r="I1122" s="162"/>
      <c r="J1122" s="162"/>
      <c r="K1122" s="162"/>
      <c r="L1122" s="162"/>
      <c r="M1122" s="162"/>
    </row>
    <row r="1123" spans="1:13" s="161" customFormat="1">
      <c r="A1123" s="162"/>
      <c r="B1123" s="162"/>
      <c r="C1123" s="162"/>
      <c r="D1123" s="162"/>
      <c r="E1123" s="162"/>
      <c r="F1123" s="162"/>
      <c r="G1123" s="162"/>
      <c r="H1123" s="162"/>
      <c r="I1123" s="162"/>
      <c r="J1123" s="162"/>
      <c r="K1123" s="162"/>
      <c r="L1123" s="162"/>
      <c r="M1123" s="162"/>
    </row>
    <row r="1124" spans="1:13" s="161" customFormat="1">
      <c r="A1124" s="162"/>
      <c r="B1124" s="162"/>
      <c r="C1124" s="162"/>
      <c r="D1124" s="162"/>
      <c r="E1124" s="162"/>
      <c r="F1124" s="162"/>
      <c r="G1124" s="162"/>
      <c r="H1124" s="162"/>
      <c r="I1124" s="162"/>
      <c r="J1124" s="162"/>
      <c r="K1124" s="162"/>
      <c r="L1124" s="162"/>
      <c r="M1124" s="162"/>
    </row>
    <row r="1125" spans="1:13" s="161" customFormat="1">
      <c r="A1125" s="162"/>
      <c r="B1125" s="162"/>
      <c r="C1125" s="162"/>
      <c r="D1125" s="162"/>
      <c r="E1125" s="162"/>
      <c r="F1125" s="162"/>
      <c r="G1125" s="162"/>
      <c r="H1125" s="162"/>
      <c r="I1125" s="162"/>
      <c r="J1125" s="162"/>
      <c r="K1125" s="162"/>
      <c r="L1125" s="162"/>
      <c r="M1125" s="162"/>
    </row>
    <row r="1126" spans="1:13" s="161" customFormat="1">
      <c r="A1126" s="162"/>
      <c r="B1126" s="162"/>
      <c r="C1126" s="162"/>
      <c r="D1126" s="162"/>
      <c r="E1126" s="162"/>
      <c r="F1126" s="162"/>
      <c r="G1126" s="162"/>
      <c r="H1126" s="162"/>
      <c r="I1126" s="162"/>
      <c r="J1126" s="162"/>
      <c r="K1126" s="162"/>
      <c r="L1126" s="162"/>
      <c r="M1126" s="162"/>
    </row>
    <row r="1127" spans="1:13" s="161" customFormat="1">
      <c r="A1127" s="162"/>
      <c r="B1127" s="162"/>
      <c r="C1127" s="162"/>
      <c r="D1127" s="162"/>
      <c r="E1127" s="162"/>
      <c r="F1127" s="162"/>
      <c r="G1127" s="162"/>
      <c r="H1127" s="162"/>
      <c r="I1127" s="162"/>
      <c r="J1127" s="162"/>
      <c r="K1127" s="162"/>
      <c r="L1127" s="162"/>
      <c r="M1127" s="162"/>
    </row>
    <row r="1128" spans="1:13" s="161" customFormat="1">
      <c r="A1128" s="162"/>
      <c r="B1128" s="162"/>
      <c r="C1128" s="162"/>
      <c r="D1128" s="162"/>
      <c r="E1128" s="162"/>
      <c r="F1128" s="162"/>
      <c r="G1128" s="162"/>
      <c r="H1128" s="162"/>
      <c r="I1128" s="162"/>
      <c r="J1128" s="162"/>
      <c r="K1128" s="162"/>
      <c r="L1128" s="162"/>
      <c r="M1128" s="162"/>
    </row>
    <row r="1129" spans="1:13" s="161" customFormat="1">
      <c r="A1129" s="162"/>
      <c r="B1129" s="162"/>
      <c r="C1129" s="162"/>
      <c r="D1129" s="162"/>
      <c r="E1129" s="162"/>
      <c r="F1129" s="162"/>
      <c r="G1129" s="162"/>
      <c r="H1129" s="162"/>
      <c r="I1129" s="162"/>
      <c r="J1129" s="162"/>
      <c r="K1129" s="162"/>
      <c r="L1129" s="162"/>
      <c r="M1129" s="162"/>
    </row>
    <row r="1130" spans="1:13" s="161" customFormat="1">
      <c r="A1130" s="162"/>
      <c r="B1130" s="162"/>
      <c r="C1130" s="162"/>
      <c r="D1130" s="162"/>
      <c r="E1130" s="162"/>
      <c r="F1130" s="162"/>
      <c r="G1130" s="162"/>
      <c r="H1130" s="162"/>
      <c r="I1130" s="162"/>
      <c r="J1130" s="162"/>
      <c r="K1130" s="162"/>
      <c r="L1130" s="162"/>
      <c r="M1130" s="162"/>
    </row>
    <row r="1131" spans="1:13" s="161" customFormat="1">
      <c r="A1131" s="162"/>
      <c r="B1131" s="162"/>
      <c r="C1131" s="162"/>
      <c r="D1131" s="162"/>
      <c r="E1131" s="162"/>
      <c r="F1131" s="162"/>
      <c r="G1131" s="162"/>
      <c r="H1131" s="162"/>
      <c r="I1131" s="162"/>
      <c r="J1131" s="162"/>
      <c r="K1131" s="162"/>
      <c r="L1131" s="162"/>
      <c r="M1131" s="162"/>
    </row>
    <row r="1132" spans="1:13" s="161" customFormat="1">
      <c r="A1132" s="162"/>
      <c r="B1132" s="162"/>
      <c r="C1132" s="162"/>
      <c r="D1132" s="162"/>
      <c r="E1132" s="162"/>
      <c r="F1132" s="162"/>
      <c r="G1132" s="162"/>
      <c r="H1132" s="162"/>
      <c r="I1132" s="162"/>
      <c r="J1132" s="162"/>
      <c r="K1132" s="162"/>
      <c r="L1132" s="162"/>
      <c r="M1132" s="162"/>
    </row>
    <row r="1133" spans="1:13" s="161" customFormat="1">
      <c r="A1133" s="162"/>
      <c r="B1133" s="162"/>
      <c r="C1133" s="162"/>
      <c r="D1133" s="162"/>
      <c r="E1133" s="162"/>
      <c r="F1133" s="162"/>
      <c r="G1133" s="162"/>
      <c r="H1133" s="162"/>
      <c r="I1133" s="162"/>
      <c r="J1133" s="162"/>
      <c r="K1133" s="162"/>
      <c r="L1133" s="162"/>
      <c r="M1133" s="162"/>
    </row>
    <row r="1134" spans="1:13" s="161" customFormat="1">
      <c r="A1134" s="162"/>
      <c r="B1134" s="162"/>
      <c r="C1134" s="162"/>
      <c r="D1134" s="162"/>
      <c r="E1134" s="162"/>
      <c r="F1134" s="162"/>
      <c r="G1134" s="162"/>
      <c r="H1134" s="162"/>
      <c r="I1134" s="162"/>
      <c r="J1134" s="162"/>
      <c r="K1134" s="162"/>
      <c r="L1134" s="162"/>
      <c r="M1134" s="162"/>
    </row>
    <row r="1135" spans="1:13" s="161" customFormat="1">
      <c r="A1135" s="162"/>
      <c r="B1135" s="162"/>
      <c r="C1135" s="162"/>
      <c r="D1135" s="162"/>
      <c r="E1135" s="162"/>
      <c r="F1135" s="162"/>
      <c r="G1135" s="162"/>
      <c r="H1135" s="162"/>
      <c r="I1135" s="162"/>
      <c r="J1135" s="162"/>
      <c r="K1135" s="162"/>
      <c r="L1135" s="162"/>
      <c r="M1135" s="162"/>
    </row>
    <row r="1136" spans="1:13" s="161" customFormat="1">
      <c r="A1136" s="162"/>
      <c r="B1136" s="162"/>
      <c r="C1136" s="162"/>
      <c r="D1136" s="162"/>
      <c r="E1136" s="162"/>
      <c r="F1136" s="162"/>
      <c r="G1136" s="162"/>
      <c r="H1136" s="162"/>
      <c r="I1136" s="162"/>
      <c r="J1136" s="162"/>
      <c r="K1136" s="162"/>
      <c r="L1136" s="162"/>
      <c r="M1136" s="162"/>
    </row>
    <row r="1137" spans="1:13" s="161" customFormat="1">
      <c r="A1137" s="162"/>
      <c r="B1137" s="162"/>
      <c r="C1137" s="162"/>
      <c r="D1137" s="162"/>
      <c r="E1137" s="162"/>
      <c r="F1137" s="162"/>
      <c r="G1137" s="162"/>
      <c r="H1137" s="162"/>
      <c r="I1137" s="162"/>
      <c r="J1137" s="162"/>
      <c r="K1137" s="162"/>
      <c r="L1137" s="162"/>
      <c r="M1137" s="162"/>
    </row>
    <row r="1138" spans="1:13" s="161" customFormat="1">
      <c r="A1138" s="162"/>
      <c r="B1138" s="162"/>
      <c r="C1138" s="162"/>
      <c r="D1138" s="162"/>
      <c r="E1138" s="162"/>
      <c r="F1138" s="162"/>
      <c r="G1138" s="162"/>
      <c r="H1138" s="162"/>
      <c r="I1138" s="162"/>
      <c r="J1138" s="162"/>
      <c r="K1138" s="162"/>
      <c r="L1138" s="162"/>
      <c r="M1138" s="162"/>
    </row>
    <row r="1139" spans="1:13" s="161" customFormat="1">
      <c r="A1139" s="162"/>
      <c r="B1139" s="162"/>
      <c r="C1139" s="162"/>
      <c r="D1139" s="162"/>
      <c r="E1139" s="162"/>
      <c r="F1139" s="162"/>
      <c r="G1139" s="162"/>
      <c r="H1139" s="162"/>
      <c r="I1139" s="162"/>
      <c r="J1139" s="162"/>
      <c r="K1139" s="162"/>
      <c r="L1139" s="162"/>
      <c r="M1139" s="162"/>
    </row>
    <row r="1140" spans="1:13" s="161" customFormat="1">
      <c r="A1140" s="162"/>
      <c r="B1140" s="162"/>
      <c r="C1140" s="162"/>
      <c r="D1140" s="162"/>
      <c r="E1140" s="162"/>
      <c r="F1140" s="162"/>
      <c r="G1140" s="162"/>
      <c r="H1140" s="162"/>
      <c r="I1140" s="162"/>
      <c r="J1140" s="162"/>
      <c r="K1140" s="162"/>
      <c r="L1140" s="162"/>
      <c r="M1140" s="162"/>
    </row>
    <row r="1141" spans="1:13" s="161" customFormat="1">
      <c r="A1141" s="162"/>
      <c r="B1141" s="162"/>
      <c r="C1141" s="162"/>
      <c r="D1141" s="162"/>
      <c r="E1141" s="162"/>
      <c r="F1141" s="162"/>
      <c r="G1141" s="162"/>
      <c r="H1141" s="162"/>
      <c r="I1141" s="162"/>
      <c r="J1141" s="162"/>
      <c r="K1141" s="162"/>
      <c r="L1141" s="162"/>
      <c r="M1141" s="162"/>
    </row>
    <row r="1142" spans="1:13" s="161" customFormat="1">
      <c r="A1142" s="162"/>
      <c r="B1142" s="162"/>
      <c r="C1142" s="162"/>
      <c r="D1142" s="162"/>
      <c r="E1142" s="162"/>
      <c r="F1142" s="162"/>
      <c r="G1142" s="162"/>
      <c r="H1142" s="162"/>
      <c r="I1142" s="162"/>
      <c r="J1142" s="162"/>
      <c r="K1142" s="162"/>
      <c r="L1142" s="162"/>
      <c r="M1142" s="162"/>
    </row>
    <row r="1143" spans="1:13" s="161" customFormat="1">
      <c r="A1143" s="162"/>
      <c r="B1143" s="162"/>
      <c r="C1143" s="162"/>
      <c r="D1143" s="162"/>
      <c r="E1143" s="162"/>
      <c r="F1143" s="162"/>
      <c r="G1143" s="162"/>
      <c r="H1143" s="162"/>
      <c r="I1143" s="162"/>
      <c r="J1143" s="162"/>
      <c r="K1143" s="162"/>
      <c r="L1143" s="162"/>
      <c r="M1143" s="162"/>
    </row>
    <row r="1144" spans="1:13" s="161" customFormat="1">
      <c r="A1144" s="162"/>
      <c r="B1144" s="162"/>
      <c r="C1144" s="162"/>
      <c r="D1144" s="162"/>
      <c r="E1144" s="162"/>
      <c r="F1144" s="162"/>
      <c r="G1144" s="162"/>
      <c r="H1144" s="162"/>
      <c r="I1144" s="162"/>
      <c r="J1144" s="162"/>
      <c r="K1144" s="162"/>
      <c r="L1144" s="162"/>
      <c r="M1144" s="162"/>
    </row>
    <row r="1145" spans="1:13" s="161" customFormat="1">
      <c r="A1145" s="162"/>
      <c r="B1145" s="162"/>
      <c r="C1145" s="162"/>
      <c r="D1145" s="162"/>
      <c r="E1145" s="162"/>
      <c r="F1145" s="162"/>
      <c r="G1145" s="162"/>
      <c r="H1145" s="162"/>
      <c r="I1145" s="162"/>
      <c r="J1145" s="162"/>
      <c r="K1145" s="162"/>
      <c r="L1145" s="162"/>
      <c r="M1145" s="162"/>
    </row>
    <row r="1146" spans="1:13" s="161" customFormat="1">
      <c r="A1146" s="162"/>
      <c r="B1146" s="162"/>
      <c r="C1146" s="162"/>
      <c r="D1146" s="162"/>
      <c r="E1146" s="162"/>
      <c r="F1146" s="162"/>
      <c r="G1146" s="162"/>
      <c r="H1146" s="162"/>
      <c r="I1146" s="162"/>
      <c r="J1146" s="162"/>
      <c r="K1146" s="162"/>
      <c r="L1146" s="162"/>
      <c r="M1146" s="162"/>
    </row>
    <row r="1147" spans="1:13" s="161" customFormat="1">
      <c r="A1147" s="162"/>
      <c r="B1147" s="162"/>
      <c r="C1147" s="162"/>
      <c r="D1147" s="162"/>
      <c r="E1147" s="162"/>
      <c r="F1147" s="162"/>
      <c r="G1147" s="162"/>
      <c r="H1147" s="162"/>
      <c r="I1147" s="162"/>
      <c r="J1147" s="162"/>
      <c r="K1147" s="162"/>
      <c r="L1147" s="162"/>
      <c r="M1147" s="162"/>
    </row>
    <row r="1148" spans="1:13" s="161" customFormat="1">
      <c r="A1148" s="162"/>
      <c r="B1148" s="162"/>
      <c r="C1148" s="162"/>
      <c r="D1148" s="162"/>
      <c r="E1148" s="162"/>
      <c r="F1148" s="162"/>
      <c r="G1148" s="162"/>
      <c r="H1148" s="162"/>
      <c r="I1148" s="162"/>
      <c r="J1148" s="162"/>
      <c r="K1148" s="162"/>
      <c r="L1148" s="162"/>
      <c r="M1148" s="162"/>
    </row>
    <row r="1149" spans="1:13" s="161" customFormat="1">
      <c r="A1149" s="162"/>
      <c r="B1149" s="162"/>
      <c r="C1149" s="162"/>
      <c r="D1149" s="162"/>
      <c r="E1149" s="162"/>
      <c r="F1149" s="162"/>
      <c r="G1149" s="162"/>
      <c r="H1149" s="162"/>
      <c r="I1149" s="162"/>
      <c r="J1149" s="162"/>
      <c r="K1149" s="162"/>
      <c r="L1149" s="162"/>
      <c r="M1149" s="162"/>
    </row>
    <row r="1150" spans="1:13" s="161" customFormat="1">
      <c r="A1150" s="162"/>
      <c r="B1150" s="162"/>
      <c r="C1150" s="162"/>
      <c r="D1150" s="162"/>
      <c r="E1150" s="162"/>
      <c r="F1150" s="162"/>
      <c r="G1150" s="162"/>
      <c r="H1150" s="162"/>
      <c r="I1150" s="162"/>
      <c r="J1150" s="162"/>
      <c r="K1150" s="162"/>
      <c r="L1150" s="162"/>
      <c r="M1150" s="162"/>
    </row>
    <row r="1151" spans="1:13" s="161" customFormat="1">
      <c r="A1151" s="162"/>
      <c r="B1151" s="162"/>
      <c r="C1151" s="162"/>
      <c r="D1151" s="162"/>
      <c r="E1151" s="162"/>
      <c r="F1151" s="162"/>
      <c r="G1151" s="162"/>
      <c r="H1151" s="162"/>
      <c r="I1151" s="162"/>
      <c r="J1151" s="162"/>
      <c r="K1151" s="162"/>
      <c r="L1151" s="162"/>
      <c r="M1151" s="162"/>
    </row>
    <row r="1152" spans="1:13" s="161" customFormat="1">
      <c r="A1152" s="162"/>
      <c r="B1152" s="162"/>
      <c r="C1152" s="162"/>
      <c r="D1152" s="162"/>
      <c r="E1152" s="162"/>
      <c r="F1152" s="162"/>
      <c r="G1152" s="162"/>
      <c r="H1152" s="162"/>
      <c r="I1152" s="162"/>
      <c r="J1152" s="162"/>
      <c r="K1152" s="162"/>
      <c r="L1152" s="162"/>
      <c r="M1152" s="162"/>
    </row>
    <row r="1153" spans="1:13" s="161" customFormat="1">
      <c r="A1153" s="162"/>
      <c r="B1153" s="162"/>
      <c r="C1153" s="162"/>
      <c r="D1153" s="162"/>
      <c r="E1153" s="162"/>
      <c r="F1153" s="162"/>
      <c r="G1153" s="162"/>
      <c r="H1153" s="162"/>
      <c r="I1153" s="162"/>
      <c r="J1153" s="162"/>
      <c r="K1153" s="162"/>
      <c r="L1153" s="162"/>
      <c r="M1153" s="162"/>
    </row>
    <row r="1154" spans="1:13" s="161" customFormat="1">
      <c r="A1154" s="162"/>
      <c r="B1154" s="162"/>
      <c r="C1154" s="162"/>
      <c r="D1154" s="162"/>
      <c r="E1154" s="162"/>
      <c r="F1154" s="162"/>
      <c r="G1154" s="162"/>
      <c r="H1154" s="162"/>
      <c r="I1154" s="162"/>
      <c r="J1154" s="162"/>
      <c r="K1154" s="162"/>
      <c r="L1154" s="162"/>
      <c r="M1154" s="162"/>
    </row>
    <row r="1155" spans="1:13" s="161" customFormat="1">
      <c r="A1155" s="162"/>
      <c r="B1155" s="162"/>
      <c r="C1155" s="162"/>
      <c r="D1155" s="162"/>
      <c r="E1155" s="162"/>
      <c r="F1155" s="162"/>
      <c r="G1155" s="162"/>
      <c r="H1155" s="162"/>
      <c r="I1155" s="162"/>
      <c r="J1155" s="162"/>
      <c r="K1155" s="162"/>
      <c r="L1155" s="162"/>
      <c r="M1155" s="162"/>
    </row>
    <row r="1156" spans="1:13" s="161" customFormat="1">
      <c r="A1156" s="162"/>
      <c r="B1156" s="162"/>
      <c r="C1156" s="162"/>
      <c r="D1156" s="162"/>
      <c r="E1156" s="162"/>
      <c r="F1156" s="162"/>
      <c r="G1156" s="162"/>
      <c r="H1156" s="162"/>
      <c r="I1156" s="162"/>
      <c r="J1156" s="162"/>
      <c r="K1156" s="162"/>
      <c r="L1156" s="162"/>
      <c r="M1156" s="162"/>
    </row>
    <row r="1157" spans="1:13" s="161" customFormat="1">
      <c r="A1157" s="162"/>
      <c r="B1157" s="162"/>
      <c r="C1157" s="162"/>
      <c r="D1157" s="162"/>
      <c r="E1157" s="162"/>
      <c r="F1157" s="162"/>
      <c r="G1157" s="162"/>
      <c r="H1157" s="162"/>
      <c r="I1157" s="162"/>
      <c r="J1157" s="162"/>
      <c r="K1157" s="162"/>
      <c r="L1157" s="162"/>
      <c r="M1157" s="162"/>
    </row>
    <row r="1158" spans="1:13" s="161" customFormat="1">
      <c r="A1158" s="162"/>
      <c r="B1158" s="162"/>
      <c r="C1158" s="162"/>
      <c r="D1158" s="162"/>
      <c r="E1158" s="162"/>
      <c r="F1158" s="162"/>
      <c r="G1158" s="162"/>
      <c r="H1158" s="162"/>
      <c r="I1158" s="162"/>
      <c r="J1158" s="162"/>
      <c r="K1158" s="162"/>
      <c r="L1158" s="162"/>
      <c r="M1158" s="162"/>
    </row>
    <row r="1159" spans="1:13" s="161" customFormat="1">
      <c r="A1159" s="162"/>
      <c r="B1159" s="162"/>
      <c r="C1159" s="162"/>
      <c r="D1159" s="162"/>
      <c r="E1159" s="162"/>
      <c r="F1159" s="162"/>
      <c r="G1159" s="162"/>
      <c r="H1159" s="162"/>
      <c r="I1159" s="162"/>
      <c r="J1159" s="162"/>
      <c r="K1159" s="162"/>
      <c r="L1159" s="162"/>
      <c r="M1159" s="162"/>
    </row>
    <row r="1160" spans="1:13" s="161" customFormat="1">
      <c r="A1160" s="162"/>
      <c r="B1160" s="162"/>
      <c r="C1160" s="162"/>
      <c r="D1160" s="162"/>
      <c r="E1160" s="162"/>
      <c r="F1160" s="162"/>
      <c r="G1160" s="162"/>
      <c r="H1160" s="162"/>
      <c r="I1160" s="162"/>
      <c r="J1160" s="162"/>
      <c r="K1160" s="162"/>
      <c r="L1160" s="162"/>
      <c r="M1160" s="162"/>
    </row>
    <row r="1161" spans="1:13" s="161" customFormat="1">
      <c r="A1161" s="162"/>
      <c r="B1161" s="162"/>
      <c r="C1161" s="162"/>
      <c r="D1161" s="162"/>
      <c r="E1161" s="162"/>
      <c r="F1161" s="162"/>
      <c r="G1161" s="162"/>
      <c r="H1161" s="162"/>
      <c r="I1161" s="162"/>
      <c r="J1161" s="162"/>
      <c r="K1161" s="162"/>
      <c r="L1161" s="162"/>
      <c r="M1161" s="162"/>
    </row>
    <row r="1162" spans="1:13" s="161" customFormat="1">
      <c r="A1162" s="162"/>
      <c r="B1162" s="162"/>
      <c r="C1162" s="162"/>
      <c r="D1162" s="162"/>
      <c r="E1162" s="162"/>
      <c r="F1162" s="162"/>
      <c r="G1162" s="162"/>
      <c r="H1162" s="162"/>
      <c r="I1162" s="162"/>
      <c r="J1162" s="162"/>
      <c r="K1162" s="162"/>
      <c r="L1162" s="162"/>
      <c r="M1162" s="162"/>
    </row>
    <row r="1163" spans="1:13" s="161" customFormat="1">
      <c r="A1163" s="162"/>
      <c r="B1163" s="162"/>
      <c r="C1163" s="162"/>
      <c r="D1163" s="162"/>
      <c r="E1163" s="162"/>
      <c r="F1163" s="162"/>
      <c r="G1163" s="162"/>
      <c r="H1163" s="162"/>
      <c r="I1163" s="162"/>
      <c r="J1163" s="162"/>
      <c r="K1163" s="162"/>
      <c r="L1163" s="162"/>
      <c r="M1163" s="162"/>
    </row>
    <row r="1164" spans="1:13" s="161" customFormat="1">
      <c r="A1164" s="162"/>
      <c r="B1164" s="162"/>
      <c r="C1164" s="162"/>
      <c r="D1164" s="162"/>
      <c r="E1164" s="162"/>
      <c r="F1164" s="162"/>
      <c r="G1164" s="162"/>
      <c r="H1164" s="162"/>
      <c r="I1164" s="162"/>
      <c r="J1164" s="162"/>
      <c r="K1164" s="162"/>
      <c r="L1164" s="162"/>
      <c r="M1164" s="162"/>
    </row>
    <row r="1165" spans="1:13" s="161" customFormat="1">
      <c r="A1165" s="162"/>
      <c r="B1165" s="162"/>
      <c r="C1165" s="162"/>
      <c r="D1165" s="162"/>
      <c r="E1165" s="162"/>
      <c r="F1165" s="162"/>
      <c r="G1165" s="162"/>
      <c r="H1165" s="162"/>
      <c r="I1165" s="162"/>
      <c r="J1165" s="162"/>
      <c r="K1165" s="162"/>
      <c r="L1165" s="162"/>
      <c r="M1165" s="162"/>
    </row>
    <row r="1166" spans="1:13" s="161" customFormat="1">
      <c r="A1166" s="162"/>
      <c r="B1166" s="162"/>
      <c r="C1166" s="162"/>
      <c r="D1166" s="162"/>
      <c r="E1166" s="162"/>
      <c r="F1166" s="162"/>
      <c r="G1166" s="162"/>
      <c r="H1166" s="162"/>
      <c r="I1166" s="162"/>
      <c r="J1166" s="162"/>
      <c r="K1166" s="162"/>
      <c r="L1166" s="162"/>
      <c r="M1166" s="162"/>
    </row>
    <row r="1167" spans="1:13" s="161" customFormat="1">
      <c r="A1167" s="162"/>
      <c r="B1167" s="162"/>
      <c r="C1167" s="162"/>
      <c r="D1167" s="162"/>
      <c r="E1167" s="162"/>
      <c r="F1167" s="162"/>
      <c r="G1167" s="162"/>
      <c r="H1167" s="162"/>
      <c r="I1167" s="162"/>
      <c r="J1167" s="162"/>
      <c r="K1167" s="162"/>
      <c r="L1167" s="162"/>
      <c r="M1167" s="162"/>
    </row>
    <row r="1168" spans="1:13" s="161" customFormat="1">
      <c r="A1168" s="162"/>
      <c r="B1168" s="162"/>
      <c r="C1168" s="162"/>
      <c r="D1168" s="162"/>
      <c r="E1168" s="162"/>
      <c r="F1168" s="162"/>
      <c r="G1168" s="162"/>
      <c r="H1168" s="162"/>
      <c r="I1168" s="162"/>
      <c r="J1168" s="162"/>
      <c r="K1168" s="162"/>
      <c r="L1168" s="162"/>
      <c r="M1168" s="162"/>
    </row>
    <row r="1169" spans="1:13" s="161" customFormat="1">
      <c r="A1169" s="162"/>
      <c r="B1169" s="162"/>
      <c r="C1169" s="162"/>
      <c r="D1169" s="162"/>
      <c r="E1169" s="162"/>
      <c r="F1169" s="162"/>
      <c r="G1169" s="162"/>
      <c r="H1169" s="162"/>
      <c r="I1169" s="162"/>
      <c r="J1169" s="162"/>
      <c r="K1169" s="162"/>
      <c r="L1169" s="162"/>
      <c r="M1169" s="162"/>
    </row>
    <row r="1170" spans="1:13" s="161" customFormat="1">
      <c r="A1170" s="162"/>
      <c r="B1170" s="162"/>
      <c r="C1170" s="162"/>
      <c r="D1170" s="162"/>
      <c r="E1170" s="162"/>
      <c r="F1170" s="162"/>
      <c r="G1170" s="162"/>
      <c r="H1170" s="162"/>
      <c r="I1170" s="162"/>
      <c r="J1170" s="162"/>
      <c r="K1170" s="162"/>
      <c r="L1170" s="162"/>
      <c r="M1170" s="162"/>
    </row>
    <row r="1171" spans="1:13" s="161" customFormat="1">
      <c r="A1171" s="162"/>
      <c r="B1171" s="162"/>
      <c r="C1171" s="162"/>
      <c r="D1171" s="162"/>
      <c r="E1171" s="162"/>
      <c r="F1171" s="162"/>
      <c r="G1171" s="162"/>
      <c r="H1171" s="162"/>
      <c r="I1171" s="162"/>
      <c r="J1171" s="162"/>
      <c r="K1171" s="162"/>
      <c r="L1171" s="162"/>
      <c r="M1171" s="162"/>
    </row>
    <row r="1172" spans="1:13" s="161" customFormat="1">
      <c r="A1172" s="162"/>
      <c r="B1172" s="162"/>
      <c r="C1172" s="162"/>
      <c r="D1172" s="162"/>
      <c r="E1172" s="162"/>
      <c r="F1172" s="162"/>
      <c r="G1172" s="162"/>
      <c r="H1172" s="162"/>
      <c r="I1172" s="162"/>
      <c r="J1172" s="162"/>
      <c r="K1172" s="162"/>
      <c r="L1172" s="162"/>
      <c r="M1172" s="162"/>
    </row>
    <row r="1173" spans="1:13" s="161" customFormat="1">
      <c r="A1173" s="162"/>
      <c r="B1173" s="162"/>
      <c r="C1173" s="162"/>
      <c r="D1173" s="162"/>
      <c r="E1173" s="162"/>
      <c r="F1173" s="162"/>
      <c r="G1173" s="162"/>
      <c r="H1173" s="162"/>
      <c r="I1173" s="162"/>
      <c r="J1173" s="162"/>
      <c r="K1173" s="162"/>
      <c r="L1173" s="162"/>
      <c r="M1173" s="162"/>
    </row>
    <row r="1174" spans="1:13" s="161" customFormat="1">
      <c r="A1174" s="162"/>
      <c r="B1174" s="162"/>
      <c r="C1174" s="162"/>
      <c r="D1174" s="162"/>
      <c r="E1174" s="162"/>
      <c r="F1174" s="162"/>
      <c r="G1174" s="162"/>
      <c r="H1174" s="162"/>
      <c r="I1174" s="162"/>
      <c r="J1174" s="162"/>
      <c r="K1174" s="162"/>
      <c r="L1174" s="162"/>
      <c r="M1174" s="162"/>
    </row>
    <row r="1175" spans="1:13" s="161" customFormat="1">
      <c r="A1175" s="162"/>
      <c r="B1175" s="162"/>
      <c r="C1175" s="162"/>
      <c r="D1175" s="162"/>
      <c r="E1175" s="162"/>
      <c r="F1175" s="162"/>
      <c r="G1175" s="162"/>
      <c r="H1175" s="162"/>
      <c r="I1175" s="162"/>
      <c r="J1175" s="162"/>
      <c r="K1175" s="162"/>
      <c r="L1175" s="162"/>
      <c r="M1175" s="162"/>
    </row>
    <row r="1176" spans="1:13" s="161" customFormat="1">
      <c r="A1176" s="162"/>
      <c r="B1176" s="162"/>
      <c r="C1176" s="162"/>
      <c r="D1176" s="162"/>
      <c r="E1176" s="162"/>
      <c r="F1176" s="162"/>
      <c r="G1176" s="162"/>
      <c r="H1176" s="162"/>
      <c r="I1176" s="162"/>
      <c r="J1176" s="162"/>
      <c r="K1176" s="162"/>
      <c r="L1176" s="162"/>
      <c r="M1176" s="162"/>
    </row>
    <row r="1177" spans="1:13" s="161" customFormat="1">
      <c r="A1177" s="162"/>
      <c r="B1177" s="162"/>
      <c r="C1177" s="162"/>
      <c r="D1177" s="162"/>
      <c r="E1177" s="162"/>
      <c r="F1177" s="162"/>
      <c r="G1177" s="162"/>
      <c r="H1177" s="162"/>
      <c r="I1177" s="162"/>
      <c r="J1177" s="162"/>
      <c r="K1177" s="162"/>
      <c r="L1177" s="162"/>
      <c r="M1177" s="162"/>
    </row>
    <row r="1178" spans="1:13" s="161" customFormat="1">
      <c r="A1178" s="162"/>
      <c r="B1178" s="162"/>
      <c r="C1178" s="162"/>
      <c r="D1178" s="162"/>
      <c r="E1178" s="162"/>
      <c r="F1178" s="162"/>
      <c r="G1178" s="162"/>
      <c r="H1178" s="162"/>
      <c r="I1178" s="162"/>
      <c r="J1178" s="162"/>
      <c r="K1178" s="162"/>
      <c r="L1178" s="162"/>
      <c r="M1178" s="162"/>
    </row>
    <row r="1179" spans="1:13" s="161" customFormat="1">
      <c r="A1179" s="162"/>
      <c r="B1179" s="162"/>
      <c r="C1179" s="162"/>
      <c r="D1179" s="162"/>
      <c r="E1179" s="162"/>
      <c r="F1179" s="162"/>
      <c r="G1179" s="162"/>
      <c r="H1179" s="162"/>
      <c r="I1179" s="162"/>
      <c r="J1179" s="162"/>
      <c r="K1179" s="162"/>
      <c r="L1179" s="162"/>
      <c r="M1179" s="162"/>
    </row>
    <row r="1180" spans="1:13" s="161" customFormat="1">
      <c r="A1180" s="162"/>
      <c r="B1180" s="162"/>
      <c r="C1180" s="162"/>
      <c r="D1180" s="162"/>
      <c r="E1180" s="162"/>
      <c r="F1180" s="162"/>
      <c r="G1180" s="162"/>
      <c r="H1180" s="162"/>
      <c r="I1180" s="162"/>
      <c r="J1180" s="162"/>
      <c r="K1180" s="162"/>
      <c r="L1180" s="162"/>
      <c r="M1180" s="162"/>
    </row>
    <row r="1181" spans="1:13" s="161" customFormat="1">
      <c r="A1181" s="162"/>
      <c r="B1181" s="162"/>
      <c r="C1181" s="162"/>
      <c r="D1181" s="162"/>
      <c r="E1181" s="162"/>
      <c r="F1181" s="162"/>
      <c r="G1181" s="162"/>
      <c r="H1181" s="162"/>
      <c r="I1181" s="162"/>
      <c r="J1181" s="162"/>
      <c r="K1181" s="162"/>
      <c r="L1181" s="162"/>
      <c r="M1181" s="162"/>
    </row>
    <row r="1182" spans="1:13" s="161" customFormat="1">
      <c r="A1182" s="162"/>
      <c r="B1182" s="162"/>
      <c r="C1182" s="162"/>
      <c r="D1182" s="162"/>
      <c r="E1182" s="162"/>
      <c r="F1182" s="162"/>
      <c r="G1182" s="162"/>
      <c r="H1182" s="162"/>
      <c r="I1182" s="162"/>
      <c r="J1182" s="162"/>
      <c r="K1182" s="162"/>
      <c r="L1182" s="162"/>
      <c r="M1182" s="162"/>
    </row>
    <row r="1183" spans="1:13" s="161" customFormat="1">
      <c r="A1183" s="162"/>
      <c r="B1183" s="162"/>
      <c r="C1183" s="162"/>
      <c r="D1183" s="162"/>
      <c r="E1183" s="162"/>
      <c r="F1183" s="162"/>
      <c r="G1183" s="162"/>
      <c r="H1183" s="162"/>
      <c r="I1183" s="162"/>
      <c r="J1183" s="162"/>
      <c r="K1183" s="162"/>
      <c r="L1183" s="162"/>
      <c r="M1183" s="162"/>
    </row>
    <row r="1184" spans="1:13" s="161" customFormat="1">
      <c r="A1184" s="162"/>
      <c r="B1184" s="162"/>
      <c r="C1184" s="162"/>
      <c r="D1184" s="162"/>
      <c r="E1184" s="162"/>
      <c r="F1184" s="162"/>
      <c r="G1184" s="162"/>
      <c r="H1184" s="162"/>
      <c r="I1184" s="162"/>
      <c r="J1184" s="162"/>
      <c r="K1184" s="162"/>
      <c r="L1184" s="162"/>
      <c r="M1184" s="162"/>
    </row>
    <row r="1185" spans="1:13" s="161" customFormat="1">
      <c r="A1185" s="162"/>
      <c r="B1185" s="162"/>
      <c r="C1185" s="162"/>
      <c r="D1185" s="162"/>
      <c r="E1185" s="162"/>
      <c r="F1185" s="162"/>
      <c r="G1185" s="162"/>
      <c r="H1185" s="162"/>
      <c r="I1185" s="162"/>
      <c r="J1185" s="162"/>
      <c r="K1185" s="162"/>
      <c r="L1185" s="162"/>
      <c r="M1185" s="162"/>
    </row>
    <row r="1186" spans="1:13" s="161" customFormat="1">
      <c r="A1186" s="162"/>
      <c r="B1186" s="162"/>
      <c r="C1186" s="162"/>
      <c r="D1186" s="162"/>
      <c r="E1186" s="162"/>
      <c r="F1186" s="162"/>
      <c r="G1186" s="162"/>
      <c r="H1186" s="162"/>
      <c r="I1186" s="162"/>
      <c r="J1186" s="162"/>
      <c r="K1186" s="162"/>
      <c r="L1186" s="162"/>
      <c r="M1186" s="162"/>
    </row>
    <row r="1187" spans="1:13" s="161" customFormat="1">
      <c r="A1187" s="162"/>
      <c r="B1187" s="162"/>
      <c r="C1187" s="162"/>
      <c r="D1187" s="162"/>
      <c r="E1187" s="162"/>
      <c r="F1187" s="162"/>
      <c r="G1187" s="162"/>
      <c r="H1187" s="162"/>
      <c r="I1187" s="162"/>
      <c r="J1187" s="162"/>
      <c r="K1187" s="162"/>
      <c r="L1187" s="162"/>
      <c r="M1187" s="162"/>
    </row>
    <row r="1188" spans="1:13" s="161" customFormat="1">
      <c r="A1188" s="162"/>
      <c r="B1188" s="162"/>
      <c r="C1188" s="162"/>
      <c r="D1188" s="162"/>
      <c r="E1188" s="162"/>
      <c r="F1188" s="162"/>
      <c r="G1188" s="162"/>
      <c r="H1188" s="162"/>
      <c r="I1188" s="162"/>
      <c r="J1188" s="162"/>
      <c r="K1188" s="162"/>
      <c r="L1188" s="162"/>
      <c r="M1188" s="162"/>
    </row>
    <row r="1189" spans="1:13" s="161" customFormat="1">
      <c r="A1189" s="162"/>
      <c r="B1189" s="162"/>
      <c r="C1189" s="162"/>
      <c r="D1189" s="162"/>
      <c r="E1189" s="162"/>
      <c r="F1189" s="162"/>
      <c r="G1189" s="162"/>
      <c r="H1189" s="162"/>
      <c r="I1189" s="162"/>
      <c r="J1189" s="162"/>
      <c r="K1189" s="162"/>
      <c r="L1189" s="162"/>
      <c r="M1189" s="162"/>
    </row>
    <row r="1190" spans="1:13" s="161" customFormat="1">
      <c r="A1190" s="162"/>
      <c r="B1190" s="162"/>
      <c r="C1190" s="162"/>
      <c r="D1190" s="162"/>
      <c r="E1190" s="162"/>
      <c r="F1190" s="162"/>
      <c r="G1190" s="162"/>
      <c r="H1190" s="162"/>
      <c r="I1190" s="162"/>
      <c r="J1190" s="162"/>
      <c r="K1190" s="162"/>
      <c r="L1190" s="162"/>
      <c r="M1190" s="162"/>
    </row>
    <row r="1191" spans="1:13" s="161" customFormat="1">
      <c r="A1191" s="162"/>
      <c r="B1191" s="162"/>
      <c r="C1191" s="162"/>
      <c r="D1191" s="162"/>
      <c r="E1191" s="162"/>
      <c r="F1191" s="162"/>
      <c r="G1191" s="162"/>
      <c r="H1191" s="162"/>
      <c r="I1191" s="162"/>
      <c r="J1191" s="162"/>
      <c r="K1191" s="162"/>
      <c r="L1191" s="162"/>
      <c r="M1191" s="162"/>
    </row>
    <row r="1192" spans="1:13" s="161" customFormat="1">
      <c r="A1192" s="162"/>
      <c r="B1192" s="162"/>
      <c r="C1192" s="162"/>
      <c r="D1192" s="162"/>
      <c r="E1192" s="162"/>
      <c r="F1192" s="162"/>
      <c r="G1192" s="162"/>
      <c r="H1192" s="162"/>
      <c r="I1192" s="162"/>
      <c r="J1192" s="162"/>
      <c r="K1192" s="162"/>
      <c r="L1192" s="162"/>
      <c r="M1192" s="162"/>
    </row>
    <row r="1193" spans="1:13" s="161" customFormat="1">
      <c r="A1193" s="162"/>
      <c r="B1193" s="162"/>
      <c r="C1193" s="162"/>
      <c r="D1193" s="162"/>
      <c r="E1193" s="162"/>
      <c r="F1193" s="162"/>
      <c r="G1193" s="162"/>
      <c r="H1193" s="162"/>
      <c r="I1193" s="162"/>
      <c r="J1193" s="162"/>
      <c r="K1193" s="162"/>
      <c r="L1193" s="162"/>
      <c r="M1193" s="162"/>
    </row>
    <row r="1194" spans="1:13" s="161" customFormat="1">
      <c r="A1194" s="162"/>
      <c r="B1194" s="162"/>
      <c r="C1194" s="162"/>
      <c r="D1194" s="162"/>
      <c r="E1194" s="162"/>
      <c r="F1194" s="162"/>
      <c r="G1194" s="162"/>
      <c r="H1194" s="162"/>
      <c r="I1194" s="162"/>
      <c r="J1194" s="162"/>
      <c r="K1194" s="162"/>
      <c r="L1194" s="162"/>
      <c r="M1194" s="162"/>
    </row>
    <row r="1195" spans="1:13" s="161" customFormat="1">
      <c r="A1195" s="162"/>
      <c r="B1195" s="162"/>
      <c r="C1195" s="162"/>
      <c r="D1195" s="162"/>
      <c r="E1195" s="162"/>
      <c r="F1195" s="162"/>
      <c r="G1195" s="162"/>
      <c r="H1195" s="162"/>
      <c r="I1195" s="162"/>
      <c r="J1195" s="162"/>
      <c r="K1195" s="162"/>
      <c r="L1195" s="162"/>
      <c r="M1195" s="162"/>
    </row>
    <row r="1196" spans="1:13" s="161" customFormat="1">
      <c r="A1196" s="162"/>
      <c r="B1196" s="162"/>
      <c r="C1196" s="162"/>
      <c r="D1196" s="162"/>
      <c r="E1196" s="162"/>
      <c r="F1196" s="162"/>
      <c r="G1196" s="162"/>
      <c r="H1196" s="162"/>
      <c r="I1196" s="162"/>
      <c r="J1196" s="162"/>
      <c r="K1196" s="162"/>
      <c r="L1196" s="162"/>
      <c r="M1196" s="162"/>
    </row>
    <row r="1197" spans="1:13" s="161" customFormat="1">
      <c r="A1197" s="162"/>
      <c r="B1197" s="162"/>
      <c r="C1197" s="162"/>
      <c r="D1197" s="162"/>
      <c r="E1197" s="162"/>
      <c r="F1197" s="162"/>
      <c r="G1197" s="162"/>
      <c r="H1197" s="162"/>
      <c r="I1197" s="162"/>
      <c r="J1197" s="162"/>
      <c r="K1197" s="162"/>
      <c r="L1197" s="162"/>
      <c r="M1197" s="162"/>
    </row>
    <row r="1198" spans="1:13" s="161" customFormat="1">
      <c r="A1198" s="162"/>
      <c r="B1198" s="162"/>
      <c r="C1198" s="162"/>
      <c r="D1198" s="162"/>
      <c r="E1198" s="162"/>
      <c r="F1198" s="162"/>
      <c r="G1198" s="162"/>
      <c r="H1198" s="162"/>
      <c r="I1198" s="162"/>
      <c r="J1198" s="162"/>
      <c r="K1198" s="162"/>
      <c r="L1198" s="162"/>
      <c r="M1198" s="162"/>
    </row>
    <row r="1199" spans="1:13" s="161" customFormat="1">
      <c r="A1199" s="162"/>
      <c r="B1199" s="162"/>
      <c r="C1199" s="162"/>
      <c r="D1199" s="162"/>
      <c r="E1199" s="162"/>
      <c r="F1199" s="162"/>
      <c r="G1199" s="162"/>
      <c r="H1199" s="162"/>
      <c r="I1199" s="162"/>
      <c r="J1199" s="162"/>
      <c r="K1199" s="162"/>
      <c r="L1199" s="162"/>
      <c r="M1199" s="162"/>
    </row>
    <row r="1200" spans="1:13" s="161" customFormat="1">
      <c r="A1200" s="162"/>
      <c r="B1200" s="162"/>
      <c r="C1200" s="162"/>
      <c r="D1200" s="162"/>
      <c r="E1200" s="162"/>
      <c r="F1200" s="162"/>
      <c r="G1200" s="162"/>
      <c r="H1200" s="162"/>
      <c r="I1200" s="162"/>
      <c r="J1200" s="162"/>
      <c r="K1200" s="162"/>
      <c r="L1200" s="162"/>
      <c r="M1200" s="162"/>
    </row>
    <row r="1201" spans="1:13" s="161" customFormat="1">
      <c r="A1201" s="162"/>
      <c r="B1201" s="162"/>
      <c r="C1201" s="162"/>
      <c r="D1201" s="162"/>
      <c r="E1201" s="162"/>
      <c r="F1201" s="162"/>
      <c r="G1201" s="162"/>
      <c r="H1201" s="162"/>
      <c r="I1201" s="162"/>
      <c r="J1201" s="162"/>
      <c r="K1201" s="162"/>
      <c r="L1201" s="162"/>
      <c r="M1201" s="162"/>
    </row>
    <row r="1202" spans="1:13" s="161" customFormat="1">
      <c r="A1202" s="162"/>
      <c r="B1202" s="162"/>
      <c r="C1202" s="162"/>
      <c r="D1202" s="162"/>
      <c r="E1202" s="162"/>
      <c r="F1202" s="162"/>
      <c r="G1202" s="162"/>
      <c r="H1202" s="162"/>
      <c r="I1202" s="162"/>
      <c r="J1202" s="162"/>
      <c r="K1202" s="162"/>
      <c r="L1202" s="162"/>
      <c r="M1202" s="162"/>
    </row>
    <row r="1203" spans="1:13" s="161" customFormat="1">
      <c r="A1203" s="162"/>
      <c r="B1203" s="162"/>
      <c r="C1203" s="162"/>
      <c r="D1203" s="162"/>
      <c r="E1203" s="162"/>
      <c r="F1203" s="162"/>
      <c r="G1203" s="162"/>
      <c r="H1203" s="162"/>
      <c r="I1203" s="162"/>
      <c r="J1203" s="162"/>
      <c r="K1203" s="162"/>
      <c r="L1203" s="162"/>
      <c r="M1203" s="162"/>
    </row>
    <row r="1204" spans="1:13" s="161" customFormat="1">
      <c r="A1204" s="162"/>
      <c r="B1204" s="162"/>
      <c r="C1204" s="162"/>
      <c r="D1204" s="162"/>
      <c r="E1204" s="162"/>
      <c r="F1204" s="162"/>
      <c r="G1204" s="162"/>
      <c r="H1204" s="162"/>
      <c r="I1204" s="162"/>
      <c r="J1204" s="162"/>
      <c r="K1204" s="162"/>
      <c r="L1204" s="162"/>
      <c r="M1204" s="162"/>
    </row>
    <row r="1205" spans="1:13" s="161" customFormat="1">
      <c r="A1205" s="162"/>
      <c r="B1205" s="162"/>
      <c r="C1205" s="162"/>
      <c r="D1205" s="162"/>
      <c r="E1205" s="162"/>
      <c r="F1205" s="162"/>
      <c r="G1205" s="162"/>
      <c r="H1205" s="162"/>
      <c r="I1205" s="162"/>
      <c r="J1205" s="162"/>
      <c r="K1205" s="162"/>
      <c r="L1205" s="162"/>
      <c r="M1205" s="162"/>
    </row>
    <row r="1206" spans="1:13" s="161" customFormat="1">
      <c r="A1206" s="162"/>
      <c r="B1206" s="162"/>
      <c r="C1206" s="162"/>
      <c r="D1206" s="162"/>
      <c r="E1206" s="162"/>
      <c r="F1206" s="162"/>
      <c r="G1206" s="162"/>
      <c r="H1206" s="162"/>
      <c r="I1206" s="162"/>
      <c r="J1206" s="162"/>
      <c r="K1206" s="162"/>
      <c r="L1206" s="162"/>
      <c r="M1206" s="162"/>
    </row>
    <row r="1207" spans="1:13" s="161" customFormat="1">
      <c r="A1207" s="162"/>
      <c r="B1207" s="162"/>
      <c r="C1207" s="162"/>
      <c r="D1207" s="162"/>
      <c r="E1207" s="162"/>
      <c r="F1207" s="162"/>
      <c r="G1207" s="162"/>
      <c r="H1207" s="162"/>
      <c r="I1207" s="162"/>
      <c r="J1207" s="162"/>
      <c r="K1207" s="162"/>
      <c r="L1207" s="162"/>
      <c r="M1207" s="162"/>
    </row>
    <row r="1208" spans="1:13" s="161" customFormat="1">
      <c r="A1208" s="162"/>
      <c r="B1208" s="162"/>
      <c r="C1208" s="162"/>
      <c r="D1208" s="162"/>
      <c r="E1208" s="162"/>
      <c r="F1208" s="162"/>
      <c r="G1208" s="162"/>
      <c r="H1208" s="162"/>
      <c r="I1208" s="162"/>
      <c r="J1208" s="162"/>
      <c r="K1208" s="162"/>
      <c r="L1208" s="162"/>
      <c r="M1208" s="162"/>
    </row>
    <row r="1209" spans="1:13" s="161" customFormat="1">
      <c r="A1209" s="162"/>
      <c r="B1209" s="162"/>
      <c r="C1209" s="162"/>
      <c r="D1209" s="162"/>
      <c r="E1209" s="162"/>
      <c r="F1209" s="162"/>
      <c r="G1209" s="162"/>
      <c r="H1209" s="162"/>
      <c r="I1209" s="162"/>
      <c r="J1209" s="162"/>
      <c r="K1209" s="162"/>
      <c r="L1209" s="162"/>
      <c r="M1209" s="162"/>
    </row>
    <row r="1210" spans="1:13" s="161" customFormat="1">
      <c r="A1210" s="162"/>
      <c r="B1210" s="162"/>
      <c r="C1210" s="162"/>
      <c r="D1210" s="162"/>
      <c r="E1210" s="162"/>
      <c r="F1210" s="162"/>
      <c r="G1210" s="162"/>
      <c r="H1210" s="162"/>
      <c r="I1210" s="162"/>
      <c r="J1210" s="162"/>
      <c r="K1210" s="162"/>
      <c r="L1210" s="162"/>
      <c r="M1210" s="162"/>
    </row>
    <row r="1211" spans="1:13" s="161" customFormat="1">
      <c r="A1211" s="162"/>
      <c r="B1211" s="162"/>
      <c r="C1211" s="162"/>
      <c r="D1211" s="162"/>
      <c r="E1211" s="162"/>
      <c r="F1211" s="162"/>
      <c r="G1211" s="162"/>
      <c r="H1211" s="162"/>
      <c r="I1211" s="162"/>
      <c r="J1211" s="162"/>
      <c r="K1211" s="162"/>
      <c r="L1211" s="162"/>
      <c r="M1211" s="162"/>
    </row>
    <row r="1212" spans="1:13" s="161" customFormat="1">
      <c r="A1212" s="162"/>
      <c r="B1212" s="162"/>
      <c r="C1212" s="162"/>
      <c r="D1212" s="162"/>
      <c r="E1212" s="162"/>
      <c r="F1212" s="162"/>
      <c r="G1212" s="162"/>
      <c r="H1212" s="162"/>
      <c r="I1212" s="162"/>
      <c r="J1212" s="162"/>
      <c r="K1212" s="162"/>
      <c r="L1212" s="162"/>
      <c r="M1212" s="162"/>
    </row>
    <row r="1213" spans="1:13" s="161" customFormat="1">
      <c r="A1213" s="162"/>
      <c r="B1213" s="162"/>
      <c r="C1213" s="162"/>
      <c r="D1213" s="162"/>
      <c r="E1213" s="162"/>
      <c r="F1213" s="162"/>
      <c r="G1213" s="162"/>
      <c r="H1213" s="162"/>
      <c r="I1213" s="162"/>
      <c r="J1213" s="162"/>
      <c r="K1213" s="162"/>
      <c r="L1213" s="162"/>
      <c r="M1213" s="162"/>
    </row>
    <row r="1214" spans="1:13" s="161" customFormat="1">
      <c r="A1214" s="162"/>
      <c r="B1214" s="162"/>
      <c r="C1214" s="162"/>
      <c r="D1214" s="162"/>
      <c r="E1214" s="162"/>
      <c r="F1214" s="162"/>
      <c r="G1214" s="162"/>
      <c r="H1214" s="162"/>
      <c r="I1214" s="162"/>
      <c r="J1214" s="162"/>
      <c r="K1214" s="162"/>
      <c r="L1214" s="162"/>
      <c r="M1214" s="162"/>
    </row>
    <row r="1215" spans="1:13" s="161" customFormat="1">
      <c r="A1215" s="162"/>
      <c r="B1215" s="162"/>
      <c r="C1215" s="162"/>
      <c r="D1215" s="162"/>
      <c r="E1215" s="162"/>
      <c r="F1215" s="162"/>
      <c r="G1215" s="162"/>
      <c r="H1215" s="162"/>
      <c r="I1215" s="162"/>
      <c r="J1215" s="162"/>
      <c r="K1215" s="162"/>
      <c r="L1215" s="162"/>
      <c r="M1215" s="162"/>
    </row>
    <row r="1216" spans="1:13" s="161" customFormat="1">
      <c r="A1216" s="162"/>
      <c r="B1216" s="162"/>
      <c r="C1216" s="162"/>
      <c r="D1216" s="162"/>
      <c r="E1216" s="162"/>
      <c r="F1216" s="162"/>
      <c r="G1216" s="162"/>
      <c r="H1216" s="162"/>
      <c r="I1216" s="162"/>
      <c r="J1216" s="162"/>
      <c r="K1216" s="162"/>
      <c r="L1216" s="162"/>
      <c r="M1216" s="162"/>
    </row>
    <row r="1217" spans="1:13" s="161" customFormat="1">
      <c r="A1217" s="162"/>
      <c r="B1217" s="162"/>
      <c r="C1217" s="162"/>
      <c r="D1217" s="162"/>
      <c r="E1217" s="162"/>
      <c r="F1217" s="162"/>
      <c r="G1217" s="162"/>
      <c r="H1217" s="162"/>
      <c r="I1217" s="162"/>
      <c r="J1217" s="162"/>
      <c r="K1217" s="162"/>
      <c r="L1217" s="162"/>
      <c r="M1217" s="162"/>
    </row>
    <row r="1218" spans="1:13" s="161" customFormat="1">
      <c r="A1218" s="162"/>
      <c r="B1218" s="162"/>
      <c r="C1218" s="162"/>
      <c r="D1218" s="162"/>
      <c r="E1218" s="162"/>
      <c r="F1218" s="162"/>
      <c r="G1218" s="162"/>
      <c r="H1218" s="162"/>
      <c r="I1218" s="162"/>
      <c r="J1218" s="162"/>
      <c r="K1218" s="162"/>
      <c r="L1218" s="162"/>
      <c r="M1218" s="162"/>
    </row>
    <row r="1219" spans="1:13" s="161" customFormat="1">
      <c r="A1219" s="162"/>
      <c r="B1219" s="162"/>
      <c r="C1219" s="162"/>
      <c r="D1219" s="162"/>
      <c r="E1219" s="162"/>
      <c r="F1219" s="162"/>
      <c r="G1219" s="162"/>
      <c r="H1219" s="162"/>
      <c r="I1219" s="162"/>
      <c r="J1219" s="162"/>
      <c r="K1219" s="162"/>
      <c r="L1219" s="162"/>
      <c r="M1219" s="162"/>
    </row>
    <row r="1220" spans="1:13" s="161" customFormat="1">
      <c r="A1220" s="162"/>
      <c r="B1220" s="162"/>
      <c r="C1220" s="162"/>
      <c r="D1220" s="162"/>
      <c r="E1220" s="162"/>
      <c r="F1220" s="162"/>
      <c r="G1220" s="162"/>
      <c r="H1220" s="162"/>
      <c r="I1220" s="162"/>
      <c r="J1220" s="162"/>
      <c r="K1220" s="162"/>
      <c r="L1220" s="162"/>
      <c r="M1220" s="162"/>
    </row>
    <row r="1221" spans="1:13" s="161" customFormat="1">
      <c r="A1221" s="162"/>
      <c r="B1221" s="162"/>
      <c r="C1221" s="162"/>
      <c r="D1221" s="162"/>
      <c r="E1221" s="162"/>
      <c r="F1221" s="162"/>
      <c r="G1221" s="162"/>
      <c r="H1221" s="162"/>
      <c r="I1221" s="162"/>
      <c r="J1221" s="162"/>
      <c r="K1221" s="162"/>
      <c r="L1221" s="162"/>
      <c r="M1221" s="162"/>
    </row>
    <row r="1222" spans="1:13" s="161" customFormat="1">
      <c r="A1222" s="162"/>
      <c r="B1222" s="162"/>
      <c r="C1222" s="162"/>
      <c r="D1222" s="162"/>
      <c r="E1222" s="162"/>
      <c r="F1222" s="162"/>
      <c r="G1222" s="162"/>
      <c r="H1222" s="162"/>
      <c r="I1222" s="162"/>
      <c r="J1222" s="162"/>
      <c r="K1222" s="162"/>
      <c r="L1222" s="162"/>
      <c r="M1222" s="162"/>
    </row>
    <row r="1223" spans="1:13" s="161" customFormat="1">
      <c r="A1223" s="162"/>
      <c r="B1223" s="162"/>
      <c r="C1223" s="162"/>
      <c r="D1223" s="162"/>
      <c r="E1223" s="162"/>
      <c r="F1223" s="162"/>
      <c r="G1223" s="162"/>
      <c r="H1223" s="162"/>
      <c r="I1223" s="162"/>
      <c r="J1223" s="162"/>
      <c r="K1223" s="162"/>
      <c r="L1223" s="162"/>
      <c r="M1223" s="162"/>
    </row>
    <row r="1224" spans="1:13" s="161" customFormat="1">
      <c r="A1224" s="162"/>
      <c r="B1224" s="162"/>
      <c r="C1224" s="162"/>
      <c r="D1224" s="162"/>
      <c r="E1224" s="162"/>
      <c r="F1224" s="162"/>
      <c r="G1224" s="162"/>
      <c r="H1224" s="162"/>
      <c r="I1224" s="162"/>
      <c r="J1224" s="162"/>
      <c r="K1224" s="162"/>
      <c r="L1224" s="162"/>
      <c r="M1224" s="162"/>
    </row>
    <row r="1225" spans="1:13" s="161" customFormat="1">
      <c r="A1225" s="162"/>
      <c r="B1225" s="162"/>
      <c r="C1225" s="162"/>
      <c r="D1225" s="162"/>
      <c r="E1225" s="162"/>
      <c r="F1225" s="162"/>
      <c r="G1225" s="162"/>
      <c r="H1225" s="162"/>
      <c r="I1225" s="162"/>
      <c r="J1225" s="162"/>
      <c r="K1225" s="162"/>
      <c r="L1225" s="162"/>
      <c r="M1225" s="162"/>
    </row>
    <row r="1226" spans="1:13" s="161" customFormat="1">
      <c r="A1226" s="162"/>
      <c r="B1226" s="162"/>
      <c r="C1226" s="162"/>
      <c r="D1226" s="162"/>
      <c r="E1226" s="162"/>
      <c r="F1226" s="162"/>
      <c r="G1226" s="162"/>
      <c r="H1226" s="162"/>
      <c r="I1226" s="162"/>
      <c r="J1226" s="162"/>
      <c r="K1226" s="162"/>
      <c r="L1226" s="162"/>
      <c r="M1226" s="162"/>
    </row>
    <row r="1227" spans="1:13" s="161" customFormat="1">
      <c r="A1227" s="162"/>
      <c r="B1227" s="162"/>
      <c r="C1227" s="162"/>
      <c r="D1227" s="162"/>
      <c r="E1227" s="162"/>
      <c r="F1227" s="162"/>
      <c r="G1227" s="162"/>
      <c r="H1227" s="162"/>
      <c r="I1227" s="162"/>
      <c r="J1227" s="162"/>
      <c r="K1227" s="162"/>
      <c r="L1227" s="162"/>
      <c r="M1227" s="162"/>
    </row>
    <row r="1228" spans="1:13" s="161" customFormat="1">
      <c r="A1228" s="162"/>
      <c r="B1228" s="162"/>
      <c r="C1228" s="162"/>
      <c r="D1228" s="162"/>
      <c r="E1228" s="162"/>
      <c r="F1228" s="162"/>
      <c r="G1228" s="162"/>
      <c r="H1228" s="162"/>
      <c r="I1228" s="162"/>
      <c r="J1228" s="162"/>
      <c r="K1228" s="162"/>
      <c r="L1228" s="162"/>
      <c r="M1228" s="162"/>
    </row>
    <row r="1229" spans="1:13" s="161" customFormat="1">
      <c r="A1229" s="162"/>
      <c r="B1229" s="162"/>
      <c r="C1229" s="162"/>
      <c r="D1229" s="162"/>
      <c r="E1229" s="162"/>
      <c r="F1229" s="162"/>
      <c r="G1229" s="162"/>
      <c r="H1229" s="162"/>
      <c r="I1229" s="162"/>
      <c r="J1229" s="162"/>
      <c r="K1229" s="162"/>
      <c r="L1229" s="162"/>
      <c r="M1229" s="162"/>
    </row>
    <row r="1230" spans="1:13" s="161" customFormat="1">
      <c r="A1230" s="162"/>
      <c r="B1230" s="162"/>
      <c r="C1230" s="162"/>
      <c r="D1230" s="162"/>
      <c r="E1230" s="162"/>
      <c r="F1230" s="162"/>
      <c r="G1230" s="162"/>
      <c r="H1230" s="162"/>
      <c r="I1230" s="162"/>
      <c r="J1230" s="162"/>
      <c r="K1230" s="162"/>
      <c r="L1230" s="162"/>
      <c r="M1230" s="162"/>
    </row>
    <row r="1231" spans="1:13" s="161" customFormat="1">
      <c r="A1231" s="162"/>
      <c r="B1231" s="162"/>
      <c r="C1231" s="162"/>
      <c r="D1231" s="162"/>
      <c r="E1231" s="162"/>
      <c r="F1231" s="162"/>
      <c r="G1231" s="162"/>
      <c r="H1231" s="162"/>
      <c r="I1231" s="162"/>
      <c r="J1231" s="162"/>
      <c r="K1231" s="162"/>
      <c r="L1231" s="162"/>
      <c r="M1231" s="162"/>
    </row>
    <row r="1232" spans="1:13" s="161" customFormat="1">
      <c r="A1232" s="162"/>
      <c r="B1232" s="162"/>
      <c r="C1232" s="162"/>
      <c r="D1232" s="162"/>
      <c r="E1232" s="162"/>
      <c r="F1232" s="162"/>
      <c r="G1232" s="162"/>
      <c r="H1232" s="162"/>
      <c r="I1232" s="162"/>
      <c r="J1232" s="162"/>
      <c r="K1232" s="162"/>
      <c r="L1232" s="162"/>
      <c r="M1232" s="162"/>
    </row>
    <row r="1233" spans="1:13" s="161" customFormat="1">
      <c r="A1233" s="162"/>
      <c r="B1233" s="162"/>
      <c r="C1233" s="162"/>
      <c r="D1233" s="162"/>
      <c r="E1233" s="162"/>
      <c r="F1233" s="162"/>
      <c r="G1233" s="162"/>
      <c r="H1233" s="162"/>
      <c r="I1233" s="162"/>
      <c r="J1233" s="162"/>
      <c r="K1233" s="162"/>
      <c r="L1233" s="162"/>
      <c r="M1233" s="162"/>
    </row>
    <row r="1234" spans="1:13" s="161" customFormat="1">
      <c r="A1234" s="162"/>
      <c r="B1234" s="162"/>
      <c r="C1234" s="162"/>
      <c r="D1234" s="162"/>
      <c r="E1234" s="162"/>
      <c r="F1234" s="162"/>
      <c r="G1234" s="162"/>
      <c r="H1234" s="162"/>
      <c r="I1234" s="162"/>
      <c r="J1234" s="162"/>
      <c r="K1234" s="162"/>
      <c r="L1234" s="162"/>
      <c r="M1234" s="162"/>
    </row>
    <row r="1235" spans="1:13" s="161" customFormat="1">
      <c r="A1235" s="162"/>
      <c r="B1235" s="162"/>
      <c r="C1235" s="162"/>
      <c r="D1235" s="162"/>
      <c r="E1235" s="162"/>
      <c r="F1235" s="162"/>
      <c r="G1235" s="162"/>
      <c r="H1235" s="162"/>
      <c r="I1235" s="162"/>
      <c r="J1235" s="162"/>
      <c r="K1235" s="162"/>
      <c r="L1235" s="162"/>
      <c r="M1235" s="162"/>
    </row>
    <row r="1236" spans="1:13" s="161" customFormat="1">
      <c r="A1236" s="162"/>
      <c r="B1236" s="162"/>
      <c r="C1236" s="162"/>
      <c r="D1236" s="162"/>
      <c r="E1236" s="162"/>
      <c r="F1236" s="162"/>
      <c r="G1236" s="162"/>
      <c r="H1236" s="162"/>
      <c r="I1236" s="162"/>
      <c r="J1236" s="162"/>
      <c r="K1236" s="162"/>
      <c r="L1236" s="162"/>
      <c r="M1236" s="162"/>
    </row>
    <row r="1237" spans="1:13" s="161" customFormat="1">
      <c r="A1237" s="162"/>
      <c r="B1237" s="162"/>
      <c r="C1237" s="162"/>
      <c r="D1237" s="162"/>
      <c r="E1237" s="162"/>
      <c r="F1237" s="162"/>
      <c r="G1237" s="162"/>
      <c r="H1237" s="162"/>
      <c r="I1237" s="162"/>
      <c r="J1237" s="162"/>
      <c r="K1237" s="162"/>
      <c r="L1237" s="162"/>
      <c r="M1237" s="162"/>
    </row>
    <row r="1238" spans="1:13" s="161" customFormat="1">
      <c r="A1238" s="162"/>
      <c r="B1238" s="162"/>
      <c r="C1238" s="162"/>
      <c r="D1238" s="162"/>
      <c r="E1238" s="162"/>
      <c r="F1238" s="162"/>
      <c r="G1238" s="162"/>
      <c r="H1238" s="162"/>
      <c r="I1238" s="162"/>
      <c r="J1238" s="162"/>
      <c r="K1238" s="162"/>
      <c r="L1238" s="162"/>
      <c r="M1238" s="162"/>
    </row>
    <row r="1239" spans="1:13" s="161" customFormat="1">
      <c r="A1239" s="162"/>
      <c r="B1239" s="162"/>
      <c r="C1239" s="162"/>
      <c r="D1239" s="162"/>
      <c r="E1239" s="162"/>
      <c r="F1239" s="162"/>
      <c r="G1239" s="162"/>
      <c r="H1239" s="162"/>
      <c r="I1239" s="162"/>
      <c r="J1239" s="162"/>
      <c r="K1239" s="162"/>
      <c r="L1239" s="162"/>
      <c r="M1239" s="162"/>
    </row>
    <row r="1240" spans="1:13" s="161" customFormat="1">
      <c r="A1240" s="162"/>
      <c r="B1240" s="162"/>
      <c r="C1240" s="162"/>
      <c r="D1240" s="162"/>
      <c r="E1240" s="162"/>
      <c r="F1240" s="162"/>
      <c r="G1240" s="162"/>
      <c r="H1240" s="162"/>
      <c r="I1240" s="162"/>
      <c r="J1240" s="162"/>
      <c r="K1240" s="162"/>
      <c r="L1240" s="162"/>
      <c r="M1240" s="162"/>
    </row>
    <row r="1241" spans="1:13" s="161" customFormat="1">
      <c r="A1241" s="162"/>
      <c r="B1241" s="162"/>
      <c r="C1241" s="162"/>
      <c r="D1241" s="162"/>
      <c r="E1241" s="162"/>
      <c r="F1241" s="162"/>
      <c r="G1241" s="162"/>
      <c r="H1241" s="162"/>
      <c r="I1241" s="162"/>
      <c r="J1241" s="162"/>
      <c r="K1241" s="162"/>
      <c r="L1241" s="162"/>
      <c r="M1241" s="162"/>
    </row>
    <row r="1242" spans="1:13" s="161" customFormat="1">
      <c r="A1242" s="162"/>
      <c r="B1242" s="162"/>
      <c r="C1242" s="162"/>
      <c r="D1242" s="162"/>
      <c r="E1242" s="162"/>
      <c r="F1242" s="162"/>
      <c r="G1242" s="162"/>
      <c r="H1242" s="162"/>
      <c r="I1242" s="162"/>
      <c r="J1242" s="162"/>
      <c r="K1242" s="162"/>
      <c r="L1242" s="162"/>
      <c r="M1242" s="162"/>
    </row>
    <row r="1243" spans="1:13" s="161" customFormat="1">
      <c r="A1243" s="162"/>
      <c r="B1243" s="162"/>
      <c r="C1243" s="162"/>
      <c r="D1243" s="162"/>
      <c r="E1243" s="162"/>
      <c r="F1243" s="162"/>
      <c r="G1243" s="162"/>
      <c r="H1243" s="162"/>
      <c r="I1243" s="162"/>
      <c r="J1243" s="162"/>
      <c r="K1243" s="162"/>
      <c r="L1243" s="162"/>
      <c r="M1243" s="162"/>
    </row>
    <row r="1244" spans="1:13" s="161" customFormat="1">
      <c r="A1244" s="162"/>
      <c r="B1244" s="162"/>
      <c r="C1244" s="162"/>
      <c r="D1244" s="162"/>
      <c r="E1244" s="162"/>
      <c r="F1244" s="162"/>
      <c r="G1244" s="162"/>
      <c r="H1244" s="162"/>
      <c r="I1244" s="162"/>
      <c r="J1244" s="162"/>
      <c r="K1244" s="162"/>
      <c r="L1244" s="162"/>
      <c r="M1244" s="162"/>
    </row>
    <row r="1245" spans="1:13" s="161" customFormat="1">
      <c r="A1245" s="162"/>
      <c r="B1245" s="162"/>
      <c r="C1245" s="162"/>
      <c r="D1245" s="162"/>
      <c r="E1245" s="162"/>
      <c r="F1245" s="162"/>
      <c r="G1245" s="162"/>
      <c r="H1245" s="162"/>
      <c r="I1245" s="162"/>
      <c r="J1245" s="162"/>
      <c r="K1245" s="162"/>
      <c r="L1245" s="162"/>
      <c r="M1245" s="162"/>
    </row>
    <row r="1246" spans="1:13" s="161" customFormat="1">
      <c r="A1246" s="162"/>
      <c r="B1246" s="162"/>
      <c r="C1246" s="162"/>
      <c r="D1246" s="162"/>
      <c r="E1246" s="162"/>
      <c r="F1246" s="162"/>
      <c r="G1246" s="162"/>
      <c r="H1246" s="162"/>
      <c r="I1246" s="162"/>
      <c r="J1246" s="162"/>
      <c r="K1246" s="162"/>
      <c r="L1246" s="162"/>
      <c r="M1246" s="162"/>
    </row>
    <row r="1247" spans="1:13" s="161" customFormat="1">
      <c r="A1247" s="162"/>
      <c r="B1247" s="162"/>
      <c r="C1247" s="162"/>
      <c r="D1247" s="162"/>
      <c r="E1247" s="162"/>
      <c r="F1247" s="162"/>
      <c r="G1247" s="162"/>
      <c r="H1247" s="162"/>
      <c r="I1247" s="162"/>
      <c r="J1247" s="162"/>
      <c r="K1247" s="162"/>
      <c r="L1247" s="162"/>
      <c r="M1247" s="162"/>
    </row>
    <row r="1248" spans="1:13" s="161" customFormat="1">
      <c r="A1248" s="162"/>
      <c r="B1248" s="162"/>
      <c r="C1248" s="162"/>
      <c r="D1248" s="162"/>
      <c r="E1248" s="162"/>
      <c r="F1248" s="162"/>
      <c r="G1248" s="162"/>
      <c r="H1248" s="162"/>
      <c r="I1248" s="162"/>
      <c r="J1248" s="162"/>
      <c r="K1248" s="162"/>
      <c r="L1248" s="162"/>
      <c r="M1248" s="162"/>
    </row>
    <row r="1249" spans="1:13" s="161" customFormat="1">
      <c r="A1249" s="162"/>
      <c r="B1249" s="162"/>
      <c r="C1249" s="162"/>
      <c r="D1249" s="162"/>
      <c r="E1249" s="162"/>
      <c r="F1249" s="162"/>
      <c r="G1249" s="162"/>
      <c r="H1249" s="162"/>
      <c r="I1249" s="162"/>
      <c r="J1249" s="162"/>
      <c r="K1249" s="162"/>
      <c r="L1249" s="162"/>
      <c r="M1249" s="162"/>
    </row>
    <row r="1250" spans="1:13" s="161" customFormat="1">
      <c r="A1250" s="162"/>
      <c r="B1250" s="162"/>
      <c r="C1250" s="162"/>
      <c r="D1250" s="162"/>
      <c r="E1250" s="162"/>
      <c r="F1250" s="162"/>
      <c r="G1250" s="162"/>
      <c r="H1250" s="162"/>
      <c r="I1250" s="162"/>
      <c r="J1250" s="162"/>
      <c r="K1250" s="162"/>
      <c r="L1250" s="162"/>
      <c r="M1250" s="162"/>
    </row>
    <row r="1251" spans="1:13" s="161" customFormat="1">
      <c r="A1251" s="162"/>
      <c r="B1251" s="162"/>
      <c r="C1251" s="162"/>
      <c r="D1251" s="162"/>
      <c r="E1251" s="162"/>
      <c r="F1251" s="162"/>
      <c r="G1251" s="162"/>
      <c r="H1251" s="162"/>
      <c r="I1251" s="162"/>
      <c r="J1251" s="162"/>
      <c r="K1251" s="162"/>
      <c r="L1251" s="162"/>
      <c r="M1251" s="162"/>
    </row>
    <row r="1252" spans="1:13" s="161" customFormat="1">
      <c r="A1252" s="162"/>
      <c r="B1252" s="162"/>
      <c r="C1252" s="162"/>
      <c r="D1252" s="162"/>
      <c r="E1252" s="162"/>
      <c r="F1252" s="162"/>
      <c r="G1252" s="162"/>
      <c r="H1252" s="162"/>
      <c r="I1252" s="162"/>
      <c r="J1252" s="162"/>
      <c r="K1252" s="162"/>
      <c r="L1252" s="162"/>
      <c r="M1252" s="162"/>
    </row>
    <row r="1253" spans="1:13" s="161" customFormat="1">
      <c r="A1253" s="162"/>
      <c r="B1253" s="162"/>
      <c r="C1253" s="162"/>
      <c r="D1253" s="162"/>
      <c r="E1253" s="162"/>
      <c r="F1253" s="162"/>
      <c r="G1253" s="162"/>
      <c r="H1253" s="162"/>
      <c r="I1253" s="162"/>
      <c r="J1253" s="162"/>
      <c r="K1253" s="162"/>
      <c r="L1253" s="162"/>
      <c r="M1253" s="162"/>
    </row>
    <row r="1254" spans="1:13" s="161" customFormat="1">
      <c r="A1254" s="162"/>
      <c r="B1254" s="162"/>
      <c r="C1254" s="162"/>
      <c r="D1254" s="162"/>
      <c r="E1254" s="162"/>
      <c r="F1254" s="162"/>
      <c r="G1254" s="162"/>
      <c r="H1254" s="162"/>
      <c r="I1254" s="162"/>
      <c r="J1254" s="162"/>
      <c r="K1254" s="162"/>
      <c r="L1254" s="162"/>
      <c r="M1254" s="162"/>
    </row>
    <row r="1255" spans="1:13" s="161" customFormat="1">
      <c r="A1255" s="162"/>
      <c r="B1255" s="162"/>
      <c r="C1255" s="162"/>
      <c r="D1255" s="162"/>
      <c r="E1255" s="162"/>
      <c r="F1255" s="162"/>
      <c r="G1255" s="162"/>
      <c r="H1255" s="162"/>
      <c r="I1255" s="162"/>
      <c r="J1255" s="162"/>
      <c r="K1255" s="162"/>
      <c r="L1255" s="162"/>
      <c r="M1255" s="162"/>
    </row>
    <row r="1256" spans="1:13" s="161" customFormat="1">
      <c r="A1256" s="162"/>
      <c r="B1256" s="162"/>
      <c r="C1256" s="162"/>
      <c r="D1256" s="162"/>
      <c r="E1256" s="162"/>
      <c r="F1256" s="162"/>
      <c r="G1256" s="162"/>
      <c r="H1256" s="162"/>
      <c r="I1256" s="162"/>
      <c r="J1256" s="162"/>
      <c r="K1256" s="162"/>
      <c r="L1256" s="162"/>
      <c r="M1256" s="162"/>
    </row>
    <row r="1257" spans="1:13" s="161" customFormat="1">
      <c r="A1257" s="162"/>
      <c r="B1257" s="162"/>
      <c r="C1257" s="162"/>
      <c r="D1257" s="162"/>
      <c r="E1257" s="162"/>
      <c r="F1257" s="162"/>
      <c r="G1257" s="162"/>
      <c r="H1257" s="162"/>
      <c r="I1257" s="162"/>
      <c r="J1257" s="162"/>
      <c r="K1257" s="162"/>
      <c r="L1257" s="162"/>
      <c r="M1257" s="162"/>
    </row>
    <row r="1258" spans="1:13" s="161" customFormat="1">
      <c r="A1258" s="162"/>
      <c r="B1258" s="162"/>
      <c r="C1258" s="162"/>
      <c r="D1258" s="162"/>
      <c r="E1258" s="162"/>
      <c r="F1258" s="162"/>
      <c r="G1258" s="162"/>
      <c r="H1258" s="162"/>
      <c r="I1258" s="162"/>
      <c r="J1258" s="162"/>
      <c r="K1258" s="162"/>
      <c r="L1258" s="162"/>
      <c r="M1258" s="162"/>
    </row>
    <row r="1259" spans="1:13" s="161" customFormat="1">
      <c r="A1259" s="162"/>
      <c r="B1259" s="162"/>
      <c r="C1259" s="162"/>
      <c r="D1259" s="162"/>
      <c r="E1259" s="162"/>
      <c r="F1259" s="162"/>
      <c r="G1259" s="162"/>
      <c r="H1259" s="162"/>
      <c r="I1259" s="162"/>
      <c r="J1259" s="162"/>
      <c r="K1259" s="162"/>
      <c r="L1259" s="162"/>
      <c r="M1259" s="162"/>
    </row>
    <row r="1260" spans="1:13" s="161" customFormat="1">
      <c r="A1260" s="162"/>
      <c r="B1260" s="162"/>
      <c r="C1260" s="162"/>
      <c r="D1260" s="162"/>
      <c r="E1260" s="162"/>
      <c r="F1260" s="162"/>
      <c r="G1260" s="162"/>
      <c r="H1260" s="162"/>
      <c r="I1260" s="162"/>
      <c r="J1260" s="162"/>
      <c r="K1260" s="162"/>
      <c r="L1260" s="162"/>
      <c r="M1260" s="162"/>
    </row>
    <row r="1261" spans="1:13" s="161" customFormat="1">
      <c r="A1261" s="162"/>
      <c r="B1261" s="162"/>
      <c r="C1261" s="162"/>
      <c r="D1261" s="162"/>
      <c r="E1261" s="162"/>
      <c r="F1261" s="162"/>
      <c r="G1261" s="162"/>
      <c r="H1261" s="162"/>
      <c r="I1261" s="162"/>
      <c r="J1261" s="162"/>
      <c r="K1261" s="162"/>
      <c r="L1261" s="162"/>
      <c r="M1261" s="162"/>
    </row>
    <row r="1262" spans="1:13" s="161" customFormat="1">
      <c r="A1262" s="162"/>
      <c r="B1262" s="162"/>
      <c r="C1262" s="162"/>
      <c r="D1262" s="162"/>
      <c r="E1262" s="162"/>
      <c r="F1262" s="162"/>
      <c r="G1262" s="162"/>
      <c r="H1262" s="162"/>
      <c r="I1262" s="162"/>
      <c r="J1262" s="162"/>
      <c r="K1262" s="162"/>
      <c r="L1262" s="162"/>
      <c r="M1262" s="162"/>
    </row>
    <row r="1263" spans="1:13" s="161" customFormat="1">
      <c r="A1263" s="162"/>
      <c r="B1263" s="162"/>
      <c r="C1263" s="162"/>
      <c r="D1263" s="162"/>
      <c r="E1263" s="162"/>
      <c r="F1263" s="162"/>
      <c r="G1263" s="162"/>
      <c r="H1263" s="162"/>
      <c r="I1263" s="162"/>
      <c r="J1263" s="162"/>
      <c r="K1263" s="162"/>
      <c r="L1263" s="162"/>
      <c r="M1263" s="162"/>
    </row>
    <row r="1264" spans="1:13" s="161" customFormat="1">
      <c r="A1264" s="162"/>
      <c r="B1264" s="162"/>
      <c r="C1264" s="162"/>
      <c r="D1264" s="162"/>
      <c r="E1264" s="162"/>
      <c r="F1264" s="162"/>
      <c r="G1264" s="162"/>
      <c r="H1264" s="162"/>
      <c r="I1264" s="162"/>
      <c r="J1264" s="162"/>
      <c r="K1264" s="162"/>
      <c r="L1264" s="162"/>
      <c r="M1264" s="162"/>
    </row>
    <row r="1265" spans="1:13" s="161" customFormat="1">
      <c r="A1265" s="162"/>
      <c r="B1265" s="162"/>
      <c r="C1265" s="162"/>
      <c r="D1265" s="162"/>
      <c r="E1265" s="162"/>
      <c r="F1265" s="162"/>
      <c r="G1265" s="162"/>
      <c r="H1265" s="162"/>
      <c r="I1265" s="162"/>
      <c r="J1265" s="162"/>
      <c r="K1265" s="162"/>
      <c r="L1265" s="162"/>
      <c r="M1265" s="162"/>
    </row>
    <row r="1266" spans="1:13" s="161" customFormat="1">
      <c r="A1266" s="162"/>
      <c r="B1266" s="162"/>
      <c r="C1266" s="162"/>
      <c r="D1266" s="162"/>
      <c r="E1266" s="162"/>
      <c r="F1266" s="162"/>
      <c r="G1266" s="162"/>
      <c r="H1266" s="162"/>
      <c r="I1266" s="162"/>
      <c r="J1266" s="162"/>
      <c r="K1266" s="162"/>
      <c r="L1266" s="162"/>
      <c r="M1266" s="162"/>
    </row>
    <row r="1267" spans="1:13" s="161" customFormat="1">
      <c r="A1267" s="162"/>
      <c r="B1267" s="162"/>
      <c r="C1267" s="162"/>
      <c r="D1267" s="162"/>
      <c r="E1267" s="162"/>
      <c r="F1267" s="162"/>
      <c r="G1267" s="162"/>
      <c r="H1267" s="162"/>
      <c r="I1267" s="162"/>
      <c r="J1267" s="162"/>
      <c r="K1267" s="162"/>
      <c r="L1267" s="162"/>
      <c r="M1267" s="162"/>
    </row>
    <row r="1268" spans="1:13" s="161" customFormat="1">
      <c r="A1268" s="162"/>
      <c r="B1268" s="162"/>
      <c r="C1268" s="162"/>
      <c r="D1268" s="162"/>
      <c r="E1268" s="162"/>
      <c r="F1268" s="162"/>
      <c r="G1268" s="162"/>
      <c r="H1268" s="162"/>
      <c r="I1268" s="162"/>
      <c r="J1268" s="162"/>
      <c r="K1268" s="162"/>
      <c r="L1268" s="162"/>
      <c r="M1268" s="162"/>
    </row>
    <row r="1269" spans="1:13" s="161" customFormat="1">
      <c r="A1269" s="162"/>
      <c r="B1269" s="162"/>
      <c r="C1269" s="162"/>
      <c r="D1269" s="162"/>
      <c r="E1269" s="162"/>
      <c r="F1269" s="162"/>
      <c r="G1269" s="162"/>
      <c r="H1269" s="162"/>
      <c r="I1269" s="162"/>
      <c r="J1269" s="162"/>
      <c r="K1269" s="162"/>
      <c r="L1269" s="162"/>
      <c r="M1269" s="162"/>
    </row>
    <row r="1270" spans="1:13" s="161" customFormat="1">
      <c r="A1270" s="162"/>
      <c r="B1270" s="162"/>
      <c r="C1270" s="162"/>
      <c r="D1270" s="162"/>
      <c r="E1270" s="162"/>
      <c r="F1270" s="162"/>
      <c r="G1270" s="162"/>
      <c r="H1270" s="162"/>
      <c r="I1270" s="162"/>
      <c r="J1270" s="162"/>
      <c r="K1270" s="162"/>
      <c r="L1270" s="162"/>
      <c r="M1270" s="162"/>
    </row>
    <row r="1271" spans="1:13" s="161" customFormat="1">
      <c r="A1271" s="162"/>
      <c r="B1271" s="162"/>
      <c r="C1271" s="162"/>
      <c r="D1271" s="162"/>
      <c r="E1271" s="162"/>
      <c r="F1271" s="162"/>
      <c r="G1271" s="162"/>
      <c r="H1271" s="162"/>
      <c r="I1271" s="162"/>
      <c r="J1271" s="162"/>
      <c r="K1271" s="162"/>
      <c r="L1271" s="162"/>
      <c r="M1271" s="162"/>
    </row>
    <row r="1272" spans="1:13" s="161" customFormat="1">
      <c r="A1272" s="162"/>
      <c r="B1272" s="162"/>
      <c r="C1272" s="162"/>
      <c r="D1272" s="162"/>
      <c r="E1272" s="162"/>
      <c r="F1272" s="162"/>
      <c r="G1272" s="162"/>
      <c r="H1272" s="162"/>
      <c r="I1272" s="162"/>
      <c r="J1272" s="162"/>
      <c r="K1272" s="162"/>
      <c r="L1272" s="162"/>
      <c r="M1272" s="162"/>
    </row>
    <row r="1273" spans="1:13" s="161" customFormat="1">
      <c r="A1273" s="162"/>
      <c r="B1273" s="162"/>
      <c r="C1273" s="162"/>
      <c r="D1273" s="162"/>
      <c r="E1273" s="162"/>
      <c r="F1273" s="162"/>
      <c r="G1273" s="162"/>
      <c r="H1273" s="162"/>
      <c r="I1273" s="162"/>
      <c r="J1273" s="162"/>
      <c r="K1273" s="162"/>
      <c r="L1273" s="162"/>
      <c r="M1273" s="162"/>
    </row>
    <row r="1274" spans="1:13" s="161" customFormat="1">
      <c r="A1274" s="162"/>
      <c r="B1274" s="162"/>
      <c r="C1274" s="162"/>
      <c r="D1274" s="162"/>
      <c r="E1274" s="162"/>
      <c r="F1274" s="162"/>
      <c r="G1274" s="162"/>
      <c r="H1274" s="162"/>
      <c r="I1274" s="162"/>
      <c r="J1274" s="162"/>
      <c r="K1274" s="162"/>
      <c r="L1274" s="162"/>
      <c r="M1274" s="162"/>
    </row>
    <row r="1275" spans="1:13" s="161" customFormat="1">
      <c r="A1275" s="162"/>
      <c r="B1275" s="162"/>
      <c r="C1275" s="162"/>
      <c r="D1275" s="162"/>
      <c r="E1275" s="162"/>
      <c r="F1275" s="162"/>
      <c r="G1275" s="162"/>
      <c r="H1275" s="162"/>
      <c r="I1275" s="162"/>
      <c r="J1275" s="162"/>
      <c r="K1275" s="162"/>
      <c r="L1275" s="162"/>
      <c r="M1275" s="162"/>
    </row>
    <row r="1276" spans="1:13" s="161" customFormat="1">
      <c r="A1276" s="162"/>
      <c r="B1276" s="162"/>
      <c r="C1276" s="162"/>
      <c r="D1276" s="162"/>
      <c r="E1276" s="162"/>
      <c r="F1276" s="162"/>
      <c r="G1276" s="162"/>
      <c r="H1276" s="162"/>
      <c r="I1276" s="162"/>
      <c r="J1276" s="162"/>
      <c r="K1276" s="162"/>
      <c r="L1276" s="162"/>
      <c r="M1276" s="162"/>
    </row>
    <row r="1277" spans="1:13" s="161" customFormat="1">
      <c r="A1277" s="162"/>
      <c r="B1277" s="162"/>
      <c r="C1277" s="162"/>
      <c r="D1277" s="162"/>
      <c r="E1277" s="162"/>
      <c r="F1277" s="162"/>
      <c r="G1277" s="162"/>
      <c r="H1277" s="162"/>
      <c r="I1277" s="162"/>
      <c r="J1277" s="162"/>
      <c r="K1277" s="162"/>
      <c r="L1277" s="162"/>
      <c r="M1277" s="162"/>
    </row>
    <row r="1278" spans="1:13" s="161" customFormat="1">
      <c r="A1278" s="162"/>
      <c r="B1278" s="162"/>
      <c r="C1278" s="162"/>
      <c r="D1278" s="162"/>
      <c r="E1278" s="162"/>
      <c r="F1278" s="162"/>
      <c r="G1278" s="162"/>
      <c r="H1278" s="162"/>
      <c r="I1278" s="162"/>
      <c r="J1278" s="162"/>
      <c r="K1278" s="162"/>
      <c r="L1278" s="162"/>
      <c r="M1278" s="162"/>
    </row>
    <row r="1279" spans="1:13" s="161" customFormat="1">
      <c r="A1279" s="162"/>
      <c r="B1279" s="162"/>
      <c r="C1279" s="162"/>
      <c r="D1279" s="162"/>
      <c r="E1279" s="162"/>
      <c r="F1279" s="162"/>
      <c r="G1279" s="162"/>
      <c r="H1279" s="162"/>
      <c r="I1279" s="162"/>
      <c r="J1279" s="162"/>
      <c r="K1279" s="162"/>
      <c r="L1279" s="162"/>
      <c r="M1279" s="162"/>
    </row>
    <row r="1280" spans="1:13" s="161" customFormat="1">
      <c r="A1280" s="162"/>
      <c r="B1280" s="162"/>
      <c r="C1280" s="162"/>
      <c r="D1280" s="162"/>
      <c r="E1280" s="162"/>
      <c r="F1280" s="162"/>
      <c r="G1280" s="162"/>
      <c r="H1280" s="162"/>
      <c r="I1280" s="162"/>
      <c r="J1280" s="162"/>
      <c r="K1280" s="162"/>
      <c r="L1280" s="162"/>
      <c r="M1280" s="162"/>
    </row>
    <row r="1281" spans="1:13" s="161" customFormat="1">
      <c r="A1281" s="162"/>
      <c r="B1281" s="162"/>
      <c r="C1281" s="162"/>
      <c r="D1281" s="162"/>
      <c r="E1281" s="162"/>
      <c r="F1281" s="162"/>
      <c r="G1281" s="162"/>
      <c r="H1281" s="162"/>
      <c r="I1281" s="162"/>
      <c r="J1281" s="162"/>
      <c r="K1281" s="162"/>
      <c r="L1281" s="162"/>
      <c r="M1281" s="162"/>
    </row>
    <row r="1282" spans="1:13" s="161" customFormat="1">
      <c r="A1282" s="162"/>
      <c r="B1282" s="162"/>
      <c r="C1282" s="162"/>
      <c r="D1282" s="162"/>
      <c r="E1282" s="162"/>
      <c r="F1282" s="162"/>
      <c r="G1282" s="162"/>
      <c r="H1282" s="162"/>
      <c r="I1282" s="162"/>
      <c r="J1282" s="162"/>
      <c r="K1282" s="162"/>
      <c r="L1282" s="162"/>
      <c r="M1282" s="162"/>
    </row>
    <row r="1283" spans="1:13" s="161" customFormat="1">
      <c r="A1283" s="162"/>
      <c r="B1283" s="162"/>
      <c r="C1283" s="162"/>
      <c r="D1283" s="162"/>
      <c r="E1283" s="162"/>
      <c r="F1283" s="162"/>
      <c r="G1283" s="162"/>
      <c r="H1283" s="162"/>
      <c r="I1283" s="162"/>
      <c r="J1283" s="162"/>
      <c r="K1283" s="162"/>
      <c r="L1283" s="162"/>
      <c r="M1283" s="162"/>
    </row>
    <row r="1284" spans="1:13" s="161" customFormat="1">
      <c r="A1284" s="162"/>
      <c r="B1284" s="162"/>
      <c r="C1284" s="162"/>
      <c r="D1284" s="162"/>
      <c r="E1284" s="162"/>
      <c r="F1284" s="162"/>
      <c r="G1284" s="162"/>
      <c r="H1284" s="162"/>
      <c r="I1284" s="162"/>
      <c r="J1284" s="162"/>
      <c r="K1284" s="162"/>
      <c r="L1284" s="162"/>
      <c r="M1284" s="162"/>
    </row>
    <row r="1285" spans="1:13" s="161" customFormat="1">
      <c r="A1285" s="162"/>
      <c r="B1285" s="162"/>
      <c r="C1285" s="162"/>
      <c r="D1285" s="162"/>
      <c r="E1285" s="162"/>
      <c r="F1285" s="162"/>
      <c r="G1285" s="162"/>
      <c r="H1285" s="162"/>
      <c r="I1285" s="162"/>
      <c r="J1285" s="162"/>
      <c r="K1285" s="162"/>
      <c r="L1285" s="162"/>
      <c r="M1285" s="162"/>
    </row>
    <row r="1286" spans="1:13" s="161" customFormat="1">
      <c r="A1286" s="162"/>
      <c r="B1286" s="162"/>
      <c r="C1286" s="162"/>
      <c r="D1286" s="162"/>
      <c r="E1286" s="162"/>
      <c r="F1286" s="162"/>
      <c r="G1286" s="162"/>
      <c r="H1286" s="162"/>
      <c r="I1286" s="162"/>
      <c r="J1286" s="162"/>
      <c r="K1286" s="162"/>
      <c r="L1286" s="162"/>
      <c r="M1286" s="162"/>
    </row>
    <row r="1287" spans="1:13" s="161" customFormat="1">
      <c r="A1287" s="162"/>
      <c r="B1287" s="162"/>
      <c r="C1287" s="162"/>
      <c r="D1287" s="162"/>
      <c r="E1287" s="162"/>
      <c r="F1287" s="162"/>
      <c r="G1287" s="162"/>
      <c r="H1287" s="162"/>
      <c r="I1287" s="162"/>
      <c r="J1287" s="162"/>
      <c r="K1287" s="162"/>
      <c r="L1287" s="162"/>
      <c r="M1287" s="162"/>
    </row>
    <row r="1288" spans="1:13" s="161" customFormat="1">
      <c r="A1288" s="162"/>
      <c r="B1288" s="162"/>
      <c r="C1288" s="162"/>
      <c r="D1288" s="162"/>
      <c r="E1288" s="162"/>
      <c r="F1288" s="162"/>
      <c r="G1288" s="162"/>
      <c r="H1288" s="162"/>
      <c r="I1288" s="162"/>
      <c r="J1288" s="162"/>
      <c r="K1288" s="162"/>
      <c r="L1288" s="162"/>
      <c r="M1288" s="162"/>
    </row>
    <row r="1289" spans="1:13" s="161" customFormat="1">
      <c r="A1289" s="162"/>
      <c r="B1289" s="162"/>
      <c r="C1289" s="162"/>
      <c r="D1289" s="162"/>
      <c r="E1289" s="162"/>
      <c r="F1289" s="162"/>
      <c r="G1289" s="162"/>
      <c r="H1289" s="162"/>
      <c r="I1289" s="162"/>
      <c r="J1289" s="162"/>
      <c r="K1289" s="162"/>
      <c r="L1289" s="162"/>
      <c r="M1289" s="162"/>
    </row>
    <row r="1290" spans="1:13" s="161" customFormat="1">
      <c r="A1290" s="162"/>
      <c r="B1290" s="162"/>
      <c r="C1290" s="162"/>
      <c r="D1290" s="162"/>
      <c r="E1290" s="162"/>
      <c r="F1290" s="162"/>
      <c r="G1290" s="162"/>
      <c r="H1290" s="162"/>
      <c r="I1290" s="162"/>
      <c r="J1290" s="162"/>
      <c r="K1290" s="162"/>
      <c r="L1290" s="162"/>
      <c r="M1290" s="162"/>
    </row>
    <row r="1291" spans="1:13" s="161" customFormat="1">
      <c r="A1291" s="162"/>
      <c r="B1291" s="162"/>
      <c r="C1291" s="162"/>
      <c r="D1291" s="162"/>
      <c r="E1291" s="162"/>
      <c r="F1291" s="162"/>
      <c r="G1291" s="162"/>
      <c r="H1291" s="162"/>
      <c r="I1291" s="162"/>
      <c r="J1291" s="162"/>
      <c r="K1291" s="162"/>
      <c r="L1291" s="162"/>
      <c r="M1291" s="162"/>
    </row>
    <row r="1292" spans="1:13" s="161" customFormat="1">
      <c r="A1292" s="162"/>
      <c r="B1292" s="162"/>
      <c r="C1292" s="162"/>
      <c r="D1292" s="162"/>
      <c r="E1292" s="162"/>
      <c r="F1292" s="162"/>
      <c r="G1292" s="162"/>
      <c r="H1292" s="162"/>
      <c r="I1292" s="162"/>
      <c r="J1292" s="162"/>
      <c r="K1292" s="162"/>
      <c r="L1292" s="162"/>
      <c r="M1292" s="162"/>
    </row>
    <row r="1293" spans="1:13" s="161" customFormat="1">
      <c r="A1293" s="162"/>
      <c r="B1293" s="162"/>
      <c r="C1293" s="162"/>
      <c r="D1293" s="162"/>
      <c r="E1293" s="162"/>
      <c r="F1293" s="162"/>
      <c r="G1293" s="162"/>
      <c r="H1293" s="162"/>
      <c r="I1293" s="162"/>
      <c r="J1293" s="162"/>
      <c r="K1293" s="162"/>
      <c r="L1293" s="162"/>
      <c r="M1293" s="162"/>
    </row>
    <row r="1294" spans="1:13" s="161" customFormat="1">
      <c r="A1294" s="162"/>
      <c r="B1294" s="162"/>
      <c r="C1294" s="162"/>
      <c r="D1294" s="162"/>
      <c r="E1294" s="162"/>
      <c r="F1294" s="162"/>
      <c r="G1294" s="162"/>
      <c r="H1294" s="162"/>
      <c r="I1294" s="162"/>
      <c r="J1294" s="162"/>
      <c r="K1294" s="162"/>
      <c r="L1294" s="162"/>
      <c r="M1294" s="162"/>
    </row>
    <row r="1295" spans="1:13" s="161" customFormat="1">
      <c r="A1295" s="162"/>
      <c r="B1295" s="162"/>
      <c r="C1295" s="162"/>
      <c r="D1295" s="162"/>
      <c r="E1295" s="162"/>
      <c r="F1295" s="162"/>
      <c r="G1295" s="162"/>
      <c r="H1295" s="162"/>
      <c r="I1295" s="162"/>
      <c r="J1295" s="162"/>
      <c r="K1295" s="162"/>
      <c r="L1295" s="162"/>
      <c r="M1295" s="162"/>
    </row>
    <row r="1296" spans="1:13" s="161" customFormat="1">
      <c r="A1296" s="162"/>
      <c r="B1296" s="162"/>
      <c r="C1296" s="162"/>
      <c r="D1296" s="162"/>
      <c r="E1296" s="162"/>
      <c r="F1296" s="162"/>
      <c r="G1296" s="162"/>
      <c r="H1296" s="162"/>
      <c r="I1296" s="162"/>
      <c r="J1296" s="162"/>
      <c r="K1296" s="162"/>
      <c r="L1296" s="162"/>
      <c r="M1296" s="162"/>
    </row>
    <row r="1297" spans="1:13" s="161" customFormat="1">
      <c r="A1297" s="162"/>
      <c r="B1297" s="162"/>
      <c r="C1297" s="162"/>
      <c r="D1297" s="162"/>
      <c r="E1297" s="162"/>
      <c r="F1297" s="162"/>
      <c r="G1297" s="162"/>
      <c r="H1297" s="162"/>
      <c r="I1297" s="162"/>
      <c r="J1297" s="162"/>
      <c r="K1297" s="162"/>
      <c r="L1297" s="162"/>
      <c r="M1297" s="162"/>
    </row>
    <row r="1298" spans="1:13" s="161" customFormat="1">
      <c r="A1298" s="162"/>
      <c r="B1298" s="162"/>
      <c r="C1298" s="162"/>
      <c r="D1298" s="162"/>
      <c r="E1298" s="162"/>
      <c r="F1298" s="162"/>
      <c r="G1298" s="162"/>
      <c r="H1298" s="162"/>
      <c r="I1298" s="162"/>
      <c r="J1298" s="162"/>
      <c r="K1298" s="162"/>
      <c r="L1298" s="162"/>
      <c r="M1298" s="162"/>
    </row>
    <row r="1299" spans="1:13" s="161" customFormat="1">
      <c r="A1299" s="162"/>
      <c r="B1299" s="162"/>
      <c r="C1299" s="162"/>
      <c r="D1299" s="162"/>
      <c r="E1299" s="162"/>
      <c r="F1299" s="162"/>
      <c r="G1299" s="162"/>
      <c r="H1299" s="162"/>
      <c r="I1299" s="162"/>
      <c r="J1299" s="162"/>
      <c r="K1299" s="162"/>
      <c r="L1299" s="162"/>
      <c r="M1299" s="162"/>
    </row>
    <row r="1300" spans="1:13" s="161" customFormat="1">
      <c r="A1300" s="162"/>
      <c r="B1300" s="162"/>
      <c r="C1300" s="162"/>
      <c r="D1300" s="162"/>
      <c r="E1300" s="162"/>
      <c r="F1300" s="162"/>
      <c r="G1300" s="162"/>
      <c r="H1300" s="162"/>
      <c r="I1300" s="162"/>
      <c r="J1300" s="162"/>
      <c r="K1300" s="162"/>
      <c r="L1300" s="162"/>
      <c r="M1300" s="162"/>
    </row>
    <row r="1301" spans="1:13" s="161" customFormat="1">
      <c r="A1301" s="162"/>
      <c r="B1301" s="162"/>
      <c r="C1301" s="162"/>
      <c r="D1301" s="162"/>
      <c r="E1301" s="162"/>
      <c r="F1301" s="162"/>
      <c r="G1301" s="162"/>
      <c r="H1301" s="162"/>
      <c r="I1301" s="162"/>
      <c r="J1301" s="162"/>
      <c r="K1301" s="162"/>
      <c r="L1301" s="162"/>
      <c r="M1301" s="162"/>
    </row>
    <row r="1302" spans="1:13" s="161" customFormat="1">
      <c r="A1302" s="162"/>
      <c r="B1302" s="162"/>
      <c r="C1302" s="162"/>
      <c r="D1302" s="162"/>
      <c r="E1302" s="162"/>
      <c r="F1302" s="162"/>
      <c r="G1302" s="162"/>
      <c r="H1302" s="162"/>
      <c r="I1302" s="162"/>
      <c r="J1302" s="162"/>
      <c r="K1302" s="162"/>
      <c r="L1302" s="162"/>
      <c r="M1302" s="162"/>
    </row>
    <row r="1303" spans="1:13" s="161" customFormat="1">
      <c r="A1303" s="162"/>
      <c r="B1303" s="162"/>
      <c r="C1303" s="162"/>
      <c r="D1303" s="162"/>
      <c r="E1303" s="162"/>
      <c r="F1303" s="162"/>
      <c r="G1303" s="162"/>
      <c r="H1303" s="162"/>
      <c r="I1303" s="162"/>
      <c r="J1303" s="162"/>
      <c r="K1303" s="162"/>
      <c r="L1303" s="162"/>
      <c r="M1303" s="162"/>
    </row>
    <row r="1304" spans="1:13" s="161" customFormat="1">
      <c r="A1304" s="162"/>
      <c r="B1304" s="162"/>
      <c r="C1304" s="162"/>
      <c r="D1304" s="162"/>
      <c r="E1304" s="162"/>
      <c r="F1304" s="162"/>
      <c r="G1304" s="162"/>
      <c r="H1304" s="162"/>
      <c r="I1304" s="162"/>
      <c r="J1304" s="162"/>
      <c r="K1304" s="162"/>
      <c r="L1304" s="162"/>
      <c r="M1304" s="162"/>
    </row>
    <row r="1305" spans="1:13" s="161" customFormat="1">
      <c r="A1305" s="162"/>
      <c r="B1305" s="162"/>
      <c r="C1305" s="162"/>
      <c r="D1305" s="162"/>
      <c r="E1305" s="162"/>
      <c r="F1305" s="162"/>
      <c r="G1305" s="162"/>
      <c r="H1305" s="162"/>
      <c r="I1305" s="162"/>
      <c r="J1305" s="162"/>
      <c r="K1305" s="162"/>
      <c r="L1305" s="162"/>
      <c r="M1305" s="162"/>
    </row>
    <row r="1306" spans="1:13" s="161" customFormat="1">
      <c r="A1306" s="162"/>
      <c r="B1306" s="162"/>
      <c r="C1306" s="162"/>
      <c r="D1306" s="162"/>
      <c r="E1306" s="162"/>
      <c r="F1306" s="162"/>
      <c r="G1306" s="162"/>
      <c r="H1306" s="162"/>
      <c r="I1306" s="162"/>
      <c r="J1306" s="162"/>
      <c r="K1306" s="162"/>
      <c r="L1306" s="162"/>
      <c r="M1306" s="162"/>
    </row>
    <row r="1307" spans="1:13" s="161" customFormat="1">
      <c r="A1307" s="162"/>
      <c r="B1307" s="162"/>
      <c r="C1307" s="162"/>
      <c r="D1307" s="162"/>
      <c r="E1307" s="162"/>
      <c r="F1307" s="162"/>
      <c r="G1307" s="162"/>
      <c r="H1307" s="162"/>
      <c r="I1307" s="162"/>
      <c r="J1307" s="162"/>
      <c r="K1307" s="162"/>
      <c r="L1307" s="162"/>
      <c r="M1307" s="162"/>
    </row>
    <row r="1308" spans="1:13" s="161" customFormat="1">
      <c r="A1308" s="162"/>
      <c r="B1308" s="162"/>
      <c r="C1308" s="162"/>
      <c r="D1308" s="162"/>
      <c r="E1308" s="162"/>
      <c r="F1308" s="162"/>
      <c r="G1308" s="162"/>
      <c r="H1308" s="162"/>
      <c r="I1308" s="162"/>
      <c r="J1308" s="162"/>
      <c r="K1308" s="162"/>
      <c r="L1308" s="162"/>
      <c r="M1308" s="162"/>
    </row>
    <row r="1309" spans="1:13" s="161" customFormat="1">
      <c r="A1309" s="162"/>
      <c r="B1309" s="162"/>
      <c r="C1309" s="162"/>
      <c r="D1309" s="162"/>
      <c r="E1309" s="162"/>
      <c r="F1309" s="162"/>
      <c r="G1309" s="162"/>
      <c r="H1309" s="162"/>
      <c r="I1309" s="162"/>
      <c r="J1309" s="162"/>
      <c r="K1309" s="162"/>
      <c r="L1309" s="162"/>
      <c r="M1309" s="162"/>
    </row>
    <row r="1310" spans="1:13" s="161" customFormat="1">
      <c r="A1310" s="162"/>
      <c r="B1310" s="162"/>
      <c r="C1310" s="162"/>
      <c r="D1310" s="162"/>
      <c r="E1310" s="162"/>
      <c r="F1310" s="162"/>
      <c r="G1310" s="162"/>
      <c r="H1310" s="162"/>
      <c r="I1310" s="162"/>
      <c r="J1310" s="162"/>
      <c r="K1310" s="162"/>
      <c r="L1310" s="162"/>
      <c r="M1310" s="162"/>
    </row>
    <row r="1311" spans="1:13" s="161" customFormat="1">
      <c r="A1311" s="162"/>
      <c r="B1311" s="162"/>
      <c r="C1311" s="162"/>
      <c r="D1311" s="162"/>
      <c r="E1311" s="162"/>
      <c r="F1311" s="162"/>
      <c r="G1311" s="162"/>
      <c r="H1311" s="162"/>
      <c r="I1311" s="162"/>
      <c r="J1311" s="162"/>
      <c r="K1311" s="162"/>
      <c r="L1311" s="162"/>
      <c r="M1311" s="162"/>
    </row>
    <row r="1312" spans="1:13" s="161" customFormat="1">
      <c r="A1312" s="162"/>
      <c r="B1312" s="162"/>
      <c r="C1312" s="162"/>
      <c r="D1312" s="162"/>
      <c r="E1312" s="162"/>
      <c r="F1312" s="162"/>
      <c r="G1312" s="162"/>
      <c r="H1312" s="162"/>
      <c r="I1312" s="162"/>
      <c r="J1312" s="162"/>
      <c r="K1312" s="162"/>
      <c r="L1312" s="162"/>
      <c r="M1312" s="162"/>
    </row>
    <row r="1313" spans="1:13" s="161" customFormat="1">
      <c r="A1313" s="162"/>
      <c r="B1313" s="162"/>
      <c r="C1313" s="162"/>
      <c r="D1313" s="162"/>
      <c r="E1313" s="162"/>
      <c r="F1313" s="162"/>
      <c r="G1313" s="162"/>
      <c r="H1313" s="162"/>
      <c r="I1313" s="162"/>
      <c r="J1313" s="162"/>
      <c r="K1313" s="162"/>
      <c r="L1313" s="162"/>
      <c r="M1313" s="162"/>
    </row>
    <row r="1314" spans="1:13" s="161" customFormat="1">
      <c r="A1314" s="162"/>
      <c r="B1314" s="162"/>
      <c r="C1314" s="162"/>
      <c r="D1314" s="162"/>
      <c r="E1314" s="162"/>
      <c r="F1314" s="162"/>
      <c r="G1314" s="162"/>
      <c r="H1314" s="162"/>
      <c r="I1314" s="162"/>
      <c r="J1314" s="162"/>
      <c r="K1314" s="162"/>
      <c r="L1314" s="162"/>
      <c r="M1314" s="162"/>
    </row>
    <row r="1315" spans="1:13" s="161" customFormat="1">
      <c r="A1315" s="162"/>
      <c r="B1315" s="162"/>
      <c r="C1315" s="162"/>
      <c r="D1315" s="162"/>
      <c r="E1315" s="162"/>
      <c r="F1315" s="162"/>
      <c r="G1315" s="162"/>
      <c r="H1315" s="162"/>
      <c r="I1315" s="162"/>
      <c r="J1315" s="162"/>
      <c r="K1315" s="162"/>
      <c r="L1315" s="162"/>
      <c r="M1315" s="162"/>
    </row>
    <row r="1316" spans="1:13" s="161" customFormat="1">
      <c r="A1316" s="162"/>
      <c r="B1316" s="162"/>
      <c r="C1316" s="162"/>
      <c r="D1316" s="162"/>
      <c r="E1316" s="162"/>
      <c r="F1316" s="162"/>
      <c r="G1316" s="162"/>
      <c r="H1316" s="162"/>
      <c r="I1316" s="162"/>
      <c r="J1316" s="162"/>
      <c r="K1316" s="162"/>
      <c r="L1316" s="162"/>
      <c r="M1316" s="162"/>
    </row>
    <row r="1317" spans="1:13" s="161" customFormat="1">
      <c r="A1317" s="162"/>
      <c r="B1317" s="162"/>
      <c r="C1317" s="162"/>
      <c r="D1317" s="162"/>
      <c r="E1317" s="162"/>
      <c r="F1317" s="162"/>
      <c r="G1317" s="162"/>
      <c r="H1317" s="162"/>
      <c r="I1317" s="162"/>
      <c r="J1317" s="162"/>
      <c r="K1317" s="162"/>
      <c r="L1317" s="162"/>
      <c r="M1317" s="162"/>
    </row>
    <row r="1318" spans="1:13" s="161" customFormat="1">
      <c r="A1318" s="162"/>
      <c r="B1318" s="162"/>
      <c r="C1318" s="162"/>
      <c r="D1318" s="162"/>
      <c r="E1318" s="162"/>
      <c r="F1318" s="162"/>
      <c r="G1318" s="162"/>
      <c r="H1318" s="162"/>
      <c r="I1318" s="162"/>
      <c r="J1318" s="162"/>
      <c r="K1318" s="162"/>
      <c r="L1318" s="162"/>
      <c r="M1318" s="162"/>
    </row>
    <row r="1319" spans="1:13" s="161" customFormat="1">
      <c r="A1319" s="162"/>
      <c r="B1319" s="162"/>
      <c r="C1319" s="162"/>
      <c r="D1319" s="162"/>
      <c r="E1319" s="162"/>
      <c r="F1319" s="162"/>
      <c r="G1319" s="162"/>
      <c r="H1319" s="162"/>
      <c r="I1319" s="162"/>
      <c r="J1319" s="162"/>
      <c r="K1319" s="162"/>
      <c r="L1319" s="162"/>
      <c r="M1319" s="162"/>
    </row>
    <row r="1320" spans="1:13" s="161" customFormat="1">
      <c r="A1320" s="162"/>
      <c r="B1320" s="162"/>
      <c r="C1320" s="162"/>
      <c r="D1320" s="162"/>
      <c r="E1320" s="162"/>
      <c r="F1320" s="162"/>
      <c r="G1320" s="162"/>
      <c r="H1320" s="162"/>
      <c r="I1320" s="162"/>
      <c r="J1320" s="162"/>
      <c r="K1320" s="162"/>
      <c r="L1320" s="162"/>
      <c r="M1320" s="162"/>
    </row>
    <row r="1321" spans="1:13" s="161" customFormat="1">
      <c r="A1321" s="162"/>
      <c r="B1321" s="162"/>
      <c r="C1321" s="162"/>
      <c r="D1321" s="162"/>
      <c r="E1321" s="162"/>
      <c r="F1321" s="162"/>
      <c r="G1321" s="162"/>
      <c r="H1321" s="162"/>
      <c r="I1321" s="162"/>
      <c r="J1321" s="162"/>
      <c r="K1321" s="162"/>
      <c r="L1321" s="162"/>
      <c r="M1321" s="162"/>
    </row>
    <row r="1322" spans="1:13" s="161" customFormat="1">
      <c r="A1322" s="162"/>
      <c r="B1322" s="162"/>
      <c r="C1322" s="162"/>
      <c r="D1322" s="162"/>
      <c r="E1322" s="162"/>
      <c r="F1322" s="162"/>
      <c r="G1322" s="162"/>
      <c r="H1322" s="162"/>
      <c r="I1322" s="162"/>
      <c r="J1322" s="162"/>
      <c r="K1322" s="162"/>
      <c r="L1322" s="162"/>
      <c r="M1322" s="162"/>
    </row>
    <row r="1323" spans="1:13" s="161" customFormat="1">
      <c r="A1323" s="162"/>
      <c r="B1323" s="162"/>
      <c r="C1323" s="162"/>
      <c r="D1323" s="162"/>
      <c r="E1323" s="162"/>
      <c r="F1323" s="162"/>
      <c r="G1323" s="162"/>
      <c r="H1323" s="162"/>
      <c r="I1323" s="162"/>
      <c r="J1323" s="162"/>
      <c r="K1323" s="162"/>
      <c r="L1323" s="162"/>
      <c r="M1323" s="162"/>
    </row>
    <row r="1324" spans="1:13" s="161" customFormat="1">
      <c r="A1324" s="162"/>
      <c r="B1324" s="162"/>
      <c r="C1324" s="162"/>
      <c r="D1324" s="162"/>
      <c r="E1324" s="162"/>
      <c r="F1324" s="162"/>
      <c r="G1324" s="162"/>
      <c r="H1324" s="162"/>
      <c r="I1324" s="162"/>
      <c r="J1324" s="162"/>
      <c r="K1324" s="162"/>
      <c r="L1324" s="162"/>
      <c r="M1324" s="162"/>
    </row>
    <row r="1325" spans="1:13" s="161" customFormat="1">
      <c r="A1325" s="162"/>
      <c r="B1325" s="162"/>
      <c r="C1325" s="162"/>
      <c r="D1325" s="162"/>
      <c r="E1325" s="162"/>
      <c r="F1325" s="162"/>
      <c r="G1325" s="162"/>
      <c r="H1325" s="162"/>
      <c r="I1325" s="162"/>
      <c r="J1325" s="162"/>
      <c r="K1325" s="162"/>
      <c r="L1325" s="162"/>
      <c r="M1325" s="162"/>
    </row>
    <row r="1326" spans="1:13" s="161" customFormat="1">
      <c r="A1326" s="162"/>
      <c r="B1326" s="162"/>
      <c r="C1326" s="162"/>
      <c r="D1326" s="162"/>
      <c r="E1326" s="162"/>
      <c r="F1326" s="162"/>
      <c r="G1326" s="162"/>
      <c r="H1326" s="162"/>
      <c r="I1326" s="162"/>
      <c r="J1326" s="162"/>
      <c r="K1326" s="162"/>
      <c r="L1326" s="162"/>
      <c r="M1326" s="162"/>
    </row>
    <row r="1327" spans="1:13" s="161" customFormat="1">
      <c r="A1327" s="162"/>
      <c r="B1327" s="162"/>
      <c r="C1327" s="162"/>
      <c r="D1327" s="162"/>
      <c r="E1327" s="162"/>
      <c r="F1327" s="162"/>
      <c r="G1327" s="162"/>
      <c r="H1327" s="162"/>
      <c r="I1327" s="162"/>
      <c r="J1327" s="162"/>
      <c r="K1327" s="162"/>
      <c r="L1327" s="162"/>
      <c r="M1327" s="162"/>
    </row>
    <row r="1328" spans="1:13" s="161" customFormat="1">
      <c r="A1328" s="162"/>
      <c r="B1328" s="162"/>
      <c r="C1328" s="162"/>
      <c r="D1328" s="162"/>
      <c r="E1328" s="162"/>
      <c r="F1328" s="162"/>
      <c r="G1328" s="162"/>
      <c r="H1328" s="162"/>
      <c r="I1328" s="162"/>
      <c r="J1328" s="162"/>
      <c r="K1328" s="162"/>
      <c r="L1328" s="162"/>
      <c r="M1328" s="162"/>
    </row>
    <row r="1329" spans="1:13" s="161" customFormat="1">
      <c r="A1329" s="162"/>
      <c r="B1329" s="162"/>
      <c r="C1329" s="162"/>
      <c r="D1329" s="162"/>
      <c r="E1329" s="162"/>
      <c r="F1329" s="162"/>
      <c r="G1329" s="162"/>
      <c r="H1329" s="162"/>
      <c r="I1329" s="162"/>
      <c r="J1329" s="162"/>
      <c r="K1329" s="162"/>
      <c r="L1329" s="162"/>
      <c r="M1329" s="162"/>
    </row>
    <row r="1330" spans="1:13" s="161" customFormat="1">
      <c r="A1330" s="162"/>
      <c r="B1330" s="162"/>
      <c r="C1330" s="162"/>
      <c r="D1330" s="162"/>
      <c r="E1330" s="162"/>
      <c r="F1330" s="162"/>
      <c r="G1330" s="162"/>
      <c r="H1330" s="162"/>
      <c r="I1330" s="162"/>
      <c r="J1330" s="162"/>
      <c r="K1330" s="162"/>
      <c r="L1330" s="162"/>
      <c r="M1330" s="162"/>
    </row>
    <row r="1331" spans="1:13" s="161" customFormat="1">
      <c r="A1331" s="162"/>
      <c r="B1331" s="162"/>
      <c r="C1331" s="162"/>
      <c r="D1331" s="162"/>
      <c r="E1331" s="162"/>
      <c r="F1331" s="162"/>
      <c r="G1331" s="162"/>
      <c r="H1331" s="162"/>
      <c r="I1331" s="162"/>
      <c r="J1331" s="162"/>
      <c r="K1331" s="162"/>
      <c r="L1331" s="162"/>
      <c r="M1331" s="162"/>
    </row>
    <row r="1332" spans="1:13" s="161" customFormat="1">
      <c r="A1332" s="162"/>
      <c r="B1332" s="162"/>
      <c r="C1332" s="162"/>
      <c r="D1332" s="162"/>
      <c r="E1332" s="162"/>
      <c r="F1332" s="162"/>
      <c r="G1332" s="162"/>
      <c r="H1332" s="162"/>
      <c r="I1332" s="162"/>
      <c r="J1332" s="162"/>
      <c r="K1332" s="162"/>
      <c r="L1332" s="162"/>
      <c r="M1332" s="162"/>
    </row>
    <row r="1333" spans="1:13" s="161" customFormat="1">
      <c r="A1333" s="162"/>
      <c r="B1333" s="162"/>
      <c r="C1333" s="162"/>
      <c r="D1333" s="162"/>
      <c r="E1333" s="162"/>
      <c r="F1333" s="162"/>
      <c r="G1333" s="162"/>
      <c r="H1333" s="162"/>
      <c r="I1333" s="162"/>
      <c r="J1333" s="162"/>
      <c r="K1333" s="162"/>
      <c r="L1333" s="162"/>
      <c r="M1333" s="162"/>
    </row>
    <row r="1334" spans="1:13" s="161" customFormat="1">
      <c r="A1334" s="162"/>
      <c r="B1334" s="162"/>
      <c r="C1334" s="162"/>
      <c r="D1334" s="162"/>
      <c r="E1334" s="162"/>
      <c r="F1334" s="162"/>
      <c r="G1334" s="162"/>
      <c r="H1334" s="162"/>
      <c r="I1334" s="162"/>
      <c r="J1334" s="162"/>
      <c r="K1334" s="162"/>
      <c r="L1334" s="162"/>
      <c r="M1334" s="162"/>
    </row>
    <row r="1335" spans="1:13" s="161" customFormat="1">
      <c r="A1335" s="162"/>
      <c r="B1335" s="162"/>
      <c r="C1335" s="162"/>
      <c r="D1335" s="162"/>
      <c r="E1335" s="162"/>
      <c r="F1335" s="162"/>
      <c r="G1335" s="162"/>
      <c r="H1335" s="162"/>
      <c r="I1335" s="162"/>
      <c r="J1335" s="162"/>
      <c r="K1335" s="162"/>
      <c r="L1335" s="162"/>
      <c r="M1335" s="162"/>
    </row>
    <row r="1336" spans="1:13" s="161" customFormat="1">
      <c r="A1336" s="162"/>
      <c r="B1336" s="162"/>
      <c r="C1336" s="162"/>
      <c r="D1336" s="162"/>
      <c r="E1336" s="162"/>
      <c r="F1336" s="162"/>
      <c r="G1336" s="162"/>
      <c r="H1336" s="162"/>
      <c r="I1336" s="162"/>
      <c r="J1336" s="162"/>
      <c r="K1336" s="162"/>
      <c r="L1336" s="162"/>
      <c r="M1336" s="162"/>
    </row>
    <row r="1337" spans="1:13" s="161" customFormat="1">
      <c r="A1337" s="162"/>
      <c r="B1337" s="162"/>
      <c r="C1337" s="162"/>
      <c r="D1337" s="162"/>
      <c r="E1337" s="162"/>
      <c r="F1337" s="162"/>
      <c r="G1337" s="162"/>
      <c r="H1337" s="162"/>
      <c r="I1337" s="162"/>
      <c r="J1337" s="162"/>
      <c r="K1337" s="162"/>
      <c r="L1337" s="162"/>
      <c r="M1337" s="162"/>
    </row>
    <row r="1338" spans="1:13" s="161" customFormat="1">
      <c r="A1338" s="162"/>
      <c r="B1338" s="162"/>
      <c r="C1338" s="162"/>
      <c r="D1338" s="162"/>
      <c r="E1338" s="162"/>
      <c r="F1338" s="162"/>
      <c r="G1338" s="162"/>
      <c r="H1338" s="162"/>
      <c r="I1338" s="162"/>
      <c r="J1338" s="162"/>
      <c r="K1338" s="162"/>
      <c r="L1338" s="162"/>
      <c r="M1338" s="162"/>
    </row>
    <row r="1339" spans="1:13" s="161" customFormat="1">
      <c r="A1339" s="162"/>
      <c r="B1339" s="162"/>
      <c r="C1339" s="162"/>
      <c r="D1339" s="162"/>
      <c r="E1339" s="162"/>
      <c r="F1339" s="162"/>
      <c r="G1339" s="162"/>
      <c r="H1339" s="162"/>
      <c r="I1339" s="162"/>
      <c r="J1339" s="162"/>
      <c r="K1339" s="162"/>
      <c r="L1339" s="162"/>
      <c r="M1339" s="162"/>
    </row>
    <row r="1340" spans="1:13" s="161" customFormat="1">
      <c r="A1340" s="162"/>
      <c r="B1340" s="162"/>
      <c r="C1340" s="162"/>
      <c r="D1340" s="162"/>
      <c r="E1340" s="162"/>
      <c r="F1340" s="162"/>
      <c r="G1340" s="162"/>
      <c r="H1340" s="162"/>
      <c r="I1340" s="162"/>
      <c r="J1340" s="162"/>
      <c r="K1340" s="162"/>
      <c r="L1340" s="162"/>
      <c r="M1340" s="162"/>
    </row>
    <row r="1341" spans="1:13" s="161" customFormat="1">
      <c r="A1341" s="162"/>
      <c r="B1341" s="162"/>
      <c r="C1341" s="162"/>
      <c r="D1341" s="162"/>
      <c r="E1341" s="162"/>
      <c r="F1341" s="162"/>
      <c r="G1341" s="162"/>
      <c r="H1341" s="162"/>
      <c r="I1341" s="162"/>
      <c r="J1341" s="162"/>
      <c r="K1341" s="162"/>
      <c r="L1341" s="162"/>
      <c r="M1341" s="162"/>
    </row>
    <row r="1342" spans="1:13" s="161" customFormat="1">
      <c r="A1342" s="162"/>
      <c r="B1342" s="162"/>
      <c r="C1342" s="162"/>
      <c r="D1342" s="162"/>
      <c r="E1342" s="162"/>
      <c r="F1342" s="162"/>
      <c r="G1342" s="162"/>
      <c r="H1342" s="162"/>
      <c r="I1342" s="162"/>
      <c r="J1342" s="162"/>
      <c r="K1342" s="162"/>
      <c r="L1342" s="162"/>
      <c r="M1342" s="162"/>
    </row>
    <row r="1343" spans="1:13" s="161" customFormat="1">
      <c r="A1343" s="162"/>
      <c r="B1343" s="162"/>
      <c r="C1343" s="162"/>
      <c r="D1343" s="162"/>
      <c r="E1343" s="162"/>
      <c r="F1343" s="162"/>
      <c r="G1343" s="162"/>
      <c r="H1343" s="162"/>
      <c r="I1343" s="162"/>
      <c r="J1343" s="162"/>
      <c r="K1343" s="162"/>
      <c r="L1343" s="162"/>
      <c r="M1343" s="162"/>
    </row>
    <row r="1344" spans="1:13" s="161" customFormat="1">
      <c r="A1344" s="162"/>
      <c r="B1344" s="162"/>
      <c r="C1344" s="162"/>
      <c r="D1344" s="162"/>
      <c r="E1344" s="162"/>
      <c r="F1344" s="162"/>
      <c r="G1344" s="162"/>
      <c r="H1344" s="162"/>
      <c r="I1344" s="162"/>
      <c r="J1344" s="162"/>
      <c r="K1344" s="162"/>
      <c r="L1344" s="162"/>
      <c r="M1344" s="162"/>
    </row>
    <row r="1345" spans="1:13" s="161" customFormat="1">
      <c r="A1345" s="162"/>
      <c r="B1345" s="162"/>
      <c r="C1345" s="162"/>
      <c r="D1345" s="162"/>
      <c r="E1345" s="162"/>
      <c r="F1345" s="162"/>
      <c r="G1345" s="162"/>
      <c r="H1345" s="162"/>
      <c r="I1345" s="162"/>
      <c r="J1345" s="162"/>
      <c r="K1345" s="162"/>
      <c r="L1345" s="162"/>
      <c r="M1345" s="162"/>
    </row>
    <row r="1346" spans="1:13" s="161" customFormat="1">
      <c r="A1346" s="162"/>
      <c r="B1346" s="162"/>
      <c r="C1346" s="162"/>
      <c r="D1346" s="162"/>
      <c r="E1346" s="162"/>
      <c r="F1346" s="162"/>
      <c r="G1346" s="162"/>
      <c r="H1346" s="162"/>
      <c r="I1346" s="162"/>
      <c r="J1346" s="162"/>
      <c r="K1346" s="162"/>
      <c r="L1346" s="162"/>
      <c r="M1346" s="162"/>
    </row>
    <row r="1347" spans="1:13" s="161" customFormat="1">
      <c r="A1347" s="162"/>
      <c r="B1347" s="162"/>
      <c r="C1347" s="162"/>
      <c r="D1347" s="162"/>
      <c r="E1347" s="162"/>
      <c r="F1347" s="162"/>
      <c r="G1347" s="162"/>
      <c r="H1347" s="162"/>
      <c r="I1347" s="162"/>
      <c r="J1347" s="162"/>
      <c r="K1347" s="162"/>
      <c r="L1347" s="162"/>
      <c r="M1347" s="162"/>
    </row>
    <row r="1348" spans="1:13" s="161" customFormat="1">
      <c r="A1348" s="162"/>
      <c r="B1348" s="162"/>
      <c r="C1348" s="162"/>
      <c r="D1348" s="162"/>
      <c r="E1348" s="162"/>
      <c r="F1348" s="162"/>
      <c r="G1348" s="162"/>
      <c r="H1348" s="162"/>
      <c r="I1348" s="162"/>
      <c r="J1348" s="162"/>
      <c r="K1348" s="162"/>
      <c r="L1348" s="162"/>
      <c r="M1348" s="162"/>
    </row>
    <row r="1349" spans="1:13" s="161" customFormat="1">
      <c r="A1349" s="162"/>
      <c r="B1349" s="162"/>
      <c r="C1349" s="162"/>
      <c r="D1349" s="162"/>
      <c r="E1349" s="162"/>
      <c r="F1349" s="162"/>
      <c r="G1349" s="162"/>
      <c r="H1349" s="162"/>
      <c r="I1349" s="162"/>
      <c r="J1349" s="162"/>
      <c r="K1349" s="162"/>
      <c r="L1349" s="162"/>
      <c r="M1349" s="162"/>
    </row>
    <row r="1350" spans="1:13" s="161" customFormat="1">
      <c r="A1350" s="162"/>
      <c r="B1350" s="162"/>
      <c r="C1350" s="162"/>
      <c r="D1350" s="162"/>
      <c r="E1350" s="162"/>
      <c r="F1350" s="162"/>
      <c r="G1350" s="162"/>
      <c r="H1350" s="162"/>
      <c r="I1350" s="162"/>
      <c r="J1350" s="162"/>
      <c r="K1350" s="162"/>
      <c r="L1350" s="162"/>
      <c r="M1350" s="162"/>
    </row>
    <row r="1351" spans="1:13" s="161" customFormat="1">
      <c r="A1351" s="162"/>
      <c r="B1351" s="162"/>
      <c r="C1351" s="162"/>
      <c r="D1351" s="162"/>
      <c r="E1351" s="162"/>
      <c r="F1351" s="162"/>
      <c r="G1351" s="162"/>
      <c r="H1351" s="162"/>
      <c r="I1351" s="162"/>
      <c r="J1351" s="162"/>
      <c r="K1351" s="162"/>
      <c r="L1351" s="162"/>
      <c r="M1351" s="162"/>
    </row>
    <row r="1352" spans="1:13" s="161" customFormat="1">
      <c r="A1352" s="162"/>
      <c r="B1352" s="162"/>
      <c r="C1352" s="162"/>
      <c r="D1352" s="162"/>
      <c r="E1352" s="162"/>
      <c r="F1352" s="162"/>
      <c r="G1352" s="162"/>
      <c r="H1352" s="162"/>
      <c r="I1352" s="162"/>
      <c r="J1352" s="162"/>
      <c r="K1352" s="162"/>
      <c r="L1352" s="162"/>
      <c r="M1352" s="162"/>
    </row>
    <row r="1353" spans="1:13" s="161" customFormat="1">
      <c r="A1353" s="162"/>
      <c r="B1353" s="162"/>
      <c r="C1353" s="162"/>
      <c r="D1353" s="162"/>
      <c r="E1353" s="162"/>
      <c r="F1353" s="162"/>
      <c r="G1353" s="162"/>
      <c r="H1353" s="162"/>
      <c r="I1353" s="162"/>
      <c r="J1353" s="162"/>
      <c r="K1353" s="162"/>
      <c r="L1353" s="162"/>
      <c r="M1353" s="162"/>
    </row>
    <row r="1354" spans="1:13" s="161" customFormat="1">
      <c r="A1354" s="162"/>
      <c r="B1354" s="162"/>
      <c r="C1354" s="162"/>
      <c r="D1354" s="162"/>
      <c r="E1354" s="162"/>
      <c r="F1354" s="162"/>
      <c r="G1354" s="162"/>
      <c r="H1354" s="162"/>
      <c r="I1354" s="162"/>
      <c r="J1354" s="162"/>
      <c r="K1354" s="162"/>
      <c r="L1354" s="162"/>
      <c r="M1354" s="162"/>
    </row>
    <row r="1355" spans="1:13" s="161" customFormat="1">
      <c r="A1355" s="162"/>
      <c r="B1355" s="162"/>
      <c r="C1355" s="162"/>
      <c r="D1355" s="162"/>
      <c r="E1355" s="162"/>
      <c r="F1355" s="162"/>
      <c r="G1355" s="162"/>
      <c r="H1355" s="162"/>
      <c r="I1355" s="162"/>
      <c r="J1355" s="162"/>
      <c r="K1355" s="162"/>
      <c r="L1355" s="162"/>
      <c r="M1355" s="162"/>
    </row>
    <row r="1356" spans="1:13" s="161" customFormat="1">
      <c r="A1356" s="162"/>
      <c r="B1356" s="162"/>
      <c r="C1356" s="162"/>
      <c r="D1356" s="162"/>
      <c r="E1356" s="162"/>
      <c r="F1356" s="162"/>
      <c r="G1356" s="162"/>
      <c r="H1356" s="162"/>
      <c r="I1356" s="162"/>
      <c r="J1356" s="162"/>
      <c r="K1356" s="162"/>
      <c r="L1356" s="162"/>
      <c r="M1356" s="162"/>
    </row>
    <row r="1357" spans="1:13" s="161" customFormat="1">
      <c r="A1357" s="162"/>
      <c r="B1357" s="162"/>
      <c r="C1357" s="162"/>
      <c r="D1357" s="162"/>
      <c r="E1357" s="162"/>
      <c r="F1357" s="162"/>
      <c r="G1357" s="162"/>
      <c r="H1357" s="162"/>
      <c r="I1357" s="162"/>
      <c r="J1357" s="162"/>
      <c r="K1357" s="162"/>
      <c r="L1357" s="162"/>
      <c r="M1357" s="162"/>
    </row>
    <row r="1358" spans="1:13" s="161" customFormat="1">
      <c r="A1358" s="162"/>
      <c r="B1358" s="162"/>
      <c r="C1358" s="162"/>
      <c r="D1358" s="162"/>
      <c r="E1358" s="162"/>
      <c r="F1358" s="162"/>
      <c r="G1358" s="162"/>
      <c r="H1358" s="162"/>
      <c r="I1358" s="162"/>
      <c r="J1358" s="162"/>
      <c r="K1358" s="162"/>
      <c r="L1358" s="162"/>
      <c r="M1358" s="162"/>
    </row>
    <row r="1359" spans="1:13" s="161" customFormat="1">
      <c r="A1359" s="162"/>
      <c r="B1359" s="162"/>
      <c r="C1359" s="162"/>
      <c r="D1359" s="162"/>
      <c r="E1359" s="162"/>
      <c r="F1359" s="162"/>
      <c r="G1359" s="162"/>
      <c r="H1359" s="162"/>
      <c r="I1359" s="162"/>
      <c r="J1359" s="162"/>
      <c r="K1359" s="162"/>
      <c r="L1359" s="162"/>
      <c r="M1359" s="162"/>
    </row>
    <row r="1360" spans="1:13" s="161" customFormat="1">
      <c r="A1360" s="162"/>
      <c r="B1360" s="162"/>
      <c r="C1360" s="162"/>
      <c r="D1360" s="162"/>
      <c r="E1360" s="162"/>
      <c r="F1360" s="162"/>
      <c r="G1360" s="162"/>
      <c r="H1360" s="162"/>
      <c r="I1360" s="162"/>
      <c r="J1360" s="162"/>
      <c r="K1360" s="162"/>
      <c r="L1360" s="162"/>
      <c r="M1360" s="162"/>
    </row>
    <row r="1361" spans="1:13" s="161" customFormat="1">
      <c r="A1361" s="162"/>
      <c r="B1361" s="162"/>
      <c r="C1361" s="162"/>
      <c r="D1361" s="162"/>
      <c r="E1361" s="162"/>
      <c r="F1361" s="162"/>
      <c r="G1361" s="162"/>
      <c r="H1361" s="162"/>
      <c r="I1361" s="162"/>
      <c r="J1361" s="162"/>
      <c r="K1361" s="162"/>
      <c r="L1361" s="162"/>
      <c r="M1361" s="162"/>
    </row>
    <row r="1362" spans="1:13" s="161" customFormat="1">
      <c r="A1362" s="162"/>
      <c r="B1362" s="162"/>
      <c r="C1362" s="162"/>
      <c r="D1362" s="162"/>
      <c r="E1362" s="162"/>
      <c r="F1362" s="162"/>
      <c r="G1362" s="162"/>
      <c r="H1362" s="162"/>
      <c r="I1362" s="162"/>
      <c r="J1362" s="162"/>
      <c r="K1362" s="162"/>
      <c r="L1362" s="162"/>
      <c r="M1362" s="162"/>
    </row>
    <row r="1363" spans="1:13" s="161" customFormat="1">
      <c r="A1363" s="162"/>
      <c r="B1363" s="162"/>
      <c r="C1363" s="162"/>
      <c r="D1363" s="162"/>
      <c r="E1363" s="162"/>
      <c r="F1363" s="162"/>
      <c r="G1363" s="162"/>
      <c r="H1363" s="162"/>
      <c r="I1363" s="162"/>
      <c r="J1363" s="162"/>
      <c r="K1363" s="162"/>
      <c r="L1363" s="162"/>
      <c r="M1363" s="162"/>
    </row>
    <row r="1364" spans="1:13" s="161" customFormat="1">
      <c r="A1364" s="162"/>
      <c r="B1364" s="162"/>
      <c r="C1364" s="162"/>
      <c r="D1364" s="162"/>
      <c r="E1364" s="162"/>
      <c r="F1364" s="162"/>
      <c r="G1364" s="162"/>
      <c r="H1364" s="162"/>
      <c r="I1364" s="162"/>
      <c r="J1364" s="162"/>
      <c r="K1364" s="162"/>
      <c r="L1364" s="162"/>
      <c r="M1364" s="162"/>
    </row>
    <row r="1365" spans="1:13" s="161" customFormat="1">
      <c r="A1365" s="162"/>
      <c r="B1365" s="162"/>
      <c r="C1365" s="162"/>
      <c r="D1365" s="162"/>
      <c r="E1365" s="162"/>
      <c r="F1365" s="162"/>
      <c r="G1365" s="162"/>
      <c r="H1365" s="162"/>
      <c r="I1365" s="162"/>
      <c r="J1365" s="162"/>
      <c r="K1365" s="162"/>
      <c r="L1365" s="162"/>
      <c r="M1365" s="162"/>
    </row>
    <row r="1366" spans="1:13" s="161" customFormat="1">
      <c r="A1366" s="162"/>
      <c r="B1366" s="162"/>
      <c r="C1366" s="162"/>
      <c r="D1366" s="162"/>
      <c r="E1366" s="162"/>
      <c r="F1366" s="162"/>
      <c r="G1366" s="162"/>
      <c r="H1366" s="162"/>
      <c r="I1366" s="162"/>
      <c r="J1366" s="162"/>
      <c r="K1366" s="162"/>
      <c r="L1366" s="162"/>
      <c r="M1366" s="162"/>
    </row>
    <row r="1367" spans="1:13" s="161" customFormat="1">
      <c r="A1367" s="162"/>
      <c r="B1367" s="162"/>
      <c r="C1367" s="162"/>
      <c r="D1367" s="162"/>
      <c r="E1367" s="162"/>
      <c r="F1367" s="162"/>
      <c r="G1367" s="162"/>
      <c r="H1367" s="162"/>
      <c r="I1367" s="162"/>
      <c r="J1367" s="162"/>
      <c r="K1367" s="162"/>
      <c r="L1367" s="162"/>
      <c r="M1367" s="162"/>
    </row>
    <row r="1368" spans="1:13" s="161" customFormat="1">
      <c r="A1368" s="162"/>
      <c r="B1368" s="162"/>
      <c r="C1368" s="162"/>
      <c r="D1368" s="162"/>
      <c r="E1368" s="162"/>
      <c r="F1368" s="162"/>
      <c r="G1368" s="162"/>
      <c r="H1368" s="162"/>
      <c r="I1368" s="162"/>
      <c r="J1368" s="162"/>
      <c r="K1368" s="162"/>
      <c r="L1368" s="162"/>
      <c r="M1368" s="162"/>
    </row>
    <row r="1369" spans="1:13" s="161" customFormat="1">
      <c r="A1369" s="162"/>
      <c r="B1369" s="162"/>
      <c r="C1369" s="162"/>
      <c r="D1369" s="162"/>
      <c r="E1369" s="162"/>
      <c r="F1369" s="162"/>
      <c r="G1369" s="162"/>
      <c r="H1369" s="162"/>
      <c r="I1369" s="162"/>
      <c r="J1369" s="162"/>
      <c r="K1369" s="162"/>
      <c r="L1369" s="162"/>
      <c r="M1369" s="162"/>
    </row>
    <row r="1370" spans="1:13" s="161" customFormat="1">
      <c r="A1370" s="162"/>
      <c r="B1370" s="162"/>
      <c r="C1370" s="162"/>
      <c r="D1370" s="162"/>
      <c r="E1370" s="162"/>
      <c r="F1370" s="162"/>
      <c r="G1370" s="162"/>
      <c r="H1370" s="162"/>
      <c r="I1370" s="162"/>
      <c r="J1370" s="162"/>
      <c r="K1370" s="162"/>
      <c r="L1370" s="162"/>
      <c r="M1370" s="162"/>
    </row>
    <row r="1371" spans="1:13" s="161" customFormat="1">
      <c r="A1371" s="162"/>
      <c r="B1371" s="162"/>
      <c r="C1371" s="162"/>
      <c r="D1371" s="162"/>
      <c r="E1371" s="162"/>
      <c r="F1371" s="162"/>
      <c r="G1371" s="162"/>
      <c r="H1371" s="162"/>
      <c r="I1371" s="162"/>
      <c r="J1371" s="162"/>
      <c r="K1371" s="162"/>
      <c r="L1371" s="162"/>
      <c r="M1371" s="162"/>
    </row>
    <row r="1372" spans="1:13" s="161" customFormat="1">
      <c r="A1372" s="162"/>
      <c r="B1372" s="162"/>
      <c r="C1372" s="162"/>
      <c r="D1372" s="162"/>
      <c r="E1372" s="162"/>
      <c r="F1372" s="162"/>
      <c r="G1372" s="162"/>
      <c r="H1372" s="162"/>
      <c r="I1372" s="162"/>
      <c r="J1372" s="162"/>
      <c r="K1372" s="162"/>
      <c r="L1372" s="162"/>
      <c r="M1372" s="162"/>
    </row>
    <row r="1373" spans="1:13" s="161" customFormat="1">
      <c r="A1373" s="162"/>
      <c r="B1373" s="162"/>
      <c r="C1373" s="162"/>
      <c r="D1373" s="162"/>
      <c r="E1373" s="162"/>
      <c r="F1373" s="162"/>
      <c r="G1373" s="162"/>
      <c r="H1373" s="162"/>
      <c r="I1373" s="162"/>
      <c r="J1373" s="162"/>
      <c r="K1373" s="162"/>
      <c r="L1373" s="162"/>
      <c r="M1373" s="162"/>
    </row>
    <row r="1374" spans="1:13" s="161" customFormat="1">
      <c r="A1374" s="162"/>
      <c r="B1374" s="162"/>
      <c r="C1374" s="162"/>
      <c r="D1374" s="162"/>
      <c r="E1374" s="162"/>
      <c r="F1374" s="162"/>
      <c r="G1374" s="162"/>
      <c r="H1374" s="162"/>
      <c r="I1374" s="162"/>
      <c r="J1374" s="162"/>
      <c r="K1374" s="162"/>
      <c r="L1374" s="162"/>
      <c r="M1374" s="162"/>
    </row>
    <row r="1375" spans="1:13" s="161" customFormat="1">
      <c r="A1375" s="162"/>
      <c r="B1375" s="162"/>
      <c r="C1375" s="162"/>
      <c r="D1375" s="162"/>
      <c r="E1375" s="162"/>
      <c r="F1375" s="162"/>
      <c r="G1375" s="162"/>
      <c r="H1375" s="162"/>
      <c r="I1375" s="162"/>
      <c r="J1375" s="162"/>
      <c r="K1375" s="162"/>
      <c r="L1375" s="162"/>
      <c r="M1375" s="162"/>
    </row>
    <row r="1376" spans="1:13" s="161" customFormat="1">
      <c r="A1376" s="162"/>
      <c r="B1376" s="162"/>
      <c r="C1376" s="162"/>
      <c r="D1376" s="162"/>
      <c r="E1376" s="162"/>
      <c r="F1376" s="162"/>
      <c r="G1376" s="162"/>
      <c r="H1376" s="162"/>
      <c r="I1376" s="162"/>
      <c r="J1376" s="162"/>
      <c r="K1376" s="162"/>
      <c r="L1376" s="162"/>
      <c r="M1376" s="162"/>
    </row>
    <row r="1377" spans="1:13" s="161" customFormat="1">
      <c r="A1377" s="162"/>
      <c r="B1377" s="162"/>
      <c r="C1377" s="162"/>
      <c r="D1377" s="162"/>
      <c r="E1377" s="162"/>
      <c r="F1377" s="162"/>
      <c r="G1377" s="162"/>
      <c r="H1377" s="162"/>
      <c r="I1377" s="162"/>
      <c r="J1377" s="162"/>
      <c r="K1377" s="162"/>
      <c r="L1377" s="162"/>
      <c r="M1377" s="162"/>
    </row>
    <row r="1378" spans="1:13" s="161" customFormat="1">
      <c r="A1378" s="162"/>
      <c r="B1378" s="162"/>
      <c r="C1378" s="162"/>
      <c r="D1378" s="162"/>
      <c r="E1378" s="162"/>
      <c r="F1378" s="162"/>
      <c r="G1378" s="162"/>
      <c r="H1378" s="162"/>
      <c r="I1378" s="162"/>
      <c r="J1378" s="162"/>
      <c r="K1378" s="162"/>
      <c r="L1378" s="162"/>
      <c r="M1378" s="162"/>
    </row>
    <row r="1379" spans="1:13" s="161" customFormat="1">
      <c r="A1379" s="162"/>
      <c r="B1379" s="162"/>
      <c r="C1379" s="162"/>
      <c r="D1379" s="162"/>
      <c r="E1379" s="162"/>
      <c r="F1379" s="162"/>
      <c r="G1379" s="162"/>
      <c r="H1379" s="162"/>
      <c r="I1379" s="162"/>
      <c r="J1379" s="162"/>
      <c r="K1379" s="162"/>
      <c r="L1379" s="162"/>
      <c r="M1379" s="162"/>
    </row>
    <row r="1380" spans="1:13" s="161" customFormat="1">
      <c r="A1380" s="162"/>
      <c r="B1380" s="162"/>
      <c r="C1380" s="162"/>
      <c r="D1380" s="162"/>
      <c r="E1380" s="162"/>
      <c r="F1380" s="162"/>
      <c r="G1380" s="162"/>
      <c r="H1380" s="162"/>
      <c r="I1380" s="162"/>
      <c r="J1380" s="162"/>
      <c r="K1380" s="162"/>
      <c r="L1380" s="162"/>
      <c r="M1380" s="162"/>
    </row>
    <row r="1381" spans="1:13" s="161" customFormat="1">
      <c r="A1381" s="162"/>
      <c r="B1381" s="162"/>
      <c r="C1381" s="162"/>
      <c r="D1381" s="162"/>
      <c r="E1381" s="162"/>
      <c r="F1381" s="162"/>
      <c r="G1381" s="162"/>
      <c r="H1381" s="162"/>
      <c r="I1381" s="162"/>
      <c r="J1381" s="162"/>
      <c r="K1381" s="162"/>
      <c r="L1381" s="162"/>
      <c r="M1381" s="162"/>
    </row>
    <row r="1382" spans="1:13" s="161" customFormat="1">
      <c r="A1382" s="162"/>
      <c r="B1382" s="162"/>
      <c r="C1382" s="162"/>
      <c r="D1382" s="162"/>
      <c r="E1382" s="162"/>
      <c r="F1382" s="162"/>
      <c r="G1382" s="162"/>
      <c r="H1382" s="162"/>
      <c r="I1382" s="162"/>
      <c r="J1382" s="162"/>
      <c r="K1382" s="162"/>
      <c r="L1382" s="162"/>
      <c r="M1382" s="162"/>
    </row>
    <row r="1383" spans="1:13" s="161" customFormat="1">
      <c r="A1383" s="162"/>
      <c r="B1383" s="162"/>
      <c r="C1383" s="162"/>
      <c r="D1383" s="162"/>
      <c r="E1383" s="162"/>
      <c r="F1383" s="162"/>
      <c r="G1383" s="162"/>
      <c r="H1383" s="162"/>
      <c r="I1383" s="162"/>
      <c r="J1383" s="162"/>
      <c r="K1383" s="162"/>
      <c r="L1383" s="162"/>
      <c r="M1383" s="162"/>
    </row>
    <row r="1384" spans="1:13" s="161" customFormat="1">
      <c r="A1384" s="162"/>
      <c r="B1384" s="162"/>
      <c r="C1384" s="162"/>
      <c r="D1384" s="162"/>
      <c r="E1384" s="162"/>
      <c r="F1384" s="162"/>
      <c r="G1384" s="162"/>
      <c r="H1384" s="162"/>
      <c r="I1384" s="162"/>
      <c r="J1384" s="162"/>
      <c r="K1384" s="162"/>
      <c r="L1384" s="162"/>
      <c r="M1384" s="162"/>
    </row>
    <row r="1385" spans="1:13" s="161" customFormat="1">
      <c r="A1385" s="162"/>
      <c r="B1385" s="162"/>
      <c r="C1385" s="162"/>
      <c r="D1385" s="162"/>
      <c r="E1385" s="162"/>
      <c r="F1385" s="162"/>
      <c r="G1385" s="162"/>
      <c r="H1385" s="162"/>
      <c r="I1385" s="162"/>
      <c r="J1385" s="162"/>
      <c r="K1385" s="162"/>
      <c r="L1385" s="162"/>
      <c r="M1385" s="162"/>
    </row>
    <row r="1386" spans="1:13" s="161" customFormat="1">
      <c r="A1386" s="162"/>
      <c r="B1386" s="162"/>
      <c r="C1386" s="162"/>
      <c r="D1386" s="162"/>
      <c r="E1386" s="162"/>
      <c r="F1386" s="162"/>
      <c r="G1386" s="162"/>
      <c r="H1386" s="162"/>
      <c r="I1386" s="162"/>
      <c r="J1386" s="162"/>
      <c r="K1386" s="162"/>
      <c r="L1386" s="162"/>
      <c r="M1386" s="162"/>
    </row>
    <row r="1387" spans="1:13" s="161" customFormat="1">
      <c r="A1387" s="162"/>
      <c r="B1387" s="162"/>
      <c r="C1387" s="162"/>
      <c r="D1387" s="162"/>
      <c r="E1387" s="162"/>
      <c r="F1387" s="162"/>
      <c r="G1387" s="162"/>
      <c r="H1387" s="162"/>
      <c r="I1387" s="162"/>
      <c r="J1387" s="162"/>
      <c r="K1387" s="162"/>
      <c r="L1387" s="162"/>
      <c r="M1387" s="162"/>
    </row>
    <row r="1388" spans="1:13" s="161" customFormat="1">
      <c r="A1388" s="162"/>
      <c r="B1388" s="162"/>
      <c r="C1388" s="162"/>
      <c r="D1388" s="162"/>
      <c r="E1388" s="162"/>
      <c r="F1388" s="162"/>
      <c r="G1388" s="162"/>
      <c r="H1388" s="162"/>
      <c r="I1388" s="162"/>
      <c r="J1388" s="162"/>
      <c r="K1388" s="162"/>
      <c r="L1388" s="162"/>
      <c r="M1388" s="162"/>
    </row>
    <row r="1389" spans="1:13" s="161" customFormat="1">
      <c r="A1389" s="162"/>
      <c r="B1389" s="162"/>
      <c r="C1389" s="162"/>
      <c r="D1389" s="162"/>
      <c r="E1389" s="162"/>
      <c r="F1389" s="162"/>
      <c r="G1389" s="162"/>
      <c r="H1389" s="162"/>
      <c r="I1389" s="162"/>
      <c r="J1389" s="162"/>
      <c r="K1389" s="162"/>
      <c r="L1389" s="162"/>
      <c r="M1389" s="162"/>
    </row>
    <row r="1390" spans="1:13" s="161" customFormat="1">
      <c r="A1390" s="162"/>
      <c r="B1390" s="162"/>
      <c r="C1390" s="162"/>
      <c r="D1390" s="162"/>
      <c r="E1390" s="162"/>
      <c r="F1390" s="162"/>
      <c r="G1390" s="162"/>
      <c r="H1390" s="162"/>
      <c r="I1390" s="162"/>
      <c r="J1390" s="162"/>
      <c r="K1390" s="162"/>
      <c r="L1390" s="162"/>
      <c r="M1390" s="162"/>
    </row>
    <row r="1391" spans="1:13" s="161" customFormat="1">
      <c r="A1391" s="162"/>
      <c r="B1391" s="162"/>
      <c r="C1391" s="162"/>
      <c r="D1391" s="162"/>
      <c r="E1391" s="162"/>
      <c r="F1391" s="162"/>
      <c r="G1391" s="162"/>
      <c r="H1391" s="162"/>
      <c r="I1391" s="162"/>
      <c r="J1391" s="162"/>
      <c r="K1391" s="162"/>
      <c r="L1391" s="162"/>
      <c r="M1391" s="162"/>
    </row>
    <row r="1392" spans="1:13" s="161" customFormat="1">
      <c r="A1392" s="162"/>
      <c r="B1392" s="162"/>
      <c r="C1392" s="162"/>
      <c r="D1392" s="162"/>
      <c r="E1392" s="162"/>
      <c r="F1392" s="162"/>
      <c r="G1392" s="162"/>
      <c r="H1392" s="162"/>
      <c r="I1392" s="162"/>
      <c r="J1392" s="162"/>
      <c r="K1392" s="162"/>
      <c r="L1392" s="162"/>
      <c r="M1392" s="162"/>
    </row>
    <row r="1393" spans="1:13" s="161" customFormat="1">
      <c r="A1393" s="162"/>
      <c r="B1393" s="162"/>
      <c r="C1393" s="162"/>
      <c r="D1393" s="162"/>
      <c r="E1393" s="162"/>
      <c r="F1393" s="162"/>
      <c r="G1393" s="162"/>
      <c r="H1393" s="162"/>
      <c r="I1393" s="162"/>
      <c r="J1393" s="162"/>
      <c r="K1393" s="162"/>
      <c r="L1393" s="162"/>
      <c r="M1393" s="162"/>
    </row>
    <row r="1394" spans="1:13" s="161" customFormat="1">
      <c r="A1394" s="162"/>
      <c r="B1394" s="162"/>
      <c r="C1394" s="162"/>
      <c r="D1394" s="162"/>
      <c r="E1394" s="162"/>
      <c r="F1394" s="162"/>
      <c r="G1394" s="162"/>
      <c r="H1394" s="162"/>
      <c r="I1394" s="162"/>
      <c r="J1394" s="162"/>
      <c r="K1394" s="162"/>
      <c r="L1394" s="162"/>
      <c r="M1394" s="162"/>
    </row>
    <row r="1395" spans="1:13" s="161" customFormat="1">
      <c r="A1395" s="162"/>
      <c r="B1395" s="162"/>
      <c r="C1395" s="162"/>
      <c r="D1395" s="162"/>
      <c r="E1395" s="162"/>
      <c r="F1395" s="162"/>
      <c r="G1395" s="162"/>
      <c r="H1395" s="162"/>
      <c r="I1395" s="162"/>
      <c r="J1395" s="162"/>
      <c r="K1395" s="162"/>
      <c r="L1395" s="162"/>
      <c r="M1395" s="162"/>
    </row>
    <row r="1396" spans="1:13" s="161" customFormat="1">
      <c r="A1396" s="162"/>
      <c r="B1396" s="162"/>
      <c r="C1396" s="162"/>
      <c r="D1396" s="162"/>
      <c r="E1396" s="162"/>
      <c r="F1396" s="162"/>
      <c r="G1396" s="162"/>
      <c r="H1396" s="162"/>
      <c r="I1396" s="162"/>
      <c r="J1396" s="162"/>
      <c r="K1396" s="162"/>
      <c r="L1396" s="162"/>
      <c r="M1396" s="162"/>
    </row>
    <row r="1397" spans="1:13" s="161" customFormat="1">
      <c r="A1397" s="162"/>
      <c r="B1397" s="162"/>
      <c r="C1397" s="162"/>
      <c r="D1397" s="162"/>
      <c r="E1397" s="162"/>
      <c r="F1397" s="162"/>
      <c r="G1397" s="162"/>
      <c r="H1397" s="162"/>
      <c r="I1397" s="162"/>
      <c r="J1397" s="162"/>
      <c r="K1397" s="162"/>
      <c r="L1397" s="162"/>
      <c r="M1397" s="162"/>
    </row>
    <row r="1398" spans="1:13" s="161" customFormat="1">
      <c r="A1398" s="162"/>
      <c r="B1398" s="162"/>
      <c r="C1398" s="162"/>
      <c r="D1398" s="162"/>
      <c r="E1398" s="162"/>
      <c r="F1398" s="162"/>
      <c r="G1398" s="162"/>
      <c r="H1398" s="162"/>
      <c r="I1398" s="162"/>
      <c r="J1398" s="162"/>
      <c r="K1398" s="162"/>
      <c r="L1398" s="162"/>
      <c r="M1398" s="162"/>
    </row>
    <row r="1399" spans="1:13" s="161" customFormat="1">
      <c r="A1399" s="162"/>
      <c r="B1399" s="162"/>
      <c r="C1399" s="162"/>
      <c r="D1399" s="162"/>
      <c r="E1399" s="162"/>
      <c r="F1399" s="162"/>
      <c r="G1399" s="162"/>
      <c r="H1399" s="162"/>
      <c r="I1399" s="162"/>
      <c r="J1399" s="162"/>
      <c r="K1399" s="162"/>
      <c r="L1399" s="162"/>
      <c r="M1399" s="162"/>
    </row>
    <row r="1400" spans="1:13" s="161" customFormat="1">
      <c r="A1400" s="162"/>
      <c r="B1400" s="162"/>
      <c r="C1400" s="162"/>
      <c r="D1400" s="162"/>
      <c r="E1400" s="162"/>
      <c r="F1400" s="162"/>
      <c r="G1400" s="162"/>
      <c r="H1400" s="162"/>
      <c r="I1400" s="162"/>
      <c r="J1400" s="162"/>
      <c r="K1400" s="162"/>
      <c r="L1400" s="162"/>
      <c r="M1400" s="162"/>
    </row>
    <row r="1401" spans="1:13" s="161" customFormat="1">
      <c r="A1401" s="162"/>
      <c r="B1401" s="162"/>
      <c r="C1401" s="162"/>
      <c r="D1401" s="162"/>
      <c r="E1401" s="162"/>
      <c r="F1401" s="162"/>
      <c r="G1401" s="162"/>
      <c r="H1401" s="162"/>
      <c r="I1401" s="162"/>
      <c r="J1401" s="162"/>
      <c r="K1401" s="162"/>
      <c r="L1401" s="162"/>
      <c r="M1401" s="162"/>
    </row>
    <row r="1402" spans="1:13" s="161" customFormat="1">
      <c r="A1402" s="162"/>
      <c r="B1402" s="162"/>
      <c r="C1402" s="162"/>
      <c r="D1402" s="162"/>
      <c r="E1402" s="162"/>
      <c r="F1402" s="162"/>
      <c r="G1402" s="162"/>
      <c r="H1402" s="162"/>
      <c r="I1402" s="162"/>
      <c r="J1402" s="162"/>
      <c r="K1402" s="162"/>
      <c r="L1402" s="162"/>
      <c r="M1402" s="162"/>
    </row>
    <row r="1403" spans="1:13" s="161" customFormat="1">
      <c r="A1403" s="162"/>
      <c r="B1403" s="162"/>
      <c r="C1403" s="162"/>
      <c r="D1403" s="162"/>
      <c r="E1403" s="162"/>
      <c r="F1403" s="162"/>
      <c r="G1403" s="162"/>
      <c r="H1403" s="162"/>
      <c r="I1403" s="162"/>
      <c r="J1403" s="162"/>
      <c r="K1403" s="162"/>
      <c r="L1403" s="162"/>
      <c r="M1403" s="162"/>
    </row>
    <row r="1404" spans="1:13" s="161" customFormat="1">
      <c r="A1404" s="162"/>
      <c r="B1404" s="162"/>
      <c r="C1404" s="162"/>
      <c r="D1404" s="162"/>
      <c r="E1404" s="162"/>
      <c r="F1404" s="162"/>
      <c r="G1404" s="162"/>
      <c r="H1404" s="162"/>
      <c r="I1404" s="162"/>
      <c r="J1404" s="162"/>
      <c r="K1404" s="162"/>
      <c r="L1404" s="162"/>
      <c r="M1404" s="162"/>
    </row>
    <row r="1405" spans="1:13" s="161" customFormat="1">
      <c r="A1405" s="162"/>
      <c r="B1405" s="162"/>
      <c r="C1405" s="162"/>
      <c r="D1405" s="162"/>
      <c r="E1405" s="162"/>
      <c r="F1405" s="162"/>
      <c r="G1405" s="162"/>
      <c r="H1405" s="162"/>
      <c r="I1405" s="162"/>
      <c r="J1405" s="162"/>
      <c r="K1405" s="162"/>
      <c r="L1405" s="162"/>
      <c r="M1405" s="162"/>
    </row>
    <row r="1406" spans="1:13" s="161" customFormat="1">
      <c r="A1406" s="162"/>
      <c r="B1406" s="162"/>
      <c r="C1406" s="162"/>
      <c r="D1406" s="162"/>
      <c r="E1406" s="162"/>
      <c r="F1406" s="162"/>
      <c r="G1406" s="162"/>
      <c r="H1406" s="162"/>
      <c r="I1406" s="162"/>
      <c r="J1406" s="162"/>
      <c r="K1406" s="162"/>
      <c r="L1406" s="162"/>
      <c r="M1406" s="162"/>
    </row>
    <row r="1407" spans="1:13" s="161" customFormat="1">
      <c r="A1407" s="162"/>
      <c r="B1407" s="162"/>
      <c r="C1407" s="162"/>
      <c r="D1407" s="162"/>
      <c r="E1407" s="162"/>
      <c r="F1407" s="162"/>
      <c r="G1407" s="162"/>
      <c r="H1407" s="162"/>
      <c r="I1407" s="162"/>
      <c r="J1407" s="162"/>
      <c r="K1407" s="162"/>
      <c r="L1407" s="162"/>
      <c r="M1407" s="162"/>
    </row>
    <row r="1408" spans="1:13" s="161" customFormat="1">
      <c r="A1408" s="162"/>
      <c r="B1408" s="162"/>
      <c r="C1408" s="162"/>
      <c r="D1408" s="162"/>
      <c r="E1408" s="162"/>
      <c r="F1408" s="162"/>
      <c r="G1408" s="162"/>
      <c r="H1408" s="162"/>
      <c r="I1408" s="162"/>
      <c r="J1408" s="162"/>
      <c r="K1408" s="162"/>
      <c r="L1408" s="162"/>
      <c r="M1408" s="162"/>
    </row>
    <row r="1409" spans="1:13" s="161" customFormat="1">
      <c r="A1409" s="162"/>
      <c r="B1409" s="162"/>
      <c r="C1409" s="162"/>
      <c r="D1409" s="162"/>
      <c r="E1409" s="162"/>
      <c r="F1409" s="162"/>
      <c r="G1409" s="162"/>
      <c r="H1409" s="162"/>
      <c r="I1409" s="162"/>
      <c r="J1409" s="162"/>
      <c r="K1409" s="162"/>
      <c r="L1409" s="162"/>
      <c r="M1409" s="162"/>
    </row>
    <row r="1410" spans="1:13" s="161" customFormat="1">
      <c r="A1410" s="162"/>
      <c r="B1410" s="162"/>
      <c r="C1410" s="162"/>
      <c r="D1410" s="162"/>
      <c r="E1410" s="162"/>
      <c r="F1410" s="162"/>
      <c r="G1410" s="162"/>
      <c r="H1410" s="162"/>
      <c r="I1410" s="162"/>
      <c r="J1410" s="162"/>
      <c r="K1410" s="162"/>
      <c r="L1410" s="162"/>
      <c r="M1410" s="162"/>
    </row>
    <row r="1411" spans="1:13" s="161" customFormat="1">
      <c r="A1411" s="162"/>
      <c r="B1411" s="162"/>
      <c r="C1411" s="162"/>
      <c r="D1411" s="162"/>
      <c r="E1411" s="162"/>
      <c r="F1411" s="162"/>
      <c r="G1411" s="162"/>
      <c r="H1411" s="162"/>
      <c r="I1411" s="162"/>
      <c r="J1411" s="162"/>
      <c r="K1411" s="162"/>
      <c r="L1411" s="162"/>
      <c r="M1411" s="162"/>
    </row>
    <row r="1412" spans="1:13" s="161" customFormat="1">
      <c r="A1412" s="162"/>
      <c r="B1412" s="162"/>
      <c r="C1412" s="162"/>
      <c r="D1412" s="162"/>
      <c r="E1412" s="162"/>
      <c r="F1412" s="162"/>
      <c r="G1412" s="162"/>
      <c r="H1412" s="162"/>
      <c r="I1412" s="162"/>
      <c r="J1412" s="162"/>
      <c r="K1412" s="162"/>
      <c r="L1412" s="162"/>
      <c r="M1412" s="162"/>
    </row>
    <row r="1413" spans="1:13" s="161" customFormat="1">
      <c r="A1413" s="162"/>
      <c r="B1413" s="162"/>
      <c r="C1413" s="162"/>
      <c r="D1413" s="162"/>
      <c r="E1413" s="162"/>
      <c r="F1413" s="162"/>
      <c r="G1413" s="162"/>
      <c r="H1413" s="162"/>
      <c r="I1413" s="162"/>
      <c r="J1413" s="162"/>
      <c r="K1413" s="162"/>
      <c r="L1413" s="162"/>
      <c r="M1413" s="162"/>
    </row>
    <row r="1414" spans="1:13" s="161" customFormat="1">
      <c r="A1414" s="162"/>
      <c r="B1414" s="162"/>
      <c r="C1414" s="162"/>
      <c r="D1414" s="162"/>
      <c r="E1414" s="162"/>
      <c r="F1414" s="162"/>
      <c r="G1414" s="162"/>
      <c r="H1414" s="162"/>
      <c r="I1414" s="162"/>
      <c r="J1414" s="162"/>
      <c r="K1414" s="162"/>
      <c r="L1414" s="162"/>
      <c r="M1414" s="162"/>
    </row>
    <row r="1415" spans="1:13" s="161" customFormat="1">
      <c r="A1415" s="162"/>
      <c r="B1415" s="162"/>
      <c r="C1415" s="162"/>
      <c r="D1415" s="162"/>
      <c r="E1415" s="162"/>
      <c r="F1415" s="162"/>
      <c r="G1415" s="162"/>
      <c r="H1415" s="162"/>
      <c r="I1415" s="162"/>
      <c r="J1415" s="162"/>
      <c r="K1415" s="162"/>
      <c r="L1415" s="162"/>
      <c r="M1415" s="162"/>
    </row>
    <row r="1416" spans="1:13" s="161" customFormat="1">
      <c r="A1416" s="162"/>
      <c r="B1416" s="162"/>
      <c r="C1416" s="162"/>
      <c r="D1416" s="162"/>
      <c r="E1416" s="162"/>
      <c r="F1416" s="162"/>
      <c r="G1416" s="162"/>
      <c r="H1416" s="162"/>
      <c r="I1416" s="162"/>
      <c r="J1416" s="162"/>
      <c r="K1416" s="162"/>
      <c r="L1416" s="162"/>
      <c r="M1416" s="162"/>
    </row>
    <row r="1417" spans="1:13" s="161" customFormat="1">
      <c r="A1417" s="162"/>
      <c r="B1417" s="162"/>
      <c r="C1417" s="162"/>
      <c r="D1417" s="162"/>
      <c r="E1417" s="162"/>
      <c r="F1417" s="162"/>
      <c r="G1417" s="162"/>
      <c r="H1417" s="162"/>
      <c r="I1417" s="162"/>
      <c r="J1417" s="162"/>
      <c r="K1417" s="162"/>
      <c r="L1417" s="162"/>
      <c r="M1417" s="162"/>
    </row>
    <row r="1418" spans="1:13" s="161" customFormat="1">
      <c r="A1418" s="162"/>
      <c r="B1418" s="162"/>
      <c r="C1418" s="162"/>
      <c r="D1418" s="162"/>
      <c r="E1418" s="162"/>
      <c r="F1418" s="162"/>
      <c r="G1418" s="162"/>
      <c r="H1418" s="162"/>
      <c r="I1418" s="162"/>
      <c r="J1418" s="162"/>
      <c r="K1418" s="162"/>
      <c r="L1418" s="162"/>
      <c r="M1418" s="162"/>
    </row>
    <row r="1419" spans="1:13" s="161" customFormat="1">
      <c r="A1419" s="162"/>
      <c r="B1419" s="162"/>
      <c r="C1419" s="162"/>
      <c r="D1419" s="162"/>
      <c r="E1419" s="162"/>
      <c r="F1419" s="162"/>
      <c r="G1419" s="162"/>
      <c r="H1419" s="162"/>
      <c r="I1419" s="162"/>
      <c r="J1419" s="162"/>
      <c r="K1419" s="162"/>
      <c r="L1419" s="162"/>
      <c r="M1419" s="162"/>
    </row>
    <row r="1420" spans="1:13" s="161" customFormat="1">
      <c r="A1420" s="162"/>
      <c r="B1420" s="162"/>
      <c r="C1420" s="162"/>
      <c r="D1420" s="162"/>
      <c r="E1420" s="162"/>
      <c r="F1420" s="162"/>
      <c r="G1420" s="162"/>
      <c r="H1420" s="162"/>
      <c r="I1420" s="162"/>
      <c r="J1420" s="162"/>
      <c r="K1420" s="162"/>
      <c r="L1420" s="162"/>
      <c r="M1420" s="162"/>
    </row>
    <row r="1421" spans="1:13" s="161" customFormat="1">
      <c r="A1421" s="162"/>
      <c r="B1421" s="162"/>
      <c r="C1421" s="162"/>
      <c r="D1421" s="162"/>
      <c r="E1421" s="162"/>
      <c r="F1421" s="162"/>
      <c r="G1421" s="162"/>
      <c r="H1421" s="162"/>
      <c r="I1421" s="162"/>
      <c r="J1421" s="162"/>
      <c r="K1421" s="162"/>
      <c r="L1421" s="162"/>
      <c r="M1421" s="162"/>
    </row>
    <row r="1422" spans="1:13" s="161" customFormat="1">
      <c r="A1422" s="162"/>
      <c r="B1422" s="162"/>
      <c r="C1422" s="162"/>
      <c r="D1422" s="162"/>
      <c r="E1422" s="162"/>
      <c r="F1422" s="162"/>
      <c r="G1422" s="162"/>
      <c r="H1422" s="162"/>
      <c r="I1422" s="162"/>
      <c r="J1422" s="162"/>
      <c r="K1422" s="162"/>
      <c r="L1422" s="162"/>
      <c r="M1422" s="162"/>
    </row>
    <row r="1423" spans="1:13" s="161" customFormat="1">
      <c r="A1423" s="162"/>
      <c r="B1423" s="162"/>
      <c r="C1423" s="162"/>
      <c r="D1423" s="162"/>
      <c r="E1423" s="162"/>
      <c r="F1423" s="162"/>
      <c r="G1423" s="162"/>
      <c r="H1423" s="162"/>
      <c r="I1423" s="162"/>
      <c r="J1423" s="162"/>
      <c r="K1423" s="162"/>
      <c r="L1423" s="162"/>
      <c r="M1423" s="162"/>
    </row>
    <row r="1424" spans="1:13" s="161" customFormat="1">
      <c r="A1424" s="162"/>
      <c r="B1424" s="162"/>
      <c r="C1424" s="162"/>
      <c r="D1424" s="162"/>
      <c r="E1424" s="162"/>
      <c r="F1424" s="162"/>
      <c r="G1424" s="162"/>
      <c r="H1424" s="162"/>
      <c r="I1424" s="162"/>
      <c r="J1424" s="162"/>
      <c r="K1424" s="162"/>
      <c r="L1424" s="162"/>
      <c r="M1424" s="162"/>
    </row>
    <row r="1425" spans="1:13" s="161" customFormat="1">
      <c r="A1425" s="162"/>
      <c r="B1425" s="162"/>
      <c r="C1425" s="162"/>
      <c r="D1425" s="162"/>
      <c r="E1425" s="162"/>
      <c r="F1425" s="162"/>
      <c r="G1425" s="162"/>
      <c r="H1425" s="162"/>
      <c r="I1425" s="162"/>
      <c r="J1425" s="162"/>
      <c r="K1425" s="162"/>
      <c r="L1425" s="162"/>
      <c r="M1425" s="162"/>
    </row>
    <row r="1426" spans="1:13" s="161" customFormat="1">
      <c r="A1426" s="162"/>
      <c r="B1426" s="162"/>
      <c r="C1426" s="162"/>
      <c r="D1426" s="162"/>
      <c r="E1426" s="162"/>
      <c r="F1426" s="162"/>
      <c r="G1426" s="162"/>
      <c r="H1426" s="162"/>
      <c r="I1426" s="162"/>
      <c r="J1426" s="162"/>
      <c r="K1426" s="162"/>
      <c r="L1426" s="162"/>
      <c r="M1426" s="162"/>
    </row>
    <row r="1427" spans="1:13" s="161" customFormat="1">
      <c r="A1427" s="162"/>
      <c r="B1427" s="162"/>
      <c r="C1427" s="162"/>
      <c r="D1427" s="162"/>
      <c r="E1427" s="162"/>
      <c r="F1427" s="162"/>
      <c r="G1427" s="162"/>
      <c r="H1427" s="162"/>
      <c r="I1427" s="162"/>
      <c r="J1427" s="162"/>
      <c r="K1427" s="162"/>
      <c r="L1427" s="162"/>
      <c r="M1427" s="162"/>
    </row>
    <row r="1428" spans="1:13" s="161" customFormat="1">
      <c r="A1428" s="162"/>
      <c r="B1428" s="162"/>
      <c r="C1428" s="162"/>
      <c r="D1428" s="162"/>
      <c r="E1428" s="162"/>
      <c r="F1428" s="162"/>
      <c r="G1428" s="162"/>
      <c r="H1428" s="162"/>
      <c r="I1428" s="162"/>
      <c r="J1428" s="162"/>
      <c r="K1428" s="162"/>
      <c r="L1428" s="162"/>
      <c r="M1428" s="162"/>
    </row>
    <row r="1429" spans="1:13" s="161" customFormat="1">
      <c r="A1429" s="162"/>
      <c r="B1429" s="162"/>
      <c r="C1429" s="162"/>
      <c r="D1429" s="162"/>
      <c r="E1429" s="162"/>
      <c r="F1429" s="162"/>
      <c r="G1429" s="162"/>
      <c r="H1429" s="162"/>
      <c r="I1429" s="162"/>
      <c r="J1429" s="162"/>
      <c r="K1429" s="162"/>
      <c r="L1429" s="162"/>
      <c r="M1429" s="162"/>
    </row>
    <row r="1430" spans="1:13" s="161" customFormat="1">
      <c r="A1430" s="162"/>
      <c r="B1430" s="162"/>
      <c r="C1430" s="162"/>
      <c r="D1430" s="162"/>
      <c r="E1430" s="162"/>
      <c r="F1430" s="162"/>
      <c r="G1430" s="162"/>
      <c r="H1430" s="162"/>
      <c r="I1430" s="162"/>
      <c r="J1430" s="162"/>
      <c r="K1430" s="162"/>
      <c r="L1430" s="162"/>
      <c r="M1430" s="162"/>
    </row>
    <row r="1431" spans="1:13" s="161" customFormat="1">
      <c r="A1431" s="162"/>
      <c r="B1431" s="162"/>
      <c r="C1431" s="162"/>
      <c r="D1431" s="162"/>
      <c r="E1431" s="162"/>
      <c r="F1431" s="162"/>
      <c r="G1431" s="162"/>
      <c r="H1431" s="162"/>
      <c r="I1431" s="162"/>
      <c r="J1431" s="162"/>
      <c r="K1431" s="162"/>
      <c r="L1431" s="162"/>
      <c r="M1431" s="162"/>
    </row>
    <row r="1432" spans="1:13" s="161" customFormat="1">
      <c r="A1432" s="162"/>
      <c r="B1432" s="162"/>
      <c r="C1432" s="162"/>
      <c r="D1432" s="162"/>
      <c r="E1432" s="162"/>
      <c r="F1432" s="162"/>
      <c r="G1432" s="162"/>
      <c r="H1432" s="162"/>
      <c r="I1432" s="162"/>
      <c r="J1432" s="162"/>
      <c r="K1432" s="162"/>
      <c r="L1432" s="162"/>
      <c r="M1432" s="162"/>
    </row>
    <row r="1433" spans="1:13" s="161" customFormat="1">
      <c r="A1433" s="162"/>
      <c r="B1433" s="162"/>
      <c r="C1433" s="162"/>
      <c r="D1433" s="162"/>
      <c r="E1433" s="162"/>
      <c r="F1433" s="162"/>
      <c r="G1433" s="162"/>
      <c r="H1433" s="162"/>
      <c r="I1433" s="162"/>
      <c r="J1433" s="162"/>
      <c r="K1433" s="162"/>
      <c r="L1433" s="162"/>
      <c r="M1433" s="162"/>
    </row>
    <row r="1434" spans="1:13" s="161" customFormat="1">
      <c r="A1434" s="162"/>
      <c r="B1434" s="162"/>
      <c r="C1434" s="162"/>
      <c r="D1434" s="162"/>
      <c r="E1434" s="162"/>
      <c r="F1434" s="162"/>
      <c r="G1434" s="162"/>
      <c r="H1434" s="162"/>
      <c r="I1434" s="162"/>
      <c r="J1434" s="162"/>
      <c r="K1434" s="162"/>
      <c r="L1434" s="162"/>
      <c r="M1434" s="162"/>
    </row>
    <row r="1435" spans="1:13" s="161" customFormat="1">
      <c r="A1435" s="162"/>
      <c r="B1435" s="162"/>
      <c r="C1435" s="162"/>
      <c r="D1435" s="162"/>
      <c r="E1435" s="162"/>
      <c r="F1435" s="162"/>
      <c r="G1435" s="162"/>
      <c r="H1435" s="162"/>
      <c r="I1435" s="162"/>
      <c r="J1435" s="162"/>
      <c r="K1435" s="162"/>
      <c r="L1435" s="162"/>
      <c r="M1435" s="162"/>
    </row>
    <row r="1436" spans="1:13" s="161" customFormat="1">
      <c r="A1436" s="162"/>
      <c r="B1436" s="162"/>
      <c r="C1436" s="162"/>
      <c r="D1436" s="162"/>
      <c r="E1436" s="162"/>
      <c r="F1436" s="162"/>
      <c r="G1436" s="162"/>
      <c r="H1436" s="162"/>
      <c r="I1436" s="162"/>
      <c r="J1436" s="162"/>
      <c r="K1436" s="162"/>
      <c r="L1436" s="162"/>
      <c r="M1436" s="162"/>
    </row>
    <row r="1437" spans="1:13" s="161" customFormat="1">
      <c r="A1437" s="162"/>
      <c r="B1437" s="162"/>
      <c r="C1437" s="162"/>
      <c r="D1437" s="162"/>
      <c r="E1437" s="162"/>
      <c r="F1437" s="162"/>
      <c r="G1437" s="162"/>
      <c r="H1437" s="162"/>
      <c r="I1437" s="162"/>
      <c r="J1437" s="162"/>
      <c r="K1437" s="162"/>
      <c r="L1437" s="162"/>
      <c r="M1437" s="162"/>
    </row>
    <row r="1438" spans="1:13" s="161" customFormat="1">
      <c r="A1438" s="162"/>
      <c r="B1438" s="162"/>
      <c r="C1438" s="162"/>
      <c r="D1438" s="162"/>
      <c r="E1438" s="162"/>
      <c r="F1438" s="162"/>
      <c r="G1438" s="162"/>
      <c r="H1438" s="162"/>
      <c r="I1438" s="162"/>
      <c r="J1438" s="162"/>
      <c r="K1438" s="162"/>
      <c r="L1438" s="162"/>
      <c r="M1438" s="162"/>
    </row>
    <row r="1439" spans="1:13" s="161" customFormat="1">
      <c r="A1439" s="162"/>
      <c r="B1439" s="162"/>
      <c r="C1439" s="162"/>
      <c r="D1439" s="162"/>
      <c r="E1439" s="162"/>
      <c r="F1439" s="162"/>
      <c r="G1439" s="162"/>
      <c r="H1439" s="162"/>
      <c r="I1439" s="162"/>
      <c r="J1439" s="162"/>
      <c r="K1439" s="162"/>
      <c r="L1439" s="162"/>
      <c r="M1439" s="162"/>
    </row>
    <row r="1440" spans="1:13" s="161" customFormat="1">
      <c r="A1440" s="162"/>
      <c r="B1440" s="162"/>
      <c r="C1440" s="162"/>
      <c r="D1440" s="162"/>
      <c r="E1440" s="162"/>
      <c r="F1440" s="162"/>
      <c r="G1440" s="162"/>
      <c r="H1440" s="162"/>
      <c r="I1440" s="162"/>
      <c r="J1440" s="162"/>
      <c r="K1440" s="162"/>
      <c r="L1440" s="162"/>
      <c r="M1440" s="162"/>
    </row>
    <row r="1441" spans="1:13" s="161" customFormat="1">
      <c r="A1441" s="162"/>
      <c r="B1441" s="162"/>
      <c r="C1441" s="162"/>
      <c r="D1441" s="162"/>
      <c r="E1441" s="162"/>
      <c r="F1441" s="162"/>
      <c r="G1441" s="162"/>
      <c r="H1441" s="162"/>
      <c r="I1441" s="162"/>
      <c r="J1441" s="162"/>
      <c r="K1441" s="162"/>
      <c r="L1441" s="162"/>
      <c r="M1441" s="162"/>
    </row>
    <row r="1442" spans="1:13" s="161" customFormat="1">
      <c r="A1442" s="162"/>
      <c r="B1442" s="162"/>
      <c r="C1442" s="162"/>
      <c r="D1442" s="162"/>
      <c r="E1442" s="162"/>
      <c r="F1442" s="162"/>
      <c r="G1442" s="162"/>
      <c r="H1442" s="162"/>
      <c r="I1442" s="162"/>
      <c r="J1442" s="162"/>
      <c r="K1442" s="162"/>
      <c r="L1442" s="162"/>
      <c r="M1442" s="162"/>
    </row>
    <row r="1443" spans="1:13" s="161" customFormat="1">
      <c r="A1443" s="162"/>
      <c r="B1443" s="162"/>
      <c r="C1443" s="162"/>
      <c r="D1443" s="162"/>
      <c r="E1443" s="162"/>
      <c r="F1443" s="162"/>
      <c r="G1443" s="162"/>
      <c r="H1443" s="162"/>
      <c r="I1443" s="162"/>
      <c r="J1443" s="162"/>
      <c r="K1443" s="162"/>
      <c r="L1443" s="162"/>
      <c r="M1443" s="162"/>
    </row>
    <row r="1444" spans="1:13" s="161" customFormat="1">
      <c r="A1444" s="162"/>
      <c r="B1444" s="162"/>
      <c r="C1444" s="162"/>
      <c r="D1444" s="162"/>
      <c r="E1444" s="162"/>
      <c r="F1444" s="162"/>
      <c r="G1444" s="162"/>
      <c r="H1444" s="162"/>
      <c r="I1444" s="162"/>
      <c r="J1444" s="162"/>
      <c r="K1444" s="162"/>
      <c r="L1444" s="162"/>
      <c r="M1444" s="162"/>
    </row>
    <row r="1445" spans="1:13" s="161" customFormat="1">
      <c r="A1445" s="162"/>
      <c r="B1445" s="162"/>
      <c r="C1445" s="162"/>
      <c r="D1445" s="162"/>
      <c r="E1445" s="162"/>
      <c r="F1445" s="162"/>
      <c r="G1445" s="162"/>
      <c r="H1445" s="162"/>
      <c r="I1445" s="162"/>
      <c r="J1445" s="162"/>
      <c r="K1445" s="162"/>
      <c r="L1445" s="162"/>
      <c r="M1445" s="162"/>
    </row>
    <row r="1446" spans="1:13" s="161" customFormat="1">
      <c r="A1446" s="162"/>
      <c r="B1446" s="162"/>
      <c r="C1446" s="162"/>
      <c r="D1446" s="162"/>
      <c r="E1446" s="162"/>
      <c r="F1446" s="162"/>
      <c r="G1446" s="162"/>
      <c r="H1446" s="162"/>
      <c r="I1446" s="162"/>
      <c r="J1446" s="162"/>
      <c r="K1446" s="162"/>
      <c r="L1446" s="162"/>
      <c r="M1446" s="162"/>
    </row>
    <row r="1447" spans="1:13" s="161" customFormat="1">
      <c r="A1447" s="162"/>
      <c r="B1447" s="162"/>
      <c r="C1447" s="162"/>
      <c r="D1447" s="162"/>
      <c r="E1447" s="162"/>
      <c r="F1447" s="162"/>
      <c r="G1447" s="162"/>
      <c r="H1447" s="162"/>
      <c r="I1447" s="162"/>
      <c r="J1447" s="162"/>
      <c r="K1447" s="162"/>
      <c r="L1447" s="162"/>
      <c r="M1447" s="162"/>
    </row>
    <row r="1448" spans="1:13" s="161" customFormat="1">
      <c r="A1448" s="162"/>
      <c r="B1448" s="162"/>
      <c r="C1448" s="162"/>
      <c r="D1448" s="162"/>
      <c r="E1448" s="162"/>
      <c r="F1448" s="162"/>
      <c r="G1448" s="162"/>
      <c r="H1448" s="162"/>
      <c r="I1448" s="162"/>
      <c r="J1448" s="162"/>
      <c r="K1448" s="162"/>
      <c r="L1448" s="162"/>
      <c r="M1448" s="162"/>
    </row>
    <row r="1449" spans="1:13" s="161" customFormat="1">
      <c r="A1449" s="162"/>
      <c r="B1449" s="162"/>
      <c r="C1449" s="162"/>
      <c r="D1449" s="162"/>
      <c r="E1449" s="162"/>
      <c r="F1449" s="162"/>
      <c r="G1449" s="162"/>
      <c r="H1449" s="162"/>
      <c r="I1449" s="162"/>
      <c r="J1449" s="162"/>
      <c r="K1449" s="162"/>
      <c r="L1449" s="162"/>
      <c r="M1449" s="162"/>
    </row>
    <row r="1450" spans="1:13" s="161" customFormat="1">
      <c r="A1450" s="162"/>
      <c r="B1450" s="162"/>
      <c r="C1450" s="162"/>
      <c r="D1450" s="162"/>
      <c r="E1450" s="162"/>
      <c r="F1450" s="162"/>
      <c r="G1450" s="162"/>
      <c r="H1450" s="162"/>
      <c r="I1450" s="162"/>
      <c r="J1450" s="162"/>
      <c r="K1450" s="162"/>
      <c r="L1450" s="162"/>
      <c r="M1450" s="162"/>
    </row>
    <row r="1451" spans="1:13" s="161" customFormat="1">
      <c r="A1451" s="162"/>
      <c r="B1451" s="162"/>
      <c r="C1451" s="162"/>
      <c r="D1451" s="162"/>
      <c r="E1451" s="162"/>
      <c r="F1451" s="162"/>
      <c r="G1451" s="162"/>
      <c r="H1451" s="162"/>
      <c r="I1451" s="162"/>
      <c r="J1451" s="162"/>
      <c r="K1451" s="162"/>
      <c r="L1451" s="162"/>
      <c r="M1451" s="162"/>
    </row>
    <row r="1452" spans="1:13" s="161" customFormat="1">
      <c r="A1452" s="162"/>
      <c r="B1452" s="162"/>
      <c r="C1452" s="162"/>
      <c r="D1452" s="162"/>
      <c r="E1452" s="162"/>
      <c r="F1452" s="162"/>
      <c r="G1452" s="162"/>
      <c r="H1452" s="162"/>
      <c r="I1452" s="162"/>
      <c r="J1452" s="162"/>
      <c r="K1452" s="162"/>
      <c r="L1452" s="162"/>
      <c r="M1452" s="162"/>
    </row>
    <row r="1453" spans="1:13" s="161" customFormat="1">
      <c r="A1453" s="162"/>
      <c r="B1453" s="162"/>
      <c r="C1453" s="162"/>
      <c r="D1453" s="162"/>
      <c r="E1453" s="162"/>
      <c r="F1453" s="162"/>
      <c r="G1453" s="162"/>
      <c r="H1453" s="162"/>
      <c r="I1453" s="162"/>
      <c r="J1453" s="162"/>
      <c r="K1453" s="162"/>
      <c r="L1453" s="162"/>
      <c r="M1453" s="162"/>
    </row>
    <row r="1454" spans="1:13" s="161" customFormat="1">
      <c r="A1454" s="162"/>
      <c r="B1454" s="162"/>
      <c r="C1454" s="162"/>
      <c r="D1454" s="162"/>
      <c r="E1454" s="162"/>
      <c r="F1454" s="162"/>
      <c r="G1454" s="162"/>
      <c r="H1454" s="162"/>
      <c r="I1454" s="162"/>
      <c r="J1454" s="162"/>
      <c r="K1454" s="162"/>
      <c r="L1454" s="162"/>
      <c r="M1454" s="162"/>
    </row>
    <row r="1455" spans="1:13" s="161" customFormat="1">
      <c r="A1455" s="162"/>
      <c r="B1455" s="162"/>
      <c r="C1455" s="162"/>
      <c r="D1455" s="162"/>
      <c r="E1455" s="162"/>
      <c r="F1455" s="162"/>
      <c r="G1455" s="162"/>
      <c r="H1455" s="162"/>
      <c r="I1455" s="162"/>
      <c r="J1455" s="162"/>
      <c r="K1455" s="162"/>
      <c r="L1455" s="162"/>
      <c r="M1455" s="162"/>
    </row>
    <row r="1456" spans="1:13" s="161" customFormat="1">
      <c r="A1456" s="162"/>
      <c r="B1456" s="162"/>
      <c r="C1456" s="162"/>
      <c r="D1456" s="162"/>
      <c r="E1456" s="162"/>
      <c r="F1456" s="162"/>
      <c r="G1456" s="162"/>
      <c r="H1456" s="162"/>
      <c r="I1456" s="162"/>
      <c r="J1456" s="162"/>
      <c r="K1456" s="162"/>
      <c r="L1456" s="162"/>
      <c r="M1456" s="162"/>
    </row>
    <row r="1457" spans="1:13" s="161" customFormat="1">
      <c r="A1457" s="162"/>
      <c r="B1457" s="162"/>
      <c r="C1457" s="162"/>
      <c r="D1457" s="162"/>
      <c r="E1457" s="162"/>
      <c r="F1457" s="162"/>
      <c r="G1457" s="162"/>
      <c r="H1457" s="162"/>
      <c r="I1457" s="162"/>
      <c r="J1457" s="162"/>
      <c r="K1457" s="162"/>
      <c r="L1457" s="162"/>
      <c r="M1457" s="162"/>
    </row>
    <row r="1458" spans="1:13" s="161" customFormat="1">
      <c r="A1458" s="162"/>
      <c r="B1458" s="162"/>
      <c r="C1458" s="162"/>
      <c r="D1458" s="162"/>
      <c r="E1458" s="162"/>
      <c r="F1458" s="162"/>
      <c r="G1458" s="162"/>
      <c r="H1458" s="162"/>
      <c r="I1458" s="162"/>
      <c r="J1458" s="162"/>
      <c r="K1458" s="162"/>
      <c r="L1458" s="162"/>
      <c r="M1458" s="162"/>
    </row>
    <row r="1459" spans="1:13" s="161" customFormat="1">
      <c r="A1459" s="162"/>
      <c r="B1459" s="162"/>
      <c r="C1459" s="162"/>
      <c r="D1459" s="162"/>
      <c r="E1459" s="162"/>
      <c r="F1459" s="162"/>
      <c r="G1459" s="162"/>
      <c r="H1459" s="162"/>
      <c r="I1459" s="162"/>
      <c r="J1459" s="162"/>
      <c r="K1459" s="162"/>
      <c r="L1459" s="162"/>
      <c r="M1459" s="162"/>
    </row>
    <row r="1460" spans="1:13" s="161" customFormat="1">
      <c r="A1460" s="162"/>
      <c r="B1460" s="162"/>
      <c r="C1460" s="162"/>
      <c r="D1460" s="162"/>
      <c r="E1460" s="162"/>
      <c r="F1460" s="162"/>
      <c r="G1460" s="162"/>
      <c r="H1460" s="162"/>
      <c r="I1460" s="162"/>
      <c r="J1460" s="162"/>
      <c r="K1460" s="162"/>
      <c r="L1460" s="162"/>
      <c r="M1460" s="162"/>
    </row>
    <row r="1461" spans="1:13" s="161" customFormat="1">
      <c r="A1461" s="162"/>
      <c r="B1461" s="162"/>
      <c r="C1461" s="162"/>
      <c r="D1461" s="162"/>
      <c r="E1461" s="162"/>
      <c r="F1461" s="162"/>
      <c r="G1461" s="162"/>
      <c r="H1461" s="162"/>
      <c r="I1461" s="162"/>
      <c r="J1461" s="162"/>
      <c r="K1461" s="162"/>
      <c r="L1461" s="162"/>
      <c r="M1461" s="162"/>
    </row>
    <row r="1462" spans="1:13" s="161" customFormat="1">
      <c r="A1462" s="162"/>
      <c r="B1462" s="162"/>
      <c r="C1462" s="162"/>
      <c r="D1462" s="162"/>
      <c r="E1462" s="162"/>
      <c r="F1462" s="162"/>
      <c r="G1462" s="162"/>
      <c r="H1462" s="162"/>
      <c r="I1462" s="162"/>
      <c r="J1462" s="162"/>
      <c r="K1462" s="162"/>
      <c r="L1462" s="162"/>
      <c r="M1462" s="162"/>
    </row>
    <row r="1463" spans="1:13" s="161" customFormat="1">
      <c r="A1463" s="162"/>
      <c r="B1463" s="162"/>
      <c r="C1463" s="162"/>
      <c r="D1463" s="162"/>
      <c r="E1463" s="162"/>
      <c r="F1463" s="162"/>
      <c r="G1463" s="162"/>
      <c r="H1463" s="162"/>
      <c r="I1463" s="162"/>
      <c r="J1463" s="162"/>
      <c r="K1463" s="162"/>
      <c r="L1463" s="162"/>
      <c r="M1463" s="162"/>
    </row>
    <row r="1464" spans="1:13" s="161" customFormat="1">
      <c r="A1464" s="162"/>
      <c r="B1464" s="162"/>
      <c r="C1464" s="162"/>
      <c r="D1464" s="162"/>
      <c r="E1464" s="162"/>
      <c r="F1464" s="162"/>
      <c r="G1464" s="162"/>
      <c r="H1464" s="162"/>
      <c r="I1464" s="162"/>
      <c r="J1464" s="162"/>
      <c r="K1464" s="162"/>
      <c r="L1464" s="162"/>
      <c r="M1464" s="162"/>
    </row>
    <row r="1465" spans="1:13" s="161" customFormat="1">
      <c r="A1465" s="162"/>
      <c r="B1465" s="162"/>
      <c r="C1465" s="162"/>
      <c r="D1465" s="162"/>
      <c r="E1465" s="162"/>
      <c r="F1465" s="162"/>
      <c r="G1465" s="162"/>
      <c r="H1465" s="162"/>
      <c r="I1465" s="162"/>
      <c r="J1465" s="162"/>
      <c r="K1465" s="162"/>
      <c r="L1465" s="162"/>
      <c r="M1465" s="162"/>
    </row>
    <row r="1466" spans="1:13" s="161" customFormat="1">
      <c r="A1466" s="162"/>
      <c r="B1466" s="162"/>
      <c r="C1466" s="162"/>
      <c r="D1466" s="162"/>
      <c r="E1466" s="162"/>
      <c r="F1466" s="162"/>
      <c r="G1466" s="162"/>
      <c r="H1466" s="162"/>
      <c r="I1466" s="162"/>
      <c r="J1466" s="162"/>
      <c r="K1466" s="162"/>
      <c r="L1466" s="162"/>
      <c r="M1466" s="162"/>
    </row>
    <row r="1467" spans="1:13" s="161" customFormat="1">
      <c r="A1467" s="162"/>
      <c r="B1467" s="162"/>
      <c r="C1467" s="162"/>
      <c r="D1467" s="162"/>
      <c r="E1467" s="162"/>
      <c r="F1467" s="162"/>
      <c r="G1467" s="162"/>
      <c r="H1467" s="162"/>
      <c r="I1467" s="162"/>
      <c r="J1467" s="162"/>
      <c r="K1467" s="162"/>
      <c r="L1467" s="162"/>
      <c r="M1467" s="162"/>
    </row>
    <row r="1468" spans="1:13" s="161" customFormat="1">
      <c r="A1468" s="162"/>
      <c r="B1468" s="162"/>
      <c r="C1468" s="162"/>
      <c r="D1468" s="162"/>
      <c r="E1468" s="162"/>
      <c r="F1468" s="162"/>
      <c r="G1468" s="162"/>
      <c r="H1468" s="162"/>
      <c r="I1468" s="162"/>
      <c r="J1468" s="162"/>
      <c r="K1468" s="162"/>
      <c r="L1468" s="162"/>
      <c r="M1468" s="162"/>
    </row>
    <row r="1469" spans="1:13" s="161" customFormat="1">
      <c r="A1469" s="162"/>
      <c r="B1469" s="162"/>
      <c r="C1469" s="162"/>
      <c r="D1469" s="162"/>
      <c r="E1469" s="162"/>
      <c r="F1469" s="162"/>
      <c r="G1469" s="162"/>
      <c r="H1469" s="162"/>
      <c r="I1469" s="162"/>
      <c r="J1469" s="162"/>
      <c r="K1469" s="162"/>
      <c r="L1469" s="162"/>
      <c r="M1469" s="162"/>
    </row>
    <row r="1470" spans="1:13" s="161" customFormat="1">
      <c r="A1470" s="162"/>
      <c r="B1470" s="162"/>
      <c r="C1470" s="162"/>
      <c r="D1470" s="162"/>
      <c r="E1470" s="162"/>
      <c r="F1470" s="162"/>
      <c r="G1470" s="162"/>
      <c r="H1470" s="162"/>
      <c r="I1470" s="162"/>
      <c r="J1470" s="162"/>
      <c r="K1470" s="162"/>
      <c r="L1470" s="162"/>
      <c r="M1470" s="162"/>
    </row>
    <row r="1471" spans="1:13" s="161" customFormat="1">
      <c r="A1471" s="162"/>
      <c r="B1471" s="162"/>
      <c r="C1471" s="162"/>
      <c r="D1471" s="162"/>
      <c r="E1471" s="162"/>
      <c r="F1471" s="162"/>
      <c r="G1471" s="162"/>
      <c r="H1471" s="162"/>
      <c r="I1471" s="162"/>
      <c r="J1471" s="162"/>
      <c r="K1471" s="162"/>
      <c r="L1471" s="162"/>
      <c r="M1471" s="162"/>
    </row>
    <row r="1472" spans="1:13" s="161" customFormat="1">
      <c r="A1472" s="162"/>
      <c r="B1472" s="162"/>
      <c r="C1472" s="162"/>
      <c r="D1472" s="162"/>
      <c r="E1472" s="162"/>
      <c r="F1472" s="162"/>
      <c r="G1472" s="162"/>
      <c r="H1472" s="162"/>
      <c r="I1472" s="162"/>
      <c r="J1472" s="162"/>
      <c r="K1472" s="162"/>
      <c r="L1472" s="162"/>
      <c r="M1472" s="162"/>
    </row>
    <row r="1473" spans="1:13" s="161" customFormat="1">
      <c r="A1473" s="162"/>
      <c r="B1473" s="162"/>
      <c r="C1473" s="162"/>
      <c r="D1473" s="162"/>
      <c r="E1473" s="162"/>
      <c r="F1473" s="162"/>
      <c r="G1473" s="162"/>
      <c r="H1473" s="162"/>
      <c r="I1473" s="162"/>
      <c r="J1473" s="162"/>
      <c r="K1473" s="162"/>
      <c r="L1473" s="162"/>
      <c r="M1473" s="162"/>
    </row>
    <row r="1474" spans="1:13" s="161" customFormat="1">
      <c r="A1474" s="162"/>
      <c r="B1474" s="162"/>
      <c r="C1474" s="162"/>
      <c r="D1474" s="162"/>
      <c r="E1474" s="162"/>
      <c r="F1474" s="162"/>
      <c r="G1474" s="162"/>
      <c r="H1474" s="162"/>
      <c r="I1474" s="162"/>
      <c r="J1474" s="162"/>
      <c r="K1474" s="162"/>
      <c r="L1474" s="162"/>
      <c r="M1474" s="162"/>
    </row>
    <row r="1475" spans="1:13" s="161" customFormat="1">
      <c r="A1475" s="162"/>
      <c r="B1475" s="162"/>
      <c r="C1475" s="162"/>
      <c r="D1475" s="162"/>
      <c r="E1475" s="162"/>
      <c r="F1475" s="162"/>
      <c r="G1475" s="162"/>
      <c r="H1475" s="162"/>
      <c r="I1475" s="162"/>
      <c r="J1475" s="162"/>
      <c r="K1475" s="162"/>
      <c r="L1475" s="162"/>
      <c r="M1475" s="162"/>
    </row>
    <row r="1476" spans="1:13" s="161" customFormat="1">
      <c r="A1476" s="162"/>
      <c r="B1476" s="162"/>
      <c r="C1476" s="162"/>
      <c r="D1476" s="162"/>
      <c r="E1476" s="162"/>
      <c r="F1476" s="162"/>
      <c r="G1476" s="162"/>
      <c r="H1476" s="162"/>
      <c r="I1476" s="162"/>
      <c r="J1476" s="162"/>
      <c r="K1476" s="162"/>
      <c r="L1476" s="162"/>
      <c r="M1476" s="162"/>
    </row>
    <row r="1477" spans="1:13" s="161" customFormat="1">
      <c r="A1477" s="162"/>
      <c r="B1477" s="162"/>
      <c r="C1477" s="162"/>
      <c r="D1477" s="162"/>
      <c r="E1477" s="162"/>
      <c r="F1477" s="162"/>
      <c r="G1477" s="162"/>
      <c r="H1477" s="162"/>
      <c r="I1477" s="162"/>
      <c r="J1477" s="162"/>
      <c r="K1477" s="162"/>
      <c r="L1477" s="162"/>
      <c r="M1477" s="162"/>
    </row>
    <row r="1478" spans="1:13" s="161" customFormat="1">
      <c r="A1478" s="162"/>
      <c r="B1478" s="162"/>
      <c r="C1478" s="162"/>
      <c r="D1478" s="162"/>
      <c r="E1478" s="162"/>
      <c r="F1478" s="162"/>
      <c r="G1478" s="162"/>
      <c r="H1478" s="162"/>
      <c r="I1478" s="162"/>
      <c r="J1478" s="162"/>
      <c r="K1478" s="162"/>
      <c r="L1478" s="162"/>
      <c r="M1478" s="162"/>
    </row>
    <row r="1479" spans="1:13" s="161" customFormat="1">
      <c r="A1479" s="162"/>
      <c r="B1479" s="162"/>
      <c r="C1479" s="162"/>
      <c r="D1479" s="162"/>
      <c r="E1479" s="162"/>
      <c r="F1479" s="162"/>
      <c r="G1479" s="162"/>
      <c r="H1479" s="162"/>
      <c r="I1479" s="162"/>
      <c r="J1479" s="162"/>
      <c r="K1479" s="162"/>
      <c r="L1479" s="162"/>
      <c r="M1479" s="162"/>
    </row>
    <row r="1480" spans="1:13" s="161" customFormat="1">
      <c r="A1480" s="162"/>
      <c r="B1480" s="162"/>
      <c r="C1480" s="162"/>
      <c r="D1480" s="162"/>
      <c r="E1480" s="162"/>
      <c r="F1480" s="162"/>
      <c r="G1480" s="162"/>
      <c r="H1480" s="162"/>
      <c r="I1480" s="162"/>
      <c r="J1480" s="162"/>
      <c r="K1480" s="162"/>
      <c r="L1480" s="162"/>
      <c r="M1480" s="162"/>
    </row>
    <row r="1481" spans="1:13" s="161" customFormat="1">
      <c r="A1481" s="162"/>
      <c r="B1481" s="162"/>
      <c r="C1481" s="162"/>
      <c r="D1481" s="162"/>
      <c r="E1481" s="162"/>
      <c r="F1481" s="162"/>
      <c r="G1481" s="162"/>
      <c r="H1481" s="162"/>
      <c r="I1481" s="162"/>
      <c r="J1481" s="162"/>
      <c r="K1481" s="162"/>
      <c r="L1481" s="162"/>
      <c r="M1481" s="162"/>
    </row>
    <row r="1482" spans="1:13" s="161" customFormat="1">
      <c r="A1482" s="162"/>
      <c r="B1482" s="162"/>
      <c r="C1482" s="162"/>
      <c r="D1482" s="162"/>
      <c r="E1482" s="162"/>
      <c r="F1482" s="162"/>
      <c r="G1482" s="162"/>
      <c r="H1482" s="162"/>
      <c r="I1482" s="162"/>
      <c r="J1482" s="162"/>
      <c r="K1482" s="162"/>
      <c r="L1482" s="162"/>
      <c r="M1482" s="162"/>
    </row>
    <row r="1483" spans="1:13" s="161" customFormat="1">
      <c r="A1483" s="162"/>
      <c r="B1483" s="162"/>
      <c r="C1483" s="162"/>
      <c r="D1483" s="162"/>
      <c r="E1483" s="162"/>
      <c r="F1483" s="162"/>
      <c r="G1483" s="162"/>
      <c r="H1483" s="162"/>
      <c r="I1483" s="162"/>
      <c r="J1483" s="162"/>
      <c r="K1483" s="162"/>
      <c r="L1483" s="162"/>
      <c r="M1483" s="162"/>
    </row>
    <row r="1484" spans="1:13" s="161" customFormat="1">
      <c r="A1484" s="162"/>
      <c r="B1484" s="162"/>
      <c r="C1484" s="162"/>
      <c r="D1484" s="162"/>
      <c r="E1484" s="162"/>
      <c r="F1484" s="162"/>
      <c r="G1484" s="162"/>
      <c r="H1484" s="162"/>
      <c r="I1484" s="162"/>
      <c r="J1484" s="162"/>
      <c r="K1484" s="162"/>
      <c r="L1484" s="162"/>
      <c r="M1484" s="162"/>
    </row>
    <row r="1485" spans="1:13" s="161" customFormat="1">
      <c r="A1485" s="162"/>
      <c r="B1485" s="162"/>
      <c r="C1485" s="162"/>
      <c r="D1485" s="162"/>
      <c r="E1485" s="162"/>
      <c r="F1485" s="162"/>
      <c r="G1485" s="162"/>
      <c r="H1485" s="162"/>
      <c r="I1485" s="162"/>
      <c r="J1485" s="162"/>
      <c r="K1485" s="162"/>
      <c r="L1485" s="162"/>
      <c r="M1485" s="162"/>
    </row>
    <row r="1486" spans="1:13" s="161" customFormat="1">
      <c r="A1486" s="162"/>
      <c r="B1486" s="162"/>
      <c r="C1486" s="162"/>
      <c r="D1486" s="162"/>
      <c r="E1486" s="162"/>
      <c r="F1486" s="162"/>
      <c r="G1486" s="162"/>
      <c r="H1486" s="162"/>
      <c r="I1486" s="162"/>
      <c r="J1486" s="162"/>
      <c r="K1486" s="162"/>
      <c r="L1486" s="162"/>
      <c r="M1486" s="162"/>
    </row>
    <row r="1487" spans="1:13" s="161" customFormat="1">
      <c r="A1487" s="162"/>
      <c r="B1487" s="162"/>
      <c r="C1487" s="162"/>
      <c r="D1487" s="162"/>
      <c r="E1487" s="162"/>
      <c r="F1487" s="162"/>
      <c r="G1487" s="162"/>
      <c r="H1487" s="162"/>
      <c r="I1487" s="162"/>
      <c r="J1487" s="162"/>
      <c r="K1487" s="162"/>
      <c r="L1487" s="162"/>
      <c r="M1487" s="162"/>
    </row>
    <row r="1488" spans="1:13" s="161" customFormat="1">
      <c r="A1488" s="162"/>
      <c r="B1488" s="162"/>
      <c r="C1488" s="162"/>
      <c r="D1488" s="162"/>
      <c r="E1488" s="162"/>
      <c r="F1488" s="162"/>
      <c r="G1488" s="162"/>
      <c r="H1488" s="162"/>
      <c r="I1488" s="162"/>
      <c r="J1488" s="162"/>
      <c r="K1488" s="162"/>
      <c r="L1488" s="162"/>
      <c r="M1488" s="162"/>
    </row>
    <row r="1489" spans="1:13" s="161" customFormat="1">
      <c r="A1489" s="162"/>
      <c r="B1489" s="162"/>
      <c r="C1489" s="162"/>
      <c r="D1489" s="162"/>
      <c r="E1489" s="162"/>
      <c r="F1489" s="162"/>
      <c r="G1489" s="162"/>
      <c r="H1489" s="162"/>
      <c r="I1489" s="162"/>
      <c r="J1489" s="162"/>
      <c r="K1489" s="162"/>
      <c r="L1489" s="162"/>
      <c r="M1489" s="162"/>
    </row>
    <row r="1490" spans="1:13" s="161" customFormat="1">
      <c r="A1490" s="162"/>
      <c r="B1490" s="162"/>
      <c r="C1490" s="162"/>
      <c r="D1490" s="162"/>
      <c r="E1490" s="162"/>
      <c r="F1490" s="162"/>
      <c r="G1490" s="162"/>
      <c r="H1490" s="162"/>
      <c r="I1490" s="162"/>
      <c r="J1490" s="162"/>
      <c r="K1490" s="162"/>
      <c r="L1490" s="162"/>
      <c r="M1490" s="162"/>
    </row>
    <row r="1491" spans="1:13" s="161" customFormat="1">
      <c r="A1491" s="162"/>
      <c r="B1491" s="162"/>
      <c r="C1491" s="162"/>
      <c r="D1491" s="162"/>
      <c r="E1491" s="162"/>
      <c r="F1491" s="162"/>
      <c r="G1491" s="162"/>
      <c r="H1491" s="162"/>
      <c r="I1491" s="162"/>
      <c r="J1491" s="162"/>
      <c r="K1491" s="162"/>
      <c r="L1491" s="162"/>
      <c r="M1491" s="162"/>
    </row>
    <row r="1492" spans="1:13" s="161" customFormat="1">
      <c r="A1492" s="162"/>
      <c r="B1492" s="162"/>
      <c r="C1492" s="162"/>
      <c r="D1492" s="162"/>
      <c r="E1492" s="162"/>
      <c r="F1492" s="162"/>
      <c r="G1492" s="162"/>
      <c r="H1492" s="162"/>
      <c r="I1492" s="162"/>
      <c r="J1492" s="162"/>
      <c r="K1492" s="162"/>
      <c r="L1492" s="162"/>
      <c r="M1492" s="162"/>
    </row>
    <row r="1493" spans="1:13" s="161" customFormat="1">
      <c r="A1493" s="162"/>
      <c r="B1493" s="162"/>
      <c r="C1493" s="162"/>
      <c r="D1493" s="162"/>
      <c r="E1493" s="162"/>
      <c r="F1493" s="162"/>
      <c r="G1493" s="162"/>
      <c r="H1493" s="162"/>
      <c r="I1493" s="162"/>
      <c r="J1493" s="162"/>
      <c r="K1493" s="162"/>
      <c r="L1493" s="162"/>
      <c r="M1493" s="162"/>
    </row>
    <row r="1494" spans="1:13" s="161" customFormat="1">
      <c r="A1494" s="162"/>
      <c r="B1494" s="162"/>
      <c r="C1494" s="162"/>
      <c r="D1494" s="162"/>
      <c r="E1494" s="162"/>
      <c r="F1494" s="162"/>
      <c r="G1494" s="162"/>
      <c r="H1494" s="162"/>
      <c r="I1494" s="162"/>
      <c r="J1494" s="162"/>
      <c r="K1494" s="162"/>
      <c r="L1494" s="162"/>
      <c r="M1494" s="162"/>
    </row>
    <row r="1495" spans="1:13" s="161" customFormat="1">
      <c r="A1495" s="162"/>
      <c r="B1495" s="162"/>
      <c r="C1495" s="162"/>
      <c r="D1495" s="162"/>
      <c r="E1495" s="162"/>
      <c r="F1495" s="162"/>
      <c r="G1495" s="162"/>
      <c r="H1495" s="162"/>
      <c r="I1495" s="162"/>
      <c r="J1495" s="162"/>
      <c r="K1495" s="162"/>
      <c r="L1495" s="162"/>
      <c r="M1495" s="162"/>
    </row>
    <row r="1496" spans="1:13" s="161" customFormat="1">
      <c r="A1496" s="162"/>
      <c r="B1496" s="162"/>
      <c r="C1496" s="162"/>
      <c r="D1496" s="162"/>
      <c r="E1496" s="162"/>
      <c r="F1496" s="162"/>
      <c r="G1496" s="162"/>
      <c r="H1496" s="162"/>
      <c r="I1496" s="162"/>
      <c r="J1496" s="162"/>
      <c r="K1496" s="162"/>
      <c r="L1496" s="162"/>
      <c r="M1496" s="162"/>
    </row>
    <row r="1497" spans="1:13" s="161" customFormat="1">
      <c r="A1497" s="162"/>
      <c r="B1497" s="162"/>
      <c r="C1497" s="162"/>
      <c r="D1497" s="162"/>
      <c r="E1497" s="162"/>
      <c r="F1497" s="162"/>
      <c r="G1497" s="162"/>
      <c r="H1497" s="162"/>
      <c r="I1497" s="162"/>
      <c r="J1497" s="162"/>
      <c r="K1497" s="162"/>
      <c r="L1497" s="162"/>
      <c r="M1497" s="162"/>
    </row>
    <row r="1498" spans="1:13" s="161" customFormat="1">
      <c r="A1498" s="162"/>
      <c r="B1498" s="162"/>
      <c r="C1498" s="162"/>
      <c r="D1498" s="162"/>
      <c r="E1498" s="162"/>
      <c r="F1498" s="162"/>
      <c r="G1498" s="162"/>
      <c r="H1498" s="162"/>
      <c r="I1498" s="162"/>
      <c r="J1498" s="162"/>
      <c r="K1498" s="162"/>
      <c r="L1498" s="162"/>
      <c r="M1498" s="162"/>
    </row>
    <row r="1499" spans="1:13" s="161" customFormat="1">
      <c r="A1499" s="162"/>
      <c r="B1499" s="162"/>
      <c r="C1499" s="162"/>
      <c r="D1499" s="162"/>
      <c r="E1499" s="162"/>
      <c r="F1499" s="162"/>
      <c r="G1499" s="162"/>
      <c r="H1499" s="162"/>
      <c r="I1499" s="162"/>
      <c r="J1499" s="162"/>
      <c r="K1499" s="162"/>
      <c r="L1499" s="162"/>
      <c r="M1499" s="162"/>
    </row>
    <row r="1500" spans="1:13" s="161" customFormat="1">
      <c r="A1500" s="162"/>
      <c r="B1500" s="162"/>
      <c r="C1500" s="162"/>
      <c r="D1500" s="162"/>
      <c r="E1500" s="162"/>
      <c r="F1500" s="162"/>
      <c r="G1500" s="162"/>
      <c r="H1500" s="162"/>
      <c r="I1500" s="162"/>
      <c r="J1500" s="162"/>
      <c r="K1500" s="162"/>
      <c r="L1500" s="162"/>
      <c r="M1500" s="162"/>
    </row>
    <row r="1501" spans="1:13" s="161" customFormat="1">
      <c r="A1501" s="162"/>
      <c r="B1501" s="162"/>
      <c r="C1501" s="162"/>
      <c r="D1501" s="162"/>
      <c r="E1501" s="162"/>
      <c r="F1501" s="162"/>
      <c r="G1501" s="162"/>
      <c r="H1501" s="162"/>
      <c r="I1501" s="162"/>
      <c r="J1501" s="162"/>
      <c r="K1501" s="162"/>
      <c r="L1501" s="162"/>
      <c r="M1501" s="162"/>
    </row>
    <row r="1502" spans="1:13" s="161" customFormat="1">
      <c r="A1502" s="162"/>
      <c r="B1502" s="162"/>
      <c r="C1502" s="162"/>
      <c r="D1502" s="162"/>
      <c r="E1502" s="162"/>
      <c r="F1502" s="162"/>
      <c r="G1502" s="162"/>
      <c r="H1502" s="162"/>
      <c r="I1502" s="162"/>
      <c r="J1502" s="162"/>
      <c r="K1502" s="162"/>
      <c r="L1502" s="162"/>
      <c r="M1502" s="162"/>
    </row>
    <row r="1503" spans="1:13" s="161" customFormat="1">
      <c r="A1503" s="162"/>
      <c r="B1503" s="162"/>
      <c r="C1503" s="162"/>
      <c r="D1503" s="162"/>
      <c r="E1503" s="162"/>
      <c r="F1503" s="162"/>
      <c r="G1503" s="162"/>
      <c r="H1503" s="162"/>
      <c r="I1503" s="162"/>
      <c r="J1503" s="162"/>
      <c r="K1503" s="162"/>
      <c r="L1503" s="162"/>
      <c r="M1503" s="162"/>
    </row>
    <row r="1504" spans="1:13" s="161" customFormat="1">
      <c r="A1504" s="162"/>
      <c r="B1504" s="162"/>
      <c r="C1504" s="162"/>
      <c r="D1504" s="162"/>
      <c r="E1504" s="162"/>
      <c r="F1504" s="162"/>
      <c r="G1504" s="162"/>
      <c r="H1504" s="162"/>
      <c r="I1504" s="162"/>
      <c r="J1504" s="162"/>
      <c r="K1504" s="162"/>
      <c r="L1504" s="162"/>
      <c r="M1504" s="162"/>
    </row>
    <row r="1505" spans="1:13" s="161" customFormat="1">
      <c r="A1505" s="162"/>
      <c r="B1505" s="162"/>
      <c r="C1505" s="162"/>
      <c r="D1505" s="162"/>
      <c r="E1505" s="162"/>
      <c r="F1505" s="162"/>
      <c r="G1505" s="162"/>
      <c r="H1505" s="162"/>
      <c r="I1505" s="162"/>
      <c r="J1505" s="162"/>
      <c r="K1505" s="162"/>
      <c r="L1505" s="162"/>
      <c r="M1505" s="162"/>
    </row>
    <row r="1506" spans="1:13" s="161" customFormat="1">
      <c r="A1506" s="162"/>
      <c r="B1506" s="162"/>
      <c r="C1506" s="162"/>
      <c r="D1506" s="162"/>
      <c r="E1506" s="162"/>
      <c r="F1506" s="162"/>
      <c r="G1506" s="162"/>
      <c r="H1506" s="162"/>
      <c r="I1506" s="162"/>
      <c r="J1506" s="162"/>
      <c r="K1506" s="162"/>
      <c r="L1506" s="162"/>
      <c r="M1506" s="162"/>
    </row>
    <row r="1507" spans="1:13" s="161" customFormat="1">
      <c r="A1507" s="162"/>
      <c r="B1507" s="162"/>
      <c r="C1507" s="162"/>
      <c r="D1507" s="162"/>
      <c r="E1507" s="162"/>
      <c r="F1507" s="162"/>
      <c r="G1507" s="162"/>
      <c r="H1507" s="162"/>
      <c r="I1507" s="162"/>
      <c r="J1507" s="162"/>
      <c r="K1507" s="162"/>
      <c r="L1507" s="162"/>
      <c r="M1507" s="162"/>
    </row>
    <row r="1508" spans="1:13" s="161" customFormat="1">
      <c r="A1508" s="162"/>
      <c r="B1508" s="162"/>
      <c r="C1508" s="162"/>
      <c r="D1508" s="162"/>
      <c r="E1508" s="162"/>
      <c r="F1508" s="162"/>
      <c r="G1508" s="162"/>
      <c r="H1508" s="162"/>
      <c r="I1508" s="162"/>
      <c r="J1508" s="162"/>
      <c r="K1508" s="162"/>
      <c r="L1508" s="162"/>
      <c r="M1508" s="162"/>
    </row>
    <row r="1509" spans="1:13" s="161" customFormat="1">
      <c r="A1509" s="162"/>
      <c r="B1509" s="162"/>
      <c r="C1509" s="162"/>
      <c r="D1509" s="162"/>
      <c r="E1509" s="162"/>
      <c r="F1509" s="162"/>
      <c r="G1509" s="162"/>
      <c r="H1509" s="162"/>
      <c r="I1509" s="162"/>
      <c r="J1509" s="162"/>
      <c r="K1509" s="162"/>
      <c r="L1509" s="162"/>
      <c r="M1509" s="162"/>
    </row>
    <row r="1510" spans="1:13" s="161" customFormat="1">
      <c r="A1510" s="162"/>
      <c r="B1510" s="162"/>
      <c r="C1510" s="162"/>
      <c r="D1510" s="162"/>
      <c r="E1510" s="162"/>
      <c r="F1510" s="162"/>
      <c r="G1510" s="162"/>
      <c r="H1510" s="162"/>
      <c r="I1510" s="162"/>
      <c r="J1510" s="162"/>
      <c r="K1510" s="162"/>
      <c r="L1510" s="162"/>
      <c r="M1510" s="162"/>
    </row>
    <row r="1511" spans="1:13" s="161" customFormat="1">
      <c r="A1511" s="162"/>
      <c r="B1511" s="162"/>
      <c r="C1511" s="162"/>
      <c r="D1511" s="162"/>
      <c r="E1511" s="162"/>
      <c r="F1511" s="162"/>
      <c r="G1511" s="162"/>
      <c r="H1511" s="162"/>
      <c r="I1511" s="162"/>
      <c r="J1511" s="162"/>
      <c r="K1511" s="162"/>
      <c r="L1511" s="162"/>
      <c r="M1511" s="162"/>
    </row>
    <row r="1512" spans="1:13" s="161" customFormat="1">
      <c r="A1512" s="162"/>
      <c r="B1512" s="162"/>
      <c r="C1512" s="162"/>
      <c r="D1512" s="162"/>
      <c r="E1512" s="162"/>
      <c r="F1512" s="162"/>
      <c r="G1512" s="162"/>
      <c r="H1512" s="162"/>
      <c r="I1512" s="162"/>
      <c r="J1512" s="162"/>
      <c r="K1512" s="162"/>
      <c r="L1512" s="162"/>
      <c r="M1512" s="162"/>
    </row>
    <row r="1513" spans="1:13" s="161" customFormat="1">
      <c r="A1513" s="162"/>
      <c r="B1513" s="162"/>
      <c r="C1513" s="162"/>
      <c r="D1513" s="162"/>
      <c r="E1513" s="162"/>
      <c r="F1513" s="162"/>
      <c r="G1513" s="162"/>
      <c r="H1513" s="162"/>
      <c r="I1513" s="162"/>
      <c r="J1513" s="162"/>
      <c r="K1513" s="162"/>
      <c r="L1513" s="162"/>
      <c r="M1513" s="162"/>
    </row>
    <row r="1514" spans="1:13" s="161" customFormat="1">
      <c r="A1514" s="162"/>
      <c r="B1514" s="162"/>
      <c r="C1514" s="162"/>
      <c r="D1514" s="162"/>
      <c r="E1514" s="162"/>
      <c r="F1514" s="162"/>
      <c r="G1514" s="162"/>
      <c r="H1514" s="162"/>
      <c r="I1514" s="162"/>
      <c r="J1514" s="162"/>
      <c r="K1514" s="162"/>
      <c r="L1514" s="162"/>
      <c r="M1514" s="162"/>
    </row>
    <row r="1515" spans="1:13" s="161" customFormat="1">
      <c r="A1515" s="162"/>
      <c r="B1515" s="162"/>
      <c r="C1515" s="162"/>
      <c r="D1515" s="162"/>
      <c r="E1515" s="162"/>
      <c r="F1515" s="162"/>
      <c r="G1515" s="162"/>
      <c r="H1515" s="162"/>
      <c r="I1515" s="162"/>
      <c r="J1515" s="162"/>
      <c r="K1515" s="162"/>
      <c r="L1515" s="162"/>
      <c r="M1515" s="162"/>
    </row>
    <row r="1516" spans="1:13" s="161" customFormat="1">
      <c r="A1516" s="162"/>
      <c r="B1516" s="162"/>
      <c r="C1516" s="162"/>
      <c r="D1516" s="162"/>
      <c r="E1516" s="162"/>
      <c r="F1516" s="162"/>
      <c r="G1516" s="162"/>
      <c r="H1516" s="162"/>
      <c r="I1516" s="162"/>
      <c r="J1516" s="162"/>
      <c r="K1516" s="162"/>
      <c r="L1516" s="162"/>
      <c r="M1516" s="162"/>
    </row>
    <row r="1517" spans="1:13" s="161" customFormat="1">
      <c r="A1517" s="162"/>
      <c r="B1517" s="162"/>
      <c r="C1517" s="162"/>
      <c r="D1517" s="162"/>
      <c r="E1517" s="162"/>
      <c r="F1517" s="162"/>
      <c r="G1517" s="162"/>
      <c r="H1517" s="162"/>
      <c r="I1517" s="162"/>
      <c r="J1517" s="162"/>
      <c r="K1517" s="162"/>
      <c r="L1517" s="162"/>
      <c r="M1517" s="162"/>
    </row>
    <row r="1518" spans="1:13" s="161" customFormat="1">
      <c r="A1518" s="162"/>
      <c r="B1518" s="162"/>
      <c r="C1518" s="162"/>
      <c r="D1518" s="162"/>
      <c r="E1518" s="162"/>
      <c r="F1518" s="162"/>
      <c r="G1518" s="162"/>
      <c r="H1518" s="162"/>
      <c r="I1518" s="162"/>
      <c r="J1518" s="162"/>
      <c r="K1518" s="162"/>
      <c r="L1518" s="162"/>
      <c r="M1518" s="162"/>
    </row>
    <row r="1519" spans="1:13" s="161" customFormat="1">
      <c r="A1519" s="162"/>
      <c r="B1519" s="162"/>
      <c r="C1519" s="162"/>
      <c r="D1519" s="162"/>
      <c r="E1519" s="162"/>
      <c r="F1519" s="162"/>
      <c r="G1519" s="162"/>
      <c r="H1519" s="162"/>
      <c r="I1519" s="162"/>
      <c r="J1519" s="162"/>
      <c r="K1519" s="162"/>
      <c r="L1519" s="162"/>
      <c r="M1519" s="162"/>
    </row>
  </sheetData>
  <sheetProtection password="C78F" sheet="1" objects="1" scenarios="1"/>
  <mergeCells count="1">
    <mergeCell ref="B18:L18"/>
  </mergeCells>
  <phoneticPr fontId="0" type="noConversion"/>
  <pageMargins left="0.78740157499999996" right="0.78740157499999996" top="0.984251969" bottom="0.984251969" header="0.49212598499999999" footer="0.49212598499999999"/>
  <pageSetup paperSize="9" scale="84" orientation="portrait" horizontalDpi="300" verticalDpi="300" r:id="rId1"/>
  <headerFooter alignWithMargins="0"/>
  <drawing r:id="rId2"/>
  <legacyDrawing r:id="rId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Plan2">
    <pageSetUpPr fitToPage="1"/>
  </sheetPr>
  <dimension ref="A1:U289"/>
  <sheetViews>
    <sheetView zoomScaleNormal="100" workbookViewId="0">
      <selection activeCell="J21" sqref="J21"/>
    </sheetView>
  </sheetViews>
  <sheetFormatPr defaultRowHeight="12.75"/>
  <cols>
    <col min="1" max="1" width="3.5703125" style="4" customWidth="1"/>
    <col min="2" max="2" width="32" style="4" customWidth="1"/>
    <col min="3" max="3" width="17.42578125" style="4" customWidth="1"/>
    <col min="4" max="6" width="9.140625" style="4"/>
    <col min="7" max="7" width="9" style="4" customWidth="1"/>
    <col min="8" max="8" width="18.28515625" style="4" customWidth="1"/>
    <col min="9" max="16384" width="9.140625" style="4"/>
  </cols>
  <sheetData>
    <row r="1" spans="1:2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spans="1:21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</row>
    <row r="3" spans="1:2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</row>
    <row r="4" spans="1:2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</row>
    <row r="5" spans="1:21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</row>
    <row r="6" spans="1:21" ht="20.25">
      <c r="A6" s="3"/>
      <c r="B6" s="5" t="s">
        <v>129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</row>
    <row r="7" spans="1:21">
      <c r="A7" s="3"/>
      <c r="B7" s="361" t="s">
        <v>231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</row>
    <row r="8" spans="1:21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</row>
    <row r="9" spans="1:21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</row>
    <row r="10" spans="1:21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1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</row>
    <row r="12" spans="1:21" ht="25.5">
      <c r="A12" s="3"/>
      <c r="B12" s="769" t="s">
        <v>68</v>
      </c>
      <c r="C12" s="770"/>
      <c r="D12" s="770"/>
      <c r="E12" s="770"/>
      <c r="F12" s="770"/>
      <c r="G12" s="770"/>
      <c r="H12" s="771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</row>
    <row r="13" spans="1:21" ht="18" customHeight="1">
      <c r="A13" s="3"/>
      <c r="B13" s="226" t="s">
        <v>79</v>
      </c>
      <c r="C13" s="575" t="s">
        <v>445</v>
      </c>
      <c r="D13" s="576"/>
      <c r="E13" s="576"/>
      <c r="F13" s="576"/>
      <c r="G13" s="576"/>
      <c r="H13" s="577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</row>
    <row r="14" spans="1:21" ht="18" customHeight="1">
      <c r="A14" s="3"/>
      <c r="B14" s="278" t="s">
        <v>85</v>
      </c>
      <c r="C14" s="578">
        <f>'Quadro 1'!C5</f>
        <v>0</v>
      </c>
      <c r="D14" s="579"/>
      <c r="E14" s="580"/>
      <c r="F14" s="580"/>
      <c r="G14" s="580"/>
      <c r="H14" s="581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1" ht="18" customHeight="1">
      <c r="A15" s="3"/>
      <c r="B15" s="279" t="s">
        <v>69</v>
      </c>
      <c r="C15" s="575"/>
      <c r="D15" s="576"/>
      <c r="E15" s="576"/>
      <c r="F15" s="576"/>
      <c r="G15" s="576"/>
      <c r="H15" s="577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1" ht="18" customHeight="1">
      <c r="A16" s="3"/>
      <c r="B16" s="280"/>
      <c r="C16" s="582"/>
      <c r="D16" s="576"/>
      <c r="E16" s="576"/>
      <c r="F16" s="576"/>
      <c r="G16" s="576"/>
      <c r="H16" s="577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1:21" ht="18" customHeight="1">
      <c r="A17" s="3"/>
      <c r="B17" s="281"/>
      <c r="C17" s="575"/>
      <c r="D17" s="583"/>
      <c r="E17" s="583"/>
      <c r="F17" s="583"/>
      <c r="G17" s="583"/>
      <c r="H17" s="584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</row>
    <row r="18" spans="1:21" ht="18" customHeight="1">
      <c r="A18" s="3"/>
      <c r="B18" s="278" t="s">
        <v>80</v>
      </c>
      <c r="C18" s="585"/>
      <c r="D18" s="586"/>
      <c r="E18" s="586"/>
      <c r="F18" s="586"/>
      <c r="G18" s="586"/>
      <c r="H18" s="587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</row>
    <row r="19" spans="1:21" ht="18" customHeight="1">
      <c r="A19" s="3"/>
      <c r="B19" s="278" t="s">
        <v>81</v>
      </c>
      <c r="C19" s="588"/>
      <c r="D19" s="583"/>
      <c r="E19" s="583"/>
      <c r="F19" s="583"/>
      <c r="G19" s="583"/>
      <c r="H19" s="584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</row>
    <row r="20" spans="1:21" ht="18" customHeight="1">
      <c r="A20" s="3"/>
      <c r="B20" s="279" t="s">
        <v>173</v>
      </c>
      <c r="C20" s="582"/>
      <c r="D20" s="576"/>
      <c r="E20" s="576"/>
      <c r="F20" s="576"/>
      <c r="G20" s="576"/>
      <c r="H20" s="577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</row>
    <row r="21" spans="1:21" ht="18" customHeight="1">
      <c r="A21" s="3"/>
      <c r="B21" s="280"/>
      <c r="C21" s="575"/>
      <c r="D21" s="583"/>
      <c r="E21" s="583"/>
      <c r="F21" s="583"/>
      <c r="G21" s="583"/>
      <c r="H21" s="584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ht="18" customHeight="1">
      <c r="A22" s="3"/>
      <c r="B22" s="280"/>
      <c r="C22" s="575"/>
      <c r="D22" s="583"/>
      <c r="E22" s="583"/>
      <c r="F22" s="583"/>
      <c r="G22" s="583"/>
      <c r="H22" s="584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ht="18" customHeight="1">
      <c r="A23" s="3"/>
      <c r="B23" s="280"/>
      <c r="C23" s="575"/>
      <c r="D23" s="583"/>
      <c r="E23" s="583"/>
      <c r="F23" s="583"/>
      <c r="G23" s="583"/>
      <c r="H23" s="584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ht="18" customHeight="1">
      <c r="A24" s="3"/>
      <c r="B24" s="281"/>
      <c r="C24" s="575"/>
      <c r="D24" s="583"/>
      <c r="E24" s="583"/>
      <c r="F24" s="583"/>
      <c r="G24" s="583"/>
      <c r="H24" s="584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ht="18" customHeight="1">
      <c r="A25" s="3"/>
      <c r="B25" s="279" t="s">
        <v>208</v>
      </c>
      <c r="C25" s="589"/>
      <c r="D25" s="175"/>
      <c r="E25" s="175"/>
      <c r="F25" s="175"/>
      <c r="G25" s="175"/>
      <c r="H25" s="286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s="3" customFormat="1" ht="18" customHeight="1">
      <c r="B26" s="283"/>
      <c r="C26" s="284"/>
      <c r="D26" s="284"/>
      <c r="E26" s="284"/>
      <c r="F26" s="284"/>
      <c r="G26" s="284"/>
      <c r="H26" s="285"/>
    </row>
    <row r="27" spans="1:21" s="3" customFormat="1">
      <c r="B27" s="6"/>
      <c r="C27" s="7"/>
      <c r="D27" s="7"/>
      <c r="E27" s="7"/>
      <c r="F27" s="7"/>
      <c r="G27" s="7"/>
      <c r="H27" s="7"/>
    </row>
    <row r="28" spans="1:21" s="3" customFormat="1">
      <c r="B28" s="6"/>
      <c r="C28" s="7"/>
      <c r="D28" s="7"/>
      <c r="E28" s="7"/>
      <c r="F28" s="7"/>
      <c r="G28" s="7"/>
      <c r="H28" s="7"/>
    </row>
    <row r="29" spans="1:2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1" ht="18" customHeight="1">
      <c r="A30" s="3"/>
      <c r="B30" s="287" t="s">
        <v>70</v>
      </c>
      <c r="C30" s="775" t="s">
        <v>105</v>
      </c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1" ht="18" customHeight="1">
      <c r="A31" s="3"/>
      <c r="B31" s="288" t="s">
        <v>5</v>
      </c>
      <c r="C31" s="776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1" ht="18" customHeight="1">
      <c r="A32" s="3"/>
      <c r="B32" s="226" t="s">
        <v>74</v>
      </c>
      <c r="C32" s="590"/>
      <c r="D32" s="3"/>
      <c r="E32" s="772" t="s">
        <v>82</v>
      </c>
      <c r="F32" s="772"/>
      <c r="G32" s="772"/>
      <c r="H32" s="772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21" ht="18" customHeight="1">
      <c r="A33" s="3"/>
      <c r="B33" s="226" t="s">
        <v>75</v>
      </c>
      <c r="C33" s="590"/>
      <c r="D33" s="3"/>
      <c r="E33" s="772" t="s">
        <v>83</v>
      </c>
      <c r="F33" s="772"/>
      <c r="G33" s="772"/>
      <c r="H33" s="772"/>
      <c r="I33" s="3"/>
      <c r="J33" s="3"/>
      <c r="K33" s="3"/>
      <c r="L33" s="757"/>
      <c r="M33" s="757"/>
      <c r="N33" s="757"/>
      <c r="O33" s="757"/>
      <c r="P33" s="3"/>
      <c r="Q33" s="3"/>
      <c r="R33" s="3"/>
      <c r="S33" s="3"/>
      <c r="T33" s="3"/>
      <c r="U33" s="3"/>
    </row>
    <row r="34" spans="1:21" ht="18" customHeight="1">
      <c r="A34" s="3"/>
      <c r="B34" s="226" t="s">
        <v>76</v>
      </c>
      <c r="C34" s="590"/>
      <c r="D34" s="3"/>
      <c r="E34" s="772" t="s">
        <v>84</v>
      </c>
      <c r="F34" s="772"/>
      <c r="G34" s="772"/>
      <c r="H34" s="772"/>
      <c r="I34" s="3"/>
      <c r="J34" s="3"/>
      <c r="K34" s="3"/>
      <c r="L34" s="757"/>
      <c r="M34" s="757"/>
      <c r="N34" s="757"/>
      <c r="O34" s="757"/>
      <c r="P34" s="3"/>
      <c r="Q34" s="3"/>
      <c r="R34" s="3"/>
      <c r="S34" s="3"/>
      <c r="T34" s="3"/>
      <c r="U34" s="3"/>
    </row>
    <row r="35" spans="1:21" ht="18" customHeight="1">
      <c r="A35" s="3"/>
      <c r="B35" s="226" t="s">
        <v>77</v>
      </c>
      <c r="C35" s="590"/>
      <c r="D35" s="3"/>
      <c r="E35" s="772" t="s">
        <v>86</v>
      </c>
      <c r="F35" s="772"/>
      <c r="G35" s="772"/>
      <c r="H35" s="772"/>
      <c r="I35" s="3"/>
      <c r="J35" s="3"/>
      <c r="K35" s="3"/>
      <c r="L35" s="757"/>
      <c r="M35" s="757"/>
      <c r="N35" s="757"/>
      <c r="O35" s="757"/>
      <c r="P35" s="3"/>
      <c r="Q35" s="3"/>
      <c r="R35" s="3"/>
      <c r="S35" s="3"/>
      <c r="T35" s="3"/>
      <c r="U35" s="3"/>
    </row>
    <row r="36" spans="1:21" ht="18" customHeight="1">
      <c r="A36" s="3"/>
      <c r="B36" s="226" t="s">
        <v>78</v>
      </c>
      <c r="C36" s="590"/>
      <c r="D36" s="3"/>
      <c r="E36" s="772" t="s">
        <v>87</v>
      </c>
      <c r="F36" s="772"/>
      <c r="G36" s="772"/>
      <c r="H36" s="772"/>
      <c r="I36" s="3"/>
      <c r="J36" s="3"/>
      <c r="K36" s="3"/>
      <c r="L36" s="757"/>
      <c r="M36" s="757"/>
      <c r="N36" s="757"/>
      <c r="O36" s="757"/>
      <c r="P36" s="3"/>
      <c r="Q36" s="3"/>
      <c r="R36" s="3"/>
      <c r="S36" s="3"/>
      <c r="T36" s="3"/>
      <c r="U36" s="3"/>
    </row>
    <row r="37" spans="1:21" ht="18" customHeight="1">
      <c r="A37" s="3"/>
      <c r="B37" s="289" t="s">
        <v>9</v>
      </c>
      <c r="C37" s="290">
        <f>SUM(C32:C36)</f>
        <v>0</v>
      </c>
      <c r="D37" s="3"/>
      <c r="E37" s="3"/>
      <c r="F37" s="3"/>
      <c r="G37" s="3"/>
      <c r="H37" s="3"/>
      <c r="I37" s="3"/>
      <c r="J37" s="3"/>
      <c r="K37" s="3"/>
      <c r="L37" s="757"/>
      <c r="M37" s="757"/>
      <c r="N37" s="757"/>
      <c r="O37" s="757"/>
      <c r="P37" s="3"/>
      <c r="Q37" s="3"/>
      <c r="R37" s="3"/>
      <c r="S37" s="3"/>
      <c r="T37" s="3"/>
      <c r="U37" s="3"/>
    </row>
    <row r="38" spans="1:21" s="3" customFormat="1">
      <c r="B38" s="11"/>
      <c r="C38" s="12"/>
      <c r="E38" s="8"/>
      <c r="F38" s="8"/>
      <c r="G38" s="8"/>
      <c r="H38" s="8"/>
      <c r="L38" s="10"/>
      <c r="M38" s="10"/>
      <c r="N38" s="10"/>
      <c r="O38" s="10"/>
    </row>
    <row r="39" spans="1:21" s="3" customFormat="1">
      <c r="B39" s="11"/>
      <c r="C39" s="12"/>
      <c r="E39" s="8"/>
      <c r="F39" s="8"/>
      <c r="G39" s="8"/>
      <c r="H39" s="8"/>
      <c r="L39" s="10"/>
      <c r="M39" s="10"/>
      <c r="N39" s="10"/>
      <c r="O39" s="10"/>
    </row>
    <row r="40" spans="1:21" s="3" customFormat="1">
      <c r="B40" s="11"/>
      <c r="C40" s="12"/>
      <c r="E40" s="8"/>
      <c r="F40" s="8"/>
      <c r="G40" s="8"/>
      <c r="H40" s="8"/>
      <c r="L40" s="10"/>
      <c r="M40" s="10"/>
      <c r="N40" s="10"/>
      <c r="O40" s="10"/>
    </row>
    <row r="41" spans="1:21" s="3" customFormat="1" ht="18" customHeight="1">
      <c r="B41" s="291" t="s">
        <v>167</v>
      </c>
      <c r="C41" s="180" t="s">
        <v>105</v>
      </c>
      <c r="E41" s="8"/>
      <c r="F41" s="8"/>
      <c r="G41" s="8"/>
      <c r="H41" s="8"/>
      <c r="L41" s="10"/>
      <c r="M41" s="10"/>
      <c r="N41" s="10"/>
      <c r="O41" s="10"/>
    </row>
    <row r="42" spans="1:21" ht="18" customHeight="1">
      <c r="A42" s="3"/>
      <c r="B42" s="226" t="s">
        <v>72</v>
      </c>
      <c r="C42" s="590">
        <v>0</v>
      </c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ht="18" customHeight="1">
      <c r="A43" s="3"/>
      <c r="B43" s="278" t="s">
        <v>71</v>
      </c>
      <c r="C43" s="590">
        <v>0</v>
      </c>
      <c r="D43" s="3"/>
      <c r="E43" s="3"/>
      <c r="F43" s="3"/>
      <c r="G43" s="3"/>
      <c r="H43" s="3" t="s">
        <v>104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ht="18" customHeight="1">
      <c r="A44" s="3"/>
      <c r="B44" s="278" t="s">
        <v>73</v>
      </c>
      <c r="C44" s="590">
        <v>0</v>
      </c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</row>
    <row r="45" spans="1:21" s="3" customFormat="1" ht="18" customHeight="1">
      <c r="B45" s="773"/>
      <c r="C45" s="774"/>
    </row>
    <row r="46" spans="1:21" s="3" customFormat="1">
      <c r="B46" s="13"/>
      <c r="C46" s="13"/>
    </row>
    <row r="47" spans="1:21" s="3" customFormat="1">
      <c r="B47" s="14"/>
      <c r="C47" s="176"/>
    </row>
    <row r="48" spans="1:21" ht="20.25">
      <c r="A48" s="3"/>
      <c r="B48" s="758" t="s">
        <v>121</v>
      </c>
      <c r="C48" s="759"/>
      <c r="D48" s="759"/>
      <c r="E48" s="759"/>
      <c r="F48" s="759"/>
      <c r="G48" s="759"/>
      <c r="H48" s="760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1:21" ht="18" customHeight="1">
      <c r="A49" s="3"/>
      <c r="B49" s="755" t="s">
        <v>102</v>
      </c>
      <c r="C49" s="755"/>
      <c r="D49" s="755"/>
      <c r="E49" s="755"/>
      <c r="F49" s="755"/>
      <c r="G49" s="755"/>
      <c r="H49" s="591">
        <v>360</v>
      </c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1:21" ht="18" customHeight="1">
      <c r="A50" s="3"/>
      <c r="B50" s="755" t="s">
        <v>88</v>
      </c>
      <c r="C50" s="755"/>
      <c r="D50" s="755"/>
      <c r="E50" s="755"/>
      <c r="F50" s="755"/>
      <c r="G50" s="755"/>
      <c r="H50" s="591">
        <v>8</v>
      </c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1:21" ht="18" customHeight="1">
      <c r="A51" s="3"/>
      <c r="B51" s="755" t="s">
        <v>94</v>
      </c>
      <c r="C51" s="755"/>
      <c r="D51" s="755"/>
      <c r="E51" s="755"/>
      <c r="F51" s="755"/>
      <c r="G51" s="755"/>
      <c r="H51" s="590">
        <f>'Quadro 12'!C6</f>
        <v>0</v>
      </c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</row>
    <row r="52" spans="1:21" ht="18" customHeight="1">
      <c r="A52" s="3"/>
      <c r="B52" s="755" t="s">
        <v>95</v>
      </c>
      <c r="C52" s="755"/>
      <c r="D52" s="755"/>
      <c r="E52" s="755"/>
      <c r="F52" s="755"/>
      <c r="G52" s="755"/>
      <c r="H52" s="591">
        <f>'Quadro 12'!C8</f>
        <v>0</v>
      </c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</row>
    <row r="53" spans="1:21" ht="18" customHeight="1">
      <c r="A53" s="3"/>
      <c r="B53" s="755" t="s">
        <v>96</v>
      </c>
      <c r="C53" s="755"/>
      <c r="D53" s="755"/>
      <c r="E53" s="755"/>
      <c r="F53" s="755"/>
      <c r="G53" s="755"/>
      <c r="H53" s="221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</row>
    <row r="54" spans="1:21" ht="18" customHeight="1">
      <c r="A54" s="3"/>
      <c r="B54" s="755" t="str">
        <f>IF($C$25&gt;1,"    Mercadorias","    Matéria-Prima")</f>
        <v xml:space="preserve">    Matéria-Prima</v>
      </c>
      <c r="C54" s="755"/>
      <c r="D54" s="755"/>
      <c r="E54" s="755"/>
      <c r="F54" s="755"/>
      <c r="G54" s="755"/>
      <c r="H54" s="591">
        <f>'Quadro 12'!C14</f>
        <v>0</v>
      </c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</row>
    <row r="55" spans="1:21" ht="18" customHeight="1">
      <c r="A55" s="3" t="s">
        <v>92</v>
      </c>
      <c r="B55" s="755" t="s">
        <v>100</v>
      </c>
      <c r="C55" s="755"/>
      <c r="D55" s="755"/>
      <c r="E55" s="755"/>
      <c r="F55" s="755"/>
      <c r="G55" s="755"/>
      <c r="H55" s="591">
        <f>H54</f>
        <v>0</v>
      </c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</row>
    <row r="56" spans="1:21" ht="18" customHeight="1">
      <c r="A56" s="3"/>
      <c r="B56" s="755" t="s">
        <v>101</v>
      </c>
      <c r="C56" s="755"/>
      <c r="D56" s="755"/>
      <c r="E56" s="755"/>
      <c r="F56" s="755"/>
      <c r="G56" s="755"/>
      <c r="H56" s="591">
        <f>H54</f>
        <v>0</v>
      </c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</row>
    <row r="57" spans="1:21" ht="18" customHeight="1">
      <c r="A57" s="3"/>
      <c r="B57" s="755" t="s">
        <v>89</v>
      </c>
      <c r="C57" s="755"/>
      <c r="D57" s="755"/>
      <c r="E57" s="755"/>
      <c r="F57" s="755"/>
      <c r="G57" s="755"/>
      <c r="H57" s="591">
        <v>1</v>
      </c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</row>
    <row r="58" spans="1:21" ht="18" customHeight="1">
      <c r="A58" s="3"/>
      <c r="B58" s="755" t="s">
        <v>90</v>
      </c>
      <c r="C58" s="755"/>
      <c r="D58" s="755"/>
      <c r="E58" s="755"/>
      <c r="F58" s="755"/>
      <c r="G58" s="755"/>
      <c r="H58" s="591">
        <f>'Quadro 3'!D7*12</f>
        <v>0</v>
      </c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</row>
    <row r="59" spans="1:21" ht="18" customHeight="1">
      <c r="A59" s="3"/>
      <c r="B59" s="755" t="s">
        <v>407</v>
      </c>
      <c r="C59" s="755"/>
      <c r="D59" s="755"/>
      <c r="E59" s="755"/>
      <c r="F59" s="755"/>
      <c r="G59" s="755"/>
      <c r="H59" s="591">
        <v>4</v>
      </c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</row>
    <row r="60" spans="1:21" ht="18" customHeight="1">
      <c r="A60" s="3"/>
      <c r="B60" s="755" t="s">
        <v>97</v>
      </c>
      <c r="C60" s="755"/>
      <c r="D60" s="755"/>
      <c r="E60" s="755"/>
      <c r="F60" s="755"/>
      <c r="G60" s="755"/>
      <c r="H60" s="221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</row>
    <row r="61" spans="1:21" ht="18" customHeight="1">
      <c r="A61" s="3"/>
      <c r="B61" s="755" t="str">
        <f>IF($C$25&gt;1,"    Mercadorias","    Matéria-Prima")</f>
        <v xml:space="preserve">    Matéria-Prima</v>
      </c>
      <c r="C61" s="755"/>
      <c r="D61" s="755"/>
      <c r="E61" s="755"/>
      <c r="F61" s="755"/>
      <c r="G61" s="755"/>
      <c r="H61" s="590">
        <f>'Quadro 12'!C10</f>
        <v>0</v>
      </c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</row>
    <row r="62" spans="1:21" ht="18" customHeight="1">
      <c r="A62" s="3"/>
      <c r="B62" s="755" t="s">
        <v>100</v>
      </c>
      <c r="C62" s="755"/>
      <c r="D62" s="755"/>
      <c r="E62" s="755"/>
      <c r="F62" s="755"/>
      <c r="G62" s="755"/>
      <c r="H62" s="590">
        <f>H61</f>
        <v>0</v>
      </c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</row>
    <row r="63" spans="1:21" ht="18" customHeight="1">
      <c r="A63" s="3"/>
      <c r="B63" s="755" t="s">
        <v>101</v>
      </c>
      <c r="C63" s="755"/>
      <c r="D63" s="755"/>
      <c r="E63" s="755"/>
      <c r="F63" s="755"/>
      <c r="G63" s="755"/>
      <c r="H63" s="590">
        <f>H61</f>
        <v>0</v>
      </c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</row>
    <row r="64" spans="1:21" ht="18" customHeight="1">
      <c r="A64" s="3"/>
      <c r="B64" s="755" t="s">
        <v>103</v>
      </c>
      <c r="C64" s="755"/>
      <c r="D64" s="755"/>
      <c r="E64" s="755"/>
      <c r="F64" s="755"/>
      <c r="G64" s="755"/>
      <c r="H64" s="221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</row>
    <row r="65" spans="1:21" ht="18" customHeight="1">
      <c r="A65" s="3"/>
      <c r="B65" s="755" t="str">
        <f>IF($C$25&gt;1,"    Mercadorias","    Matéria-Prima")</f>
        <v xml:space="preserve">    Matéria-Prima</v>
      </c>
      <c r="C65" s="755"/>
      <c r="D65" s="755"/>
      <c r="E65" s="755"/>
      <c r="F65" s="755"/>
      <c r="G65" s="755"/>
      <c r="H65" s="591">
        <f>'Quadro 12'!C12</f>
        <v>0</v>
      </c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</row>
    <row r="66" spans="1:21" ht="18" customHeight="1">
      <c r="A66" s="3"/>
      <c r="B66" s="755" t="s">
        <v>100</v>
      </c>
      <c r="C66" s="755"/>
      <c r="D66" s="755"/>
      <c r="E66" s="755"/>
      <c r="F66" s="755"/>
      <c r="G66" s="755"/>
      <c r="H66" s="591">
        <f>H65</f>
        <v>0</v>
      </c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</row>
    <row r="67" spans="1:21" ht="18" customHeight="1">
      <c r="A67" s="3"/>
      <c r="B67" s="755" t="s">
        <v>101</v>
      </c>
      <c r="C67" s="755"/>
      <c r="D67" s="755"/>
      <c r="E67" s="755"/>
      <c r="F67" s="755"/>
      <c r="G67" s="755"/>
      <c r="H67" s="591">
        <f>H65</f>
        <v>0</v>
      </c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</row>
    <row r="68" spans="1:21" ht="18" customHeight="1">
      <c r="A68" s="3"/>
      <c r="B68" s="755" t="s">
        <v>98</v>
      </c>
      <c r="C68" s="755"/>
      <c r="D68" s="755"/>
      <c r="E68" s="755"/>
      <c r="F68" s="755"/>
      <c r="G68" s="755"/>
      <c r="H68" s="221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</row>
    <row r="69" spans="1:21" ht="18" customHeight="1">
      <c r="A69" s="3"/>
      <c r="B69" s="755" t="s">
        <v>93</v>
      </c>
      <c r="C69" s="755"/>
      <c r="D69" s="755"/>
      <c r="E69" s="755"/>
      <c r="F69" s="755"/>
      <c r="G69" s="755"/>
      <c r="H69" s="591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</row>
    <row r="70" spans="1:21" ht="18" customHeight="1">
      <c r="A70" s="3"/>
      <c r="B70" s="756" t="s">
        <v>114</v>
      </c>
      <c r="C70" s="756"/>
      <c r="D70" s="756"/>
      <c r="E70" s="756"/>
      <c r="F70" s="756"/>
      <c r="G70" s="756"/>
      <c r="H70" s="591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</row>
    <row r="71" spans="1:21" ht="18" customHeight="1">
      <c r="A71" s="3"/>
      <c r="B71" s="294" t="s">
        <v>221</v>
      </c>
      <c r="C71" s="295"/>
      <c r="D71" s="295"/>
      <c r="E71" s="295"/>
      <c r="F71" s="295"/>
      <c r="G71" s="296"/>
      <c r="H71" s="592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</row>
    <row r="72" spans="1:21" ht="18" customHeight="1">
      <c r="A72" s="3"/>
      <c r="B72" s="282" t="s">
        <v>222</v>
      </c>
      <c r="C72" s="292"/>
      <c r="D72" s="292"/>
      <c r="E72" s="292"/>
      <c r="F72" s="292"/>
      <c r="G72" s="293"/>
      <c r="H72" s="59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</row>
    <row r="73" spans="1:21" ht="18" customHeight="1">
      <c r="A73" s="3"/>
      <c r="B73" s="281" t="s">
        <v>223</v>
      </c>
      <c r="C73" s="281"/>
      <c r="D73" s="281"/>
      <c r="E73" s="281"/>
      <c r="F73" s="281"/>
      <c r="G73" s="281"/>
      <c r="H73" s="59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</row>
    <row r="74" spans="1:21" ht="18" customHeight="1">
      <c r="A74" s="3"/>
      <c r="B74" s="755" t="s">
        <v>99</v>
      </c>
      <c r="C74" s="755"/>
      <c r="D74" s="755"/>
      <c r="E74" s="755"/>
      <c r="F74" s="755"/>
      <c r="G74" s="755"/>
      <c r="H74" s="59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</row>
    <row r="75" spans="1:21" ht="18" customHeight="1">
      <c r="A75" s="3"/>
      <c r="B75" s="755" t="s">
        <v>91</v>
      </c>
      <c r="C75" s="755"/>
      <c r="D75" s="755"/>
      <c r="E75" s="755"/>
      <c r="F75" s="755"/>
      <c r="G75" s="755"/>
      <c r="H75" s="591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</row>
    <row r="76" spans="1:21" ht="18" customHeight="1">
      <c r="A76" s="3"/>
      <c r="B76" s="283"/>
      <c r="C76" s="284"/>
      <c r="D76" s="284"/>
      <c r="E76" s="284"/>
      <c r="F76" s="284"/>
      <c r="G76" s="284"/>
      <c r="H76" s="285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</row>
    <row r="77" spans="1:2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</row>
    <row r="78" spans="1:2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</row>
    <row r="79" spans="1:21">
      <c r="A79" s="3"/>
      <c r="B79" s="3"/>
      <c r="C79" s="3"/>
      <c r="D79" s="3"/>
      <c r="E79" s="762" t="s">
        <v>269</v>
      </c>
      <c r="F79" s="762"/>
      <c r="G79" s="762"/>
      <c r="H79" s="594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</row>
    <row r="80" spans="1:21" ht="18">
      <c r="A80" s="3"/>
      <c r="B80" s="766" t="s">
        <v>257</v>
      </c>
      <c r="C80" s="767"/>
      <c r="D80" s="767"/>
      <c r="E80" s="767"/>
      <c r="F80" s="767"/>
      <c r="G80" s="767"/>
      <c r="H80" s="768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</row>
    <row r="81" spans="1:21" ht="15.75">
      <c r="A81" s="3"/>
      <c r="B81" s="763" t="s">
        <v>258</v>
      </c>
      <c r="C81" s="764"/>
      <c r="D81" s="763" t="s">
        <v>260</v>
      </c>
      <c r="E81" s="765"/>
      <c r="F81" s="765"/>
      <c r="G81" s="765"/>
      <c r="H81" s="764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</row>
    <row r="82" spans="1:21">
      <c r="A82" s="3"/>
      <c r="B82" s="301"/>
      <c r="C82" s="302"/>
      <c r="D82" s="301"/>
      <c r="E82" s="308"/>
      <c r="F82" s="308"/>
      <c r="G82" s="308"/>
      <c r="H82" s="309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</row>
    <row r="83" spans="1:21">
      <c r="A83" s="3"/>
      <c r="B83" s="189" t="s">
        <v>259</v>
      </c>
      <c r="C83" s="595"/>
      <c r="D83" s="298" t="s">
        <v>259</v>
      </c>
      <c r="E83" s="299"/>
      <c r="F83" s="299"/>
      <c r="G83" s="300"/>
      <c r="H83" s="595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</row>
    <row r="84" spans="1:21">
      <c r="A84" s="3"/>
      <c r="B84" s="303"/>
      <c r="C84" s="596"/>
      <c r="D84" s="303"/>
      <c r="E84" s="16"/>
      <c r="F84" s="16"/>
      <c r="G84" s="16"/>
      <c r="H84" s="596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</row>
    <row r="85" spans="1:21">
      <c r="A85" s="3"/>
      <c r="B85" s="189" t="s">
        <v>413</v>
      </c>
      <c r="C85" s="597">
        <f>C87+C89+C91+C107</f>
        <v>0</v>
      </c>
      <c r="D85" s="303"/>
      <c r="E85" s="16"/>
      <c r="F85" s="16"/>
      <c r="G85" s="16"/>
      <c r="H85" s="596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</row>
    <row r="86" spans="1:21">
      <c r="A86" s="3"/>
      <c r="B86" s="303"/>
      <c r="C86" s="304"/>
      <c r="D86" s="303"/>
      <c r="E86" s="16"/>
      <c r="F86" s="16"/>
      <c r="G86" s="16"/>
      <c r="H86" s="304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</row>
    <row r="87" spans="1:21">
      <c r="A87" s="3"/>
      <c r="B87" s="189" t="s">
        <v>416</v>
      </c>
      <c r="C87" s="595"/>
      <c r="D87" s="298" t="s">
        <v>413</v>
      </c>
      <c r="E87" s="299"/>
      <c r="F87" s="299"/>
      <c r="G87" s="300"/>
      <c r="H87" s="595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</row>
    <row r="88" spans="1:21">
      <c r="A88" s="3"/>
      <c r="B88" s="303"/>
      <c r="C88" s="304"/>
      <c r="D88" s="303"/>
      <c r="E88" s="16"/>
      <c r="F88" s="16"/>
      <c r="G88" s="16"/>
      <c r="H88" s="305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</row>
    <row r="89" spans="1:21">
      <c r="A89" s="3"/>
      <c r="B89" s="189" t="s">
        <v>408</v>
      </c>
      <c r="C89" s="598"/>
      <c r="D89" s="301" t="s">
        <v>262</v>
      </c>
      <c r="E89" s="308"/>
      <c r="F89" s="308"/>
      <c r="G89" s="309"/>
      <c r="H89" s="599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</row>
    <row r="90" spans="1:21">
      <c r="A90" s="3"/>
      <c r="B90" s="303"/>
      <c r="C90" s="18"/>
      <c r="D90" s="301"/>
      <c r="E90" s="308"/>
      <c r="F90" s="308"/>
      <c r="G90" s="308"/>
      <c r="H90" s="312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</row>
    <row r="91" spans="1:21">
      <c r="A91" s="3"/>
      <c r="B91" s="189" t="s">
        <v>409</v>
      </c>
      <c r="C91" s="316">
        <f>SUM(C93:C105)</f>
        <v>0</v>
      </c>
      <c r="D91" s="303"/>
      <c r="E91" s="16"/>
      <c r="F91" s="16"/>
      <c r="G91" s="16"/>
      <c r="H91" s="305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</row>
    <row r="92" spans="1:21">
      <c r="A92" s="3"/>
      <c r="B92" s="303"/>
      <c r="C92" s="18"/>
      <c r="D92" s="303"/>
      <c r="E92" s="16"/>
      <c r="F92" s="16"/>
      <c r="G92" s="16"/>
      <c r="H92" s="305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</row>
    <row r="93" spans="1:21">
      <c r="A93" s="3"/>
      <c r="B93" s="297" t="s">
        <v>265</v>
      </c>
      <c r="C93" s="600"/>
      <c r="D93" s="303"/>
      <c r="E93" s="16"/>
      <c r="F93" s="16"/>
      <c r="G93" s="16"/>
      <c r="H93" s="305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</row>
    <row r="94" spans="1:21">
      <c r="A94" s="3"/>
      <c r="B94" s="297" t="s">
        <v>185</v>
      </c>
      <c r="C94" s="600"/>
      <c r="D94" s="303"/>
      <c r="E94" s="16"/>
      <c r="F94" s="16"/>
      <c r="G94" s="16"/>
      <c r="H94" s="305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</row>
    <row r="95" spans="1:21">
      <c r="A95" s="3"/>
      <c r="B95" s="297" t="s">
        <v>266</v>
      </c>
      <c r="C95" s="600"/>
      <c r="D95" s="303"/>
      <c r="E95" s="16"/>
      <c r="F95" s="16"/>
      <c r="G95" s="16"/>
      <c r="H95" s="305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</row>
    <row r="96" spans="1:21">
      <c r="A96" s="3"/>
      <c r="B96" s="297" t="s">
        <v>187</v>
      </c>
      <c r="C96" s="600"/>
      <c r="D96" s="303"/>
      <c r="E96" s="16"/>
      <c r="F96" s="16"/>
      <c r="G96" s="16"/>
      <c r="H96" s="305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</row>
    <row r="97" spans="1:21">
      <c r="A97" s="3"/>
      <c r="B97" s="297" t="s">
        <v>266</v>
      </c>
      <c r="C97" s="600"/>
      <c r="D97" s="303"/>
      <c r="E97" s="16"/>
      <c r="F97" s="16"/>
      <c r="G97" s="16"/>
      <c r="H97" s="305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1:21">
      <c r="A98" s="3"/>
      <c r="B98" s="297" t="s">
        <v>191</v>
      </c>
      <c r="C98" s="600"/>
      <c r="D98" s="303"/>
      <c r="E98" s="16"/>
      <c r="F98" s="16"/>
      <c r="G98" s="16"/>
      <c r="H98" s="305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</row>
    <row r="99" spans="1:21">
      <c r="A99" s="3"/>
      <c r="B99" s="297" t="s">
        <v>266</v>
      </c>
      <c r="C99" s="600"/>
      <c r="D99" s="303"/>
      <c r="E99" s="16"/>
      <c r="F99" s="16"/>
      <c r="G99" s="16"/>
      <c r="H99" s="305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</row>
    <row r="100" spans="1:21">
      <c r="A100" s="3"/>
      <c r="B100" s="297" t="s">
        <v>186</v>
      </c>
      <c r="C100" s="600"/>
      <c r="D100" s="303"/>
      <c r="E100" s="16"/>
      <c r="F100" s="16"/>
      <c r="G100" s="16"/>
      <c r="H100" s="305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</row>
    <row r="101" spans="1:21">
      <c r="A101" s="3"/>
      <c r="B101" s="297" t="s">
        <v>266</v>
      </c>
      <c r="C101" s="600"/>
      <c r="D101" s="303"/>
      <c r="E101" s="16"/>
      <c r="F101" s="16"/>
      <c r="G101" s="16"/>
      <c r="H101" s="305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</row>
    <row r="102" spans="1:21">
      <c r="A102" s="3"/>
      <c r="B102" s="297" t="s">
        <v>267</v>
      </c>
      <c r="C102" s="600"/>
      <c r="D102" s="303"/>
      <c r="E102" s="16"/>
      <c r="F102" s="16"/>
      <c r="G102" s="16"/>
      <c r="H102" s="305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</row>
    <row r="103" spans="1:21">
      <c r="A103" s="3"/>
      <c r="B103" s="297" t="s">
        <v>266</v>
      </c>
      <c r="C103" s="600"/>
      <c r="D103" s="303"/>
      <c r="E103" s="16"/>
      <c r="F103" s="16"/>
      <c r="G103" s="16"/>
      <c r="H103" s="305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</row>
    <row r="104" spans="1:21">
      <c r="A104" s="3"/>
      <c r="B104" s="297" t="s">
        <v>188</v>
      </c>
      <c r="C104" s="600"/>
      <c r="D104" s="303"/>
      <c r="E104" s="16"/>
      <c r="F104" s="16"/>
      <c r="G104" s="16"/>
      <c r="H104" s="305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</row>
    <row r="105" spans="1:21">
      <c r="A105" s="3"/>
      <c r="B105" s="297" t="s">
        <v>266</v>
      </c>
      <c r="C105" s="600"/>
      <c r="D105" s="303"/>
      <c r="E105" s="16"/>
      <c r="F105" s="16"/>
      <c r="G105" s="16"/>
      <c r="H105" s="305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</row>
    <row r="106" spans="1:21">
      <c r="A106" s="3"/>
      <c r="B106" s="298"/>
      <c r="C106" s="317"/>
      <c r="D106" s="303"/>
      <c r="E106" s="16"/>
      <c r="F106" s="16"/>
      <c r="G106" s="16"/>
      <c r="H106" s="305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</row>
    <row r="107" spans="1:21">
      <c r="A107" s="3"/>
      <c r="B107" s="189" t="s">
        <v>414</v>
      </c>
      <c r="C107" s="316">
        <f>SUM(C108:C109)</f>
        <v>0</v>
      </c>
      <c r="D107" s="303"/>
      <c r="E107" s="16"/>
      <c r="F107" s="16"/>
      <c r="G107" s="16"/>
      <c r="H107" s="305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</row>
    <row r="108" spans="1:21">
      <c r="A108" s="3"/>
      <c r="B108" s="297" t="s">
        <v>415</v>
      </c>
      <c r="C108" s="600"/>
      <c r="D108" s="303"/>
      <c r="E108" s="16"/>
      <c r="F108" s="16"/>
      <c r="G108" s="16"/>
      <c r="H108" s="305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</row>
    <row r="109" spans="1:21">
      <c r="A109" s="3"/>
      <c r="B109" s="297" t="s">
        <v>268</v>
      </c>
      <c r="C109" s="600"/>
      <c r="D109" s="303"/>
      <c r="E109" s="16"/>
      <c r="F109" s="16"/>
      <c r="G109" s="16"/>
      <c r="H109" s="305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</row>
    <row r="110" spans="1:21">
      <c r="A110" s="3"/>
      <c r="B110" s="370"/>
      <c r="C110" s="370"/>
      <c r="D110" s="303"/>
      <c r="E110" s="16"/>
      <c r="F110" s="16"/>
      <c r="G110" s="16"/>
      <c r="H110" s="305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</row>
    <row r="111" spans="1:21">
      <c r="A111" s="3"/>
      <c r="B111" s="370"/>
      <c r="C111" s="370"/>
      <c r="D111" s="313"/>
      <c r="E111" s="314"/>
      <c r="F111" s="314"/>
      <c r="G111" s="314"/>
      <c r="H111" s="315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</row>
    <row r="112" spans="1:21">
      <c r="A112" s="3"/>
      <c r="B112" s="298"/>
      <c r="C112" s="264"/>
      <c r="D112" s="298"/>
      <c r="E112" s="299"/>
      <c r="F112" s="299"/>
      <c r="G112" s="299"/>
      <c r="H112" s="255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</row>
    <row r="113" spans="1:21" ht="18">
      <c r="A113" s="3"/>
      <c r="B113" s="306" t="s">
        <v>263</v>
      </c>
      <c r="C113" s="307">
        <f>C83+C85</f>
        <v>0</v>
      </c>
      <c r="D113" s="306" t="s">
        <v>264</v>
      </c>
      <c r="E113" s="310"/>
      <c r="F113" s="310"/>
      <c r="G113" s="311"/>
      <c r="H113" s="307">
        <f>H83+H87+H89</f>
        <v>0</v>
      </c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</row>
    <row r="114" spans="1:2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</row>
    <row r="115" spans="1:2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</row>
    <row r="116" spans="1:21" ht="18">
      <c r="A116" s="3"/>
      <c r="B116" s="761" t="str">
        <f>IF(C113&lt;&gt;H113,"VALOR DO ATIVO DIFERE DO VALOR DO PASSIVO!","BALANÇO DIGITADO CORRETAMENTE!")</f>
        <v>BALANÇO DIGITADO CORRETAMENTE!</v>
      </c>
      <c r="C116" s="761"/>
      <c r="D116" s="761"/>
      <c r="E116" s="761"/>
      <c r="F116" s="761"/>
      <c r="G116" s="761"/>
      <c r="H116" s="761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</row>
    <row r="117" spans="1:2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</row>
    <row r="118" spans="1:2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</row>
    <row r="119" spans="1:2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</row>
    <row r="120" spans="1:2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</row>
    <row r="121" spans="1:2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</row>
    <row r="122" spans="1:2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</row>
    <row r="123" spans="1:2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</row>
    <row r="124" spans="1:2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</row>
    <row r="125" spans="1:2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</row>
    <row r="126" spans="1:2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</row>
    <row r="127" spans="1:2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</row>
    <row r="128" spans="1:2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</row>
    <row r="129" spans="1:2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</row>
    <row r="130" spans="1:2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</row>
    <row r="131" spans="1:2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</row>
    <row r="132" spans="1:2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</row>
    <row r="133" spans="1:2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</row>
    <row r="134" spans="1:2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</row>
    <row r="135" spans="1:2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</row>
    <row r="136" spans="1:2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</row>
    <row r="137" spans="1:2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</row>
    <row r="138" spans="1:2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</row>
    <row r="139" spans="1:2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</row>
    <row r="140" spans="1:2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</row>
    <row r="141" spans="1:2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</row>
    <row r="142" spans="1:2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</row>
    <row r="143" spans="1:2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</row>
    <row r="144" spans="1:2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</row>
    <row r="145" spans="1:2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1:2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</row>
    <row r="147" spans="1:2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</row>
    <row r="148" spans="1:2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</row>
    <row r="149" spans="1:2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</row>
    <row r="150" spans="1:2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</row>
    <row r="151" spans="1:2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</row>
    <row r="152" spans="1:2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</row>
    <row r="153" spans="1:2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</row>
    <row r="154" spans="1:2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</row>
    <row r="155" spans="1:2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</row>
    <row r="156" spans="1:2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</row>
    <row r="157" spans="1:2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</row>
    <row r="158" spans="1:2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</row>
    <row r="159" spans="1:2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</row>
    <row r="160" spans="1:2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</row>
    <row r="161" spans="1:2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</row>
    <row r="162" spans="1:2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</row>
    <row r="163" spans="1:2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</row>
    <row r="164" spans="1:2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</row>
    <row r="165" spans="1:2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</row>
    <row r="166" spans="1:2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</row>
    <row r="167" spans="1:2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</row>
    <row r="168" spans="1:2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</row>
    <row r="169" spans="1:2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</row>
    <row r="170" spans="1:2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</row>
    <row r="171" spans="1:2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</row>
    <row r="172" spans="1:2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</row>
    <row r="173" spans="1:2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</row>
    <row r="174" spans="1:2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</row>
    <row r="175" spans="1:2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</row>
    <row r="176" spans="1:2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</row>
    <row r="177" spans="1:2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</row>
    <row r="178" spans="1:2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</row>
    <row r="179" spans="1:2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</row>
    <row r="180" spans="1:2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</row>
    <row r="181" spans="1:2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</row>
    <row r="182" spans="1:2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</row>
    <row r="183" spans="1:2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</row>
    <row r="184" spans="1:2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</row>
    <row r="185" spans="1:2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</row>
    <row r="186" spans="1:2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</row>
    <row r="187" spans="1:2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</row>
    <row r="188" spans="1:2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</row>
    <row r="189" spans="1:2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</row>
    <row r="190" spans="1:2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</row>
    <row r="191" spans="1:2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</row>
    <row r="192" spans="1:2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</row>
    <row r="193" spans="1:2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1:2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</row>
    <row r="195" spans="1:2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</row>
    <row r="196" spans="1:2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</row>
    <row r="197" spans="1:2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</row>
    <row r="198" spans="1:2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</row>
    <row r="199" spans="1:2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</row>
    <row r="200" spans="1:2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</row>
    <row r="201" spans="1:2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</row>
    <row r="202" spans="1:2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</row>
    <row r="203" spans="1:2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</row>
    <row r="204" spans="1:2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</row>
    <row r="205" spans="1:2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</row>
    <row r="206" spans="1:2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</row>
    <row r="207" spans="1:2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</row>
    <row r="208" spans="1:2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</row>
    <row r="209" spans="1:2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</row>
    <row r="210" spans="1:2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</row>
    <row r="211" spans="1:2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</row>
    <row r="212" spans="1:2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</row>
    <row r="213" spans="1:2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</row>
    <row r="214" spans="1:2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</row>
    <row r="215" spans="1:2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</row>
    <row r="216" spans="1:2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</row>
    <row r="217" spans="1:2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</row>
    <row r="218" spans="1:2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</row>
    <row r="219" spans="1:2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</row>
    <row r="220" spans="1:2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</row>
    <row r="221" spans="1:21"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</row>
    <row r="222" spans="1:21"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</row>
    <row r="223" spans="1:21"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</row>
    <row r="224" spans="1:21"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</row>
    <row r="225" spans="10:21"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</row>
    <row r="226" spans="10:21"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</row>
    <row r="227" spans="10:21"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</row>
    <row r="228" spans="10:21"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</row>
    <row r="229" spans="10:21"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</row>
    <row r="230" spans="10:21"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</row>
    <row r="231" spans="10:21"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</row>
    <row r="232" spans="10:21"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</row>
    <row r="233" spans="10:21"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</row>
    <row r="234" spans="10:21"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</row>
    <row r="235" spans="10:21"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</row>
    <row r="236" spans="10:21"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</row>
    <row r="237" spans="10:21"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</row>
    <row r="238" spans="10:21"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</row>
    <row r="239" spans="10:21"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</row>
    <row r="240" spans="10:21"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</row>
    <row r="241" spans="10:21"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10:21"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</row>
    <row r="243" spans="10:21"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</row>
    <row r="244" spans="10:21"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</row>
    <row r="245" spans="10:21"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</row>
    <row r="246" spans="10:21"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</row>
    <row r="247" spans="10:21"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</row>
    <row r="248" spans="10:21"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</row>
    <row r="249" spans="10:21"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</row>
    <row r="250" spans="10:21"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</row>
    <row r="251" spans="10:21"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</row>
    <row r="252" spans="10:21"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</row>
    <row r="253" spans="10:21"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</row>
    <row r="254" spans="10:21"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</row>
    <row r="255" spans="10:21"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</row>
    <row r="256" spans="10:21"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</row>
    <row r="257" spans="10:21"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</row>
    <row r="258" spans="10:21"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</row>
    <row r="259" spans="10:21"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</row>
    <row r="260" spans="10:21"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</row>
    <row r="261" spans="10:21"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</row>
    <row r="262" spans="10:21"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</row>
    <row r="263" spans="10:21"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</row>
    <row r="264" spans="10:21"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</row>
    <row r="265" spans="10:21"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</row>
    <row r="266" spans="10:21"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0:21"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</row>
    <row r="268" spans="10:21"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</row>
    <row r="269" spans="10:21"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</row>
    <row r="270" spans="10:21"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</row>
    <row r="271" spans="10:21"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</row>
    <row r="272" spans="10:21"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</row>
    <row r="273" spans="10:21"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</row>
    <row r="274" spans="10:21"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</row>
    <row r="275" spans="10:21"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</row>
    <row r="276" spans="10:21"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</row>
    <row r="277" spans="10:21"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</row>
    <row r="278" spans="10:21"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</row>
    <row r="279" spans="10:21"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</row>
    <row r="280" spans="10:21"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</row>
    <row r="281" spans="10:21"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</row>
    <row r="282" spans="10:21"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</row>
    <row r="283" spans="10:21"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</row>
    <row r="284" spans="10:21"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</row>
    <row r="285" spans="10:21"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</row>
    <row r="286" spans="10:21"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</row>
    <row r="287" spans="10:21"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</row>
    <row r="288" spans="10:21"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</row>
    <row r="289" spans="10:21"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</sheetData>
  <sheetProtection password="C78F" sheet="1" objects="1" scenarios="1"/>
  <mergeCells count="43">
    <mergeCell ref="B75:G75"/>
    <mergeCell ref="B12:H12"/>
    <mergeCell ref="B49:G49"/>
    <mergeCell ref="B50:G50"/>
    <mergeCell ref="E32:H32"/>
    <mergeCell ref="B45:C45"/>
    <mergeCell ref="C30:C31"/>
    <mergeCell ref="E33:H33"/>
    <mergeCell ref="E34:H34"/>
    <mergeCell ref="E35:H35"/>
    <mergeCell ref="E36:H36"/>
    <mergeCell ref="B74:G74"/>
    <mergeCell ref="B54:G54"/>
    <mergeCell ref="B56:G56"/>
    <mergeCell ref="B57:G57"/>
    <mergeCell ref="B60:G60"/>
    <mergeCell ref="B116:H116"/>
    <mergeCell ref="E79:G79"/>
    <mergeCell ref="B81:C81"/>
    <mergeCell ref="D81:H81"/>
    <mergeCell ref="B80:H80"/>
    <mergeCell ref="B70:G70"/>
    <mergeCell ref="B64:G64"/>
    <mergeCell ref="B68:G68"/>
    <mergeCell ref="B58:G58"/>
    <mergeCell ref="L33:O33"/>
    <mergeCell ref="L34:O34"/>
    <mergeCell ref="L35:O35"/>
    <mergeCell ref="B52:G52"/>
    <mergeCell ref="B53:G53"/>
    <mergeCell ref="L36:O36"/>
    <mergeCell ref="L37:O37"/>
    <mergeCell ref="B51:G51"/>
    <mergeCell ref="B48:H48"/>
    <mergeCell ref="B55:G55"/>
    <mergeCell ref="B69:G69"/>
    <mergeCell ref="B65:G65"/>
    <mergeCell ref="B59:G59"/>
    <mergeCell ref="B66:G66"/>
    <mergeCell ref="B67:G67"/>
    <mergeCell ref="B61:G61"/>
    <mergeCell ref="B62:G62"/>
    <mergeCell ref="B63:G63"/>
  </mergeCells>
  <phoneticPr fontId="0" type="noConversion"/>
  <printOptions horizontalCentered="1"/>
  <pageMargins left="0.78740157480314965" right="0.78740157480314965" top="0.73" bottom="0.98425196850393704" header="0.35433070866141736" footer="0.59055118110236227"/>
  <pageSetup paperSize="9" scale="65" orientation="portrait" horizontalDpi="300" verticalDpi="300" r:id="rId1"/>
  <headerFooter alignWithMargins="0">
    <oddHeader>&amp;CProjFacil - Sistema Integrado de Elaboração e Análise de Projetos</oddHeader>
    <oddFooter>&amp;LCopyright: José Nilo Meira
www.meiraprojetos.com.br
josenilomeira@gmail.com           &amp;CVERSÃO 7 - 2005&amp;R&amp;D  
&amp;T</oddFooter>
  </headerFooter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Plan3">
    <pageSetUpPr fitToPage="1"/>
  </sheetPr>
  <dimension ref="A1:AC64"/>
  <sheetViews>
    <sheetView workbookViewId="0"/>
  </sheetViews>
  <sheetFormatPr defaultRowHeight="12.75"/>
  <cols>
    <col min="1" max="1" width="3.7109375" style="4" customWidth="1"/>
    <col min="2" max="2" width="27.5703125" style="4" customWidth="1"/>
    <col min="3" max="3" width="15.42578125" style="4" bestFit="1" customWidth="1"/>
    <col min="4" max="4" width="9.28515625" style="4" customWidth="1"/>
    <col min="5" max="5" width="11.5703125" style="4" bestFit="1" customWidth="1"/>
    <col min="6" max="6" width="9.7109375" style="4" customWidth="1"/>
    <col min="7" max="7" width="15.42578125" style="4" bestFit="1" customWidth="1"/>
    <col min="8" max="8" width="9.7109375" style="4" customWidth="1"/>
    <col min="9" max="9" width="15.42578125" style="4" bestFit="1" customWidth="1"/>
    <col min="10" max="10" width="9.7109375" style="4" customWidth="1"/>
    <col min="11" max="11" width="15.42578125" style="4" bestFit="1" customWidth="1"/>
    <col min="12" max="12" width="9.7109375" style="4" customWidth="1"/>
    <col min="13" max="13" width="15.42578125" style="4" bestFit="1" customWidth="1"/>
    <col min="14" max="16384" width="9.140625" style="4"/>
  </cols>
  <sheetData>
    <row r="1" spans="1:29" s="3" customFormat="1"/>
    <row r="2" spans="1:29" s="3" customFormat="1"/>
    <row r="3" spans="1:29" s="3" customFormat="1"/>
    <row r="4" spans="1:29" s="3" customFormat="1"/>
    <row r="5" spans="1:29" s="3" customFormat="1" ht="20.25">
      <c r="B5" s="5" t="str">
        <f>'Dados Gerais da Empresa'!B6</f>
        <v>ProjFacil - Sistema Integrado de Elaboração e Análise de Projetos</v>
      </c>
    </row>
    <row r="6" spans="1:29" s="3" customFormat="1">
      <c r="B6" s="361" t="str">
        <f>'Dados Gerais da Empresa'!B7</f>
        <v>Copyright:  José Nilo Meira</v>
      </c>
    </row>
    <row r="7" spans="1:29" s="3" customFormat="1"/>
    <row r="8" spans="1:29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</row>
    <row r="9" spans="1:29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</row>
    <row r="10" spans="1:29" ht="23.25">
      <c r="A10" s="3"/>
      <c r="B10" s="779" t="str">
        <f>'Dados Gerais da Empresa'!C13</f>
        <v>Fábrica de Pipocas da Bahia</v>
      </c>
      <c r="C10" s="779"/>
      <c r="D10" s="779"/>
      <c r="E10" s="779"/>
      <c r="F10" s="779"/>
      <c r="G10" s="779"/>
      <c r="H10" s="779"/>
      <c r="I10" s="779"/>
      <c r="J10" s="779"/>
      <c r="K10" s="779"/>
      <c r="L10" s="779"/>
      <c r="M10" s="21">
        <f>'Dados Gerais da Empresa'!C14</f>
        <v>0</v>
      </c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1:29">
      <c r="A11" s="3"/>
      <c r="B11" s="3"/>
      <c r="C11" s="22"/>
      <c r="D11" s="22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</row>
    <row r="12" spans="1:29" ht="20.25">
      <c r="A12" s="3"/>
      <c r="B12" s="781" t="str">
        <f>IF('Dados Gerais da Empresa'!C25=1,"PROGRAMA DE PRODUÇÃO E VENDAS","PROGRAMA DE PRESTAÇÃO DE SERVIÇOS")</f>
        <v>PROGRAMA DE PRESTAÇÃO DE SERVIÇOS</v>
      </c>
      <c r="C12" s="781"/>
      <c r="D12" s="781"/>
      <c r="E12" s="781"/>
      <c r="F12" s="781"/>
      <c r="G12" s="781"/>
      <c r="H12" s="781"/>
      <c r="I12" s="781"/>
      <c r="J12" s="781"/>
      <c r="K12" s="781"/>
      <c r="L12" s="781"/>
      <c r="M12" s="781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spans="1:29">
      <c r="A13" s="3"/>
      <c r="B13" s="23"/>
      <c r="C13" s="24"/>
      <c r="D13" s="24"/>
      <c r="E13" s="24"/>
      <c r="F13" s="23"/>
      <c r="G13" s="23"/>
      <c r="H13" s="23"/>
      <c r="I13" s="23"/>
      <c r="J13" s="23"/>
      <c r="K13" s="23"/>
      <c r="L13" s="23"/>
      <c r="M13" s="2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</row>
    <row r="14" spans="1:29" ht="12.75" customHeight="1">
      <c r="A14" s="3"/>
      <c r="B14" s="780" t="str">
        <f>IF('Dados Gerais da Empresa'!C25&gt;1,"SERVIÇOS","PRODUTOS")</f>
        <v>PRODUTOS</v>
      </c>
      <c r="C14" s="202" t="s">
        <v>0</v>
      </c>
      <c r="D14" s="784" t="s">
        <v>12</v>
      </c>
      <c r="E14" s="202" t="s">
        <v>1</v>
      </c>
      <c r="F14" s="782" t="s">
        <v>3</v>
      </c>
      <c r="G14" s="783"/>
      <c r="H14" s="782" t="s">
        <v>6</v>
      </c>
      <c r="I14" s="783"/>
      <c r="J14" s="782" t="s">
        <v>7</v>
      </c>
      <c r="K14" s="783"/>
      <c r="L14" s="782" t="s">
        <v>8</v>
      </c>
      <c r="M14" s="78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</row>
    <row r="15" spans="1:29" ht="12.75" customHeight="1">
      <c r="A15" s="3"/>
      <c r="B15" s="780"/>
      <c r="C15" s="203" t="s">
        <v>112</v>
      </c>
      <c r="D15" s="784"/>
      <c r="E15" s="203" t="s">
        <v>2</v>
      </c>
      <c r="F15" s="201" t="s">
        <v>4</v>
      </c>
      <c r="G15" s="201" t="s">
        <v>5</v>
      </c>
      <c r="H15" s="201" t="s">
        <v>4</v>
      </c>
      <c r="I15" s="201" t="s">
        <v>5</v>
      </c>
      <c r="J15" s="201" t="s">
        <v>4</v>
      </c>
      <c r="K15" s="201" t="s">
        <v>5</v>
      </c>
      <c r="L15" s="201" t="s">
        <v>4</v>
      </c>
      <c r="M15" s="201" t="s">
        <v>5</v>
      </c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</row>
    <row r="16" spans="1:29" ht="12.75" customHeight="1">
      <c r="A16" s="3"/>
      <c r="B16" s="601">
        <f>'Quadro 2'!B8:C8</f>
        <v>0</v>
      </c>
      <c r="C16" s="602">
        <f>'Quadro 5'!D7</f>
        <v>0</v>
      </c>
      <c r="D16" s="603"/>
      <c r="E16" s="604">
        <f>'Quadro 2'!D8*'Quadro 3'!D7:D7*12</f>
        <v>0</v>
      </c>
      <c r="F16" s="604">
        <f>E16*'Quadro 4'!D6</f>
        <v>0</v>
      </c>
      <c r="G16" s="204">
        <f t="shared" ref="G16:G41" si="0">F16*$C16</f>
        <v>0</v>
      </c>
      <c r="H16" s="604">
        <f>E16*'Quadro 4'!E6</f>
        <v>0</v>
      </c>
      <c r="I16" s="204">
        <f t="shared" ref="I16:I41" si="1">H16*$C16</f>
        <v>0</v>
      </c>
      <c r="J16" s="604">
        <f>E16*'Quadro 4'!F6</f>
        <v>0</v>
      </c>
      <c r="K16" s="204">
        <f>J16*$C16</f>
        <v>0</v>
      </c>
      <c r="L16" s="604">
        <f>E16*'Quadro 4'!G6</f>
        <v>0</v>
      </c>
      <c r="M16" s="204">
        <f t="shared" ref="M16:M30" si="2">L16*$C16</f>
        <v>0</v>
      </c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</row>
    <row r="17" spans="1:29" ht="12.75" customHeight="1">
      <c r="A17" s="3"/>
      <c r="B17" s="601">
        <f>'Quadro 2'!B9:C9</f>
        <v>0</v>
      </c>
      <c r="C17" s="602">
        <f>'Quadro 5'!D8</f>
        <v>0</v>
      </c>
      <c r="D17" s="603"/>
      <c r="E17" s="604">
        <f>'Quadro 2'!D9*'Quadro 3'!D7*12</f>
        <v>0</v>
      </c>
      <c r="F17" s="604">
        <f>E17*'Quadro 4'!D7</f>
        <v>0</v>
      </c>
      <c r="G17" s="204">
        <f t="shared" si="0"/>
        <v>0</v>
      </c>
      <c r="H17" s="604">
        <f>E17*'Quadro 4'!E7</f>
        <v>0</v>
      </c>
      <c r="I17" s="204">
        <f t="shared" si="1"/>
        <v>0</v>
      </c>
      <c r="J17" s="604">
        <f>E17*'Quadro 4'!F7</f>
        <v>0</v>
      </c>
      <c r="K17" s="204">
        <f>J17*$C17</f>
        <v>0</v>
      </c>
      <c r="L17" s="604">
        <f>E17*'Quadro 4'!G7</f>
        <v>0</v>
      </c>
      <c r="M17" s="204">
        <f t="shared" si="2"/>
        <v>0</v>
      </c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</row>
    <row r="18" spans="1:29" ht="12.75" customHeight="1">
      <c r="A18" s="3"/>
      <c r="B18" s="601">
        <f>'Quadro 2'!B10:C10</f>
        <v>0</v>
      </c>
      <c r="C18" s="602">
        <f>'Quadro 5'!D9</f>
        <v>0</v>
      </c>
      <c r="D18" s="603"/>
      <c r="E18" s="604">
        <f>'Quadro 2'!D10*'Quadro 3'!D7*12</f>
        <v>0</v>
      </c>
      <c r="F18" s="604">
        <f>E18*'Quadro 4'!D8</f>
        <v>0</v>
      </c>
      <c r="G18" s="204">
        <f t="shared" si="0"/>
        <v>0</v>
      </c>
      <c r="H18" s="604">
        <f>E18*'Quadro 4'!E8</f>
        <v>0</v>
      </c>
      <c r="I18" s="204">
        <f t="shared" si="1"/>
        <v>0</v>
      </c>
      <c r="J18" s="604">
        <f>E18*'Quadro 4'!F8</f>
        <v>0</v>
      </c>
      <c r="K18" s="204">
        <f t="shared" ref="K18:K30" si="3">J18*$C18</f>
        <v>0</v>
      </c>
      <c r="L18" s="604">
        <f>E18*'Quadro 4'!G8</f>
        <v>0</v>
      </c>
      <c r="M18" s="204">
        <f t="shared" si="2"/>
        <v>0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</row>
    <row r="19" spans="1:29" ht="12.75" customHeight="1">
      <c r="A19" s="3"/>
      <c r="B19" s="601">
        <f>'Quadro 2'!B11:C11</f>
        <v>0</v>
      </c>
      <c r="C19" s="602">
        <f>'Quadro 5'!D10</f>
        <v>0</v>
      </c>
      <c r="D19" s="603"/>
      <c r="E19" s="604">
        <f>'Quadro 2'!D11*'Quadro 3'!D7*12</f>
        <v>0</v>
      </c>
      <c r="F19" s="604">
        <f>E19*'Quadro 4'!D9</f>
        <v>0</v>
      </c>
      <c r="G19" s="204">
        <f t="shared" si="0"/>
        <v>0</v>
      </c>
      <c r="H19" s="604">
        <f>E19*'Quadro 4'!E9</f>
        <v>0</v>
      </c>
      <c r="I19" s="204">
        <f t="shared" si="1"/>
        <v>0</v>
      </c>
      <c r="J19" s="604">
        <f>E19*'Quadro 4'!F9</f>
        <v>0</v>
      </c>
      <c r="K19" s="204">
        <f t="shared" si="3"/>
        <v>0</v>
      </c>
      <c r="L19" s="604">
        <f>E19*'Quadro 4'!G9</f>
        <v>0</v>
      </c>
      <c r="M19" s="204">
        <f t="shared" si="2"/>
        <v>0</v>
      </c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</row>
    <row r="20" spans="1:29" ht="12.75" customHeight="1">
      <c r="A20" s="3"/>
      <c r="B20" s="601">
        <f>'Quadro 2'!B12:C12</f>
        <v>0</v>
      </c>
      <c r="C20" s="602">
        <f>'Quadro 5'!D11</f>
        <v>0</v>
      </c>
      <c r="D20" s="603"/>
      <c r="E20" s="604">
        <f>'Quadro 2'!D12*'Quadro 3'!D7*12</f>
        <v>0</v>
      </c>
      <c r="F20" s="604">
        <f>E20*'Quadro 4'!D10</f>
        <v>0</v>
      </c>
      <c r="G20" s="204">
        <f t="shared" si="0"/>
        <v>0</v>
      </c>
      <c r="H20" s="604">
        <f>E20*'Quadro 4'!E10</f>
        <v>0</v>
      </c>
      <c r="I20" s="204">
        <f t="shared" si="1"/>
        <v>0</v>
      </c>
      <c r="J20" s="604">
        <f>E20*'Quadro 4'!F10</f>
        <v>0</v>
      </c>
      <c r="K20" s="204">
        <f t="shared" si="3"/>
        <v>0</v>
      </c>
      <c r="L20" s="604">
        <f>E20*'Quadro 4'!G10</f>
        <v>0</v>
      </c>
      <c r="M20" s="204">
        <f t="shared" si="2"/>
        <v>0</v>
      </c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</row>
    <row r="21" spans="1:29" ht="12.75" customHeight="1">
      <c r="A21" s="3"/>
      <c r="B21" s="601">
        <f>'Quadro 2'!B13:C13</f>
        <v>0</v>
      </c>
      <c r="C21" s="602">
        <f>'Quadro 5'!D12</f>
        <v>0</v>
      </c>
      <c r="D21" s="603"/>
      <c r="E21" s="604">
        <f>'Quadro 2'!D13*'Quadro 3'!D7*12</f>
        <v>0</v>
      </c>
      <c r="F21" s="604">
        <f>E21*'Quadro 4'!D11</f>
        <v>0</v>
      </c>
      <c r="G21" s="204">
        <f t="shared" si="0"/>
        <v>0</v>
      </c>
      <c r="H21" s="604">
        <f>E21*'Quadro 4'!E11</f>
        <v>0</v>
      </c>
      <c r="I21" s="204">
        <f t="shared" si="1"/>
        <v>0</v>
      </c>
      <c r="J21" s="604">
        <f>E21*'Quadro 4'!F11</f>
        <v>0</v>
      </c>
      <c r="K21" s="204">
        <f t="shared" si="3"/>
        <v>0</v>
      </c>
      <c r="L21" s="604">
        <f>E21*'Quadro 4'!G11</f>
        <v>0</v>
      </c>
      <c r="M21" s="204">
        <f t="shared" si="2"/>
        <v>0</v>
      </c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</row>
    <row r="22" spans="1:29" ht="12.75" customHeight="1">
      <c r="A22" s="3"/>
      <c r="B22" s="601">
        <f>'Quadro 2'!B14:C14</f>
        <v>0</v>
      </c>
      <c r="C22" s="602">
        <f>'Quadro 5'!D13</f>
        <v>0</v>
      </c>
      <c r="D22" s="603"/>
      <c r="E22" s="604">
        <f>'Quadro 2'!D14*'Quadro 3'!D7*12</f>
        <v>0</v>
      </c>
      <c r="F22" s="604">
        <f>E22*'Quadro 4'!D12</f>
        <v>0</v>
      </c>
      <c r="G22" s="204">
        <f t="shared" si="0"/>
        <v>0</v>
      </c>
      <c r="H22" s="604">
        <f>E22*'Quadro 4'!E12</f>
        <v>0</v>
      </c>
      <c r="I22" s="204">
        <f t="shared" si="1"/>
        <v>0</v>
      </c>
      <c r="J22" s="604">
        <f>E22*'Quadro 4'!F12</f>
        <v>0</v>
      </c>
      <c r="K22" s="204">
        <f t="shared" si="3"/>
        <v>0</v>
      </c>
      <c r="L22" s="604">
        <f>E22*'Quadro 4'!G12</f>
        <v>0</v>
      </c>
      <c r="M22" s="204">
        <f t="shared" si="2"/>
        <v>0</v>
      </c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</row>
    <row r="23" spans="1:29" ht="12.75" customHeight="1">
      <c r="A23" s="3"/>
      <c r="B23" s="601">
        <f>'Quadro 2'!B15:C15</f>
        <v>0</v>
      </c>
      <c r="C23" s="602">
        <f>'Quadro 5'!D14</f>
        <v>0</v>
      </c>
      <c r="D23" s="603"/>
      <c r="E23" s="604">
        <f>'Quadro 2'!D15*'Quadro 3'!D7*12</f>
        <v>0</v>
      </c>
      <c r="F23" s="604">
        <f>E23*'Quadro 4'!D13</f>
        <v>0</v>
      </c>
      <c r="G23" s="204">
        <f t="shared" si="0"/>
        <v>0</v>
      </c>
      <c r="H23" s="604">
        <f>E23*'Quadro 4'!E13</f>
        <v>0</v>
      </c>
      <c r="I23" s="204">
        <f t="shared" si="1"/>
        <v>0</v>
      </c>
      <c r="J23" s="604">
        <f>E23*'Quadro 4'!F13</f>
        <v>0</v>
      </c>
      <c r="K23" s="204">
        <f t="shared" si="3"/>
        <v>0</v>
      </c>
      <c r="L23" s="604">
        <f>E23*'Quadro 4'!G13</f>
        <v>0</v>
      </c>
      <c r="M23" s="204">
        <f t="shared" si="2"/>
        <v>0</v>
      </c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</row>
    <row r="24" spans="1:29" ht="12.75" customHeight="1">
      <c r="A24" s="3"/>
      <c r="B24" s="601">
        <f>'Quadro 2'!B16:C16</f>
        <v>0</v>
      </c>
      <c r="C24" s="602">
        <f>'Quadro 5'!D15</f>
        <v>0</v>
      </c>
      <c r="D24" s="603"/>
      <c r="E24" s="604">
        <f>'Quadro 2'!D16*'Quadro 3'!D7*12</f>
        <v>0</v>
      </c>
      <c r="F24" s="604">
        <f>E24*'Quadro 4'!D14</f>
        <v>0</v>
      </c>
      <c r="G24" s="204">
        <f t="shared" si="0"/>
        <v>0</v>
      </c>
      <c r="H24" s="604">
        <f>E24*'Quadro 4'!E14</f>
        <v>0</v>
      </c>
      <c r="I24" s="204">
        <f t="shared" si="1"/>
        <v>0</v>
      </c>
      <c r="J24" s="604">
        <f>E24*'Quadro 4'!F14</f>
        <v>0</v>
      </c>
      <c r="K24" s="204">
        <f t="shared" si="3"/>
        <v>0</v>
      </c>
      <c r="L24" s="604">
        <f>E24*'Quadro 4'!G14</f>
        <v>0</v>
      </c>
      <c r="M24" s="204">
        <f t="shared" si="2"/>
        <v>0</v>
      </c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</row>
    <row r="25" spans="1:29" ht="12.75" customHeight="1">
      <c r="A25" s="3"/>
      <c r="B25" s="601">
        <f>'Quadro 2'!B17:C17</f>
        <v>0</v>
      </c>
      <c r="C25" s="602">
        <f>'Quadro 5'!D16</f>
        <v>0</v>
      </c>
      <c r="D25" s="603"/>
      <c r="E25" s="604">
        <f>'Quadro 2'!D17*'Quadro 3'!D7*12</f>
        <v>0</v>
      </c>
      <c r="F25" s="604">
        <f>E25*'Quadro 4'!D15</f>
        <v>0</v>
      </c>
      <c r="G25" s="204">
        <f t="shared" si="0"/>
        <v>0</v>
      </c>
      <c r="H25" s="604">
        <f>E25*'Quadro 4'!E15</f>
        <v>0</v>
      </c>
      <c r="I25" s="204">
        <f t="shared" si="1"/>
        <v>0</v>
      </c>
      <c r="J25" s="604">
        <f>E25*'Quadro 4'!F15</f>
        <v>0</v>
      </c>
      <c r="K25" s="204">
        <f t="shared" si="3"/>
        <v>0</v>
      </c>
      <c r="L25" s="604">
        <f>E25*'Quadro 4'!G15</f>
        <v>0</v>
      </c>
      <c r="M25" s="204">
        <f t="shared" si="2"/>
        <v>0</v>
      </c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</row>
    <row r="26" spans="1:29" ht="12.75" customHeight="1">
      <c r="A26" s="3"/>
      <c r="B26" s="601"/>
      <c r="C26" s="602"/>
      <c r="D26" s="603"/>
      <c r="E26" s="604"/>
      <c r="F26" s="604"/>
      <c r="G26" s="204">
        <f t="shared" si="0"/>
        <v>0</v>
      </c>
      <c r="H26" s="604"/>
      <c r="I26" s="204">
        <f t="shared" si="1"/>
        <v>0</v>
      </c>
      <c r="J26" s="604"/>
      <c r="K26" s="204">
        <f t="shared" si="3"/>
        <v>0</v>
      </c>
      <c r="L26" s="604"/>
      <c r="M26" s="204">
        <f t="shared" si="2"/>
        <v>0</v>
      </c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</row>
    <row r="27" spans="1:29" ht="12.75" customHeight="1">
      <c r="A27" s="3"/>
      <c r="B27" s="601"/>
      <c r="C27" s="602"/>
      <c r="D27" s="603"/>
      <c r="E27" s="604"/>
      <c r="F27" s="604"/>
      <c r="G27" s="204">
        <f t="shared" si="0"/>
        <v>0</v>
      </c>
      <c r="H27" s="604"/>
      <c r="I27" s="204">
        <f t="shared" si="1"/>
        <v>0</v>
      </c>
      <c r="J27" s="604"/>
      <c r="K27" s="204">
        <f t="shared" si="3"/>
        <v>0</v>
      </c>
      <c r="L27" s="604"/>
      <c r="M27" s="204">
        <f t="shared" si="2"/>
        <v>0</v>
      </c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</row>
    <row r="28" spans="1:29" ht="12.75" customHeight="1">
      <c r="A28" s="3"/>
      <c r="B28" s="601"/>
      <c r="C28" s="602"/>
      <c r="D28" s="603"/>
      <c r="E28" s="604"/>
      <c r="F28" s="604"/>
      <c r="G28" s="204">
        <f t="shared" si="0"/>
        <v>0</v>
      </c>
      <c r="H28" s="604"/>
      <c r="I28" s="204">
        <f t="shared" si="1"/>
        <v>0</v>
      </c>
      <c r="J28" s="604"/>
      <c r="K28" s="204">
        <f t="shared" si="3"/>
        <v>0</v>
      </c>
      <c r="L28" s="604"/>
      <c r="M28" s="204">
        <f t="shared" si="2"/>
        <v>0</v>
      </c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</row>
    <row r="29" spans="1:29" ht="12.75" customHeight="1">
      <c r="A29" s="3"/>
      <c r="B29" s="601"/>
      <c r="C29" s="602"/>
      <c r="D29" s="603"/>
      <c r="E29" s="604"/>
      <c r="F29" s="604"/>
      <c r="G29" s="204">
        <f t="shared" si="0"/>
        <v>0</v>
      </c>
      <c r="H29" s="604"/>
      <c r="I29" s="204">
        <f t="shared" si="1"/>
        <v>0</v>
      </c>
      <c r="J29" s="604"/>
      <c r="K29" s="204">
        <f t="shared" si="3"/>
        <v>0</v>
      </c>
      <c r="L29" s="604"/>
      <c r="M29" s="204">
        <f t="shared" si="2"/>
        <v>0</v>
      </c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</row>
    <row r="30" spans="1:29">
      <c r="A30" s="3"/>
      <c r="B30" s="601"/>
      <c r="C30" s="602"/>
      <c r="D30" s="603"/>
      <c r="E30" s="602"/>
      <c r="F30" s="604"/>
      <c r="G30" s="204">
        <f t="shared" si="0"/>
        <v>0</v>
      </c>
      <c r="H30" s="604"/>
      <c r="I30" s="204">
        <f t="shared" si="1"/>
        <v>0</v>
      </c>
      <c r="J30" s="604"/>
      <c r="K30" s="204">
        <f t="shared" si="3"/>
        <v>0</v>
      </c>
      <c r="L30" s="604"/>
      <c r="M30" s="204">
        <f t="shared" si="2"/>
        <v>0</v>
      </c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</row>
    <row r="31" spans="1:29">
      <c r="A31" s="3"/>
      <c r="B31" s="601"/>
      <c r="C31" s="602"/>
      <c r="D31" s="603"/>
      <c r="E31" s="604"/>
      <c r="F31" s="604"/>
      <c r="G31" s="204">
        <f t="shared" si="0"/>
        <v>0</v>
      </c>
      <c r="H31" s="604"/>
      <c r="I31" s="204">
        <f t="shared" si="1"/>
        <v>0</v>
      </c>
      <c r="J31" s="604"/>
      <c r="K31" s="204">
        <f t="shared" ref="K31:K41" si="4">J31*$C31</f>
        <v>0</v>
      </c>
      <c r="L31" s="604"/>
      <c r="M31" s="204">
        <f t="shared" ref="M31:M41" si="5">L31*$C31</f>
        <v>0</v>
      </c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</row>
    <row r="32" spans="1:29">
      <c r="A32" s="3"/>
      <c r="B32" s="601"/>
      <c r="C32" s="602"/>
      <c r="D32" s="603"/>
      <c r="E32" s="602"/>
      <c r="F32" s="604"/>
      <c r="G32" s="204">
        <f t="shared" si="0"/>
        <v>0</v>
      </c>
      <c r="H32" s="604"/>
      <c r="I32" s="204">
        <f t="shared" si="1"/>
        <v>0</v>
      </c>
      <c r="J32" s="604"/>
      <c r="K32" s="204">
        <f t="shared" si="4"/>
        <v>0</v>
      </c>
      <c r="L32" s="604"/>
      <c r="M32" s="204">
        <f t="shared" si="5"/>
        <v>0</v>
      </c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</row>
    <row r="33" spans="1:29">
      <c r="A33" s="3"/>
      <c r="B33" s="601"/>
      <c r="C33" s="602"/>
      <c r="D33" s="603"/>
      <c r="E33" s="604"/>
      <c r="F33" s="604"/>
      <c r="G33" s="204">
        <f t="shared" si="0"/>
        <v>0</v>
      </c>
      <c r="H33" s="604"/>
      <c r="I33" s="204">
        <f t="shared" si="1"/>
        <v>0</v>
      </c>
      <c r="J33" s="604"/>
      <c r="K33" s="204">
        <f t="shared" si="4"/>
        <v>0</v>
      </c>
      <c r="L33" s="604"/>
      <c r="M33" s="204">
        <f t="shared" si="5"/>
        <v>0</v>
      </c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</row>
    <row r="34" spans="1:29">
      <c r="A34" s="3"/>
      <c r="B34" s="601"/>
      <c r="C34" s="602"/>
      <c r="D34" s="603"/>
      <c r="E34" s="602"/>
      <c r="F34" s="604"/>
      <c r="G34" s="204">
        <f t="shared" si="0"/>
        <v>0</v>
      </c>
      <c r="H34" s="604"/>
      <c r="I34" s="204">
        <f t="shared" si="1"/>
        <v>0</v>
      </c>
      <c r="J34" s="604"/>
      <c r="K34" s="204">
        <f t="shared" si="4"/>
        <v>0</v>
      </c>
      <c r="L34" s="604"/>
      <c r="M34" s="204">
        <f t="shared" si="5"/>
        <v>0</v>
      </c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</row>
    <row r="35" spans="1:29">
      <c r="A35" s="3"/>
      <c r="B35" s="601"/>
      <c r="C35" s="602"/>
      <c r="D35" s="603"/>
      <c r="E35" s="604"/>
      <c r="F35" s="604"/>
      <c r="G35" s="204">
        <f t="shared" si="0"/>
        <v>0</v>
      </c>
      <c r="H35" s="604"/>
      <c r="I35" s="204">
        <f t="shared" si="1"/>
        <v>0</v>
      </c>
      <c r="J35" s="604"/>
      <c r="K35" s="204">
        <f t="shared" si="4"/>
        <v>0</v>
      </c>
      <c r="L35" s="604"/>
      <c r="M35" s="204">
        <f t="shared" si="5"/>
        <v>0</v>
      </c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</row>
    <row r="36" spans="1:29">
      <c r="A36" s="3"/>
      <c r="B36" s="601"/>
      <c r="C36" s="602"/>
      <c r="D36" s="603"/>
      <c r="E36" s="602"/>
      <c r="F36" s="604"/>
      <c r="G36" s="204">
        <f t="shared" si="0"/>
        <v>0</v>
      </c>
      <c r="H36" s="604"/>
      <c r="I36" s="204">
        <f t="shared" si="1"/>
        <v>0</v>
      </c>
      <c r="J36" s="604"/>
      <c r="K36" s="204">
        <f t="shared" si="4"/>
        <v>0</v>
      </c>
      <c r="L36" s="604"/>
      <c r="M36" s="204">
        <f t="shared" si="5"/>
        <v>0</v>
      </c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</row>
    <row r="37" spans="1:29">
      <c r="A37" s="3"/>
      <c r="B37" s="601"/>
      <c r="C37" s="602"/>
      <c r="D37" s="603"/>
      <c r="E37" s="604"/>
      <c r="F37" s="604"/>
      <c r="G37" s="204">
        <f t="shared" si="0"/>
        <v>0</v>
      </c>
      <c r="H37" s="604"/>
      <c r="I37" s="204">
        <f t="shared" si="1"/>
        <v>0</v>
      </c>
      <c r="J37" s="604"/>
      <c r="K37" s="204">
        <f t="shared" si="4"/>
        <v>0</v>
      </c>
      <c r="L37" s="604"/>
      <c r="M37" s="204">
        <f t="shared" si="5"/>
        <v>0</v>
      </c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</row>
    <row r="38" spans="1:29">
      <c r="A38" s="3"/>
      <c r="B38" s="601"/>
      <c r="C38" s="602"/>
      <c r="D38" s="603"/>
      <c r="E38" s="602"/>
      <c r="F38" s="604"/>
      <c r="G38" s="204">
        <f t="shared" si="0"/>
        <v>0</v>
      </c>
      <c r="H38" s="604"/>
      <c r="I38" s="204">
        <f t="shared" si="1"/>
        <v>0</v>
      </c>
      <c r="J38" s="604"/>
      <c r="K38" s="204">
        <f t="shared" si="4"/>
        <v>0</v>
      </c>
      <c r="L38" s="604"/>
      <c r="M38" s="204">
        <f t="shared" si="5"/>
        <v>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</row>
    <row r="39" spans="1:29">
      <c r="A39" s="3"/>
      <c r="B39" s="601"/>
      <c r="C39" s="602"/>
      <c r="D39" s="603"/>
      <c r="E39" s="604"/>
      <c r="F39" s="604"/>
      <c r="G39" s="204">
        <f t="shared" si="0"/>
        <v>0</v>
      </c>
      <c r="H39" s="604"/>
      <c r="I39" s="204">
        <f t="shared" si="1"/>
        <v>0</v>
      </c>
      <c r="J39" s="604"/>
      <c r="K39" s="204">
        <f t="shared" si="4"/>
        <v>0</v>
      </c>
      <c r="L39" s="604"/>
      <c r="M39" s="204">
        <f t="shared" si="5"/>
        <v>0</v>
      </c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</row>
    <row r="40" spans="1:29">
      <c r="A40" s="3"/>
      <c r="B40" s="601"/>
      <c r="C40" s="602"/>
      <c r="D40" s="603"/>
      <c r="E40" s="602"/>
      <c r="F40" s="604"/>
      <c r="G40" s="204">
        <f t="shared" si="0"/>
        <v>0</v>
      </c>
      <c r="H40" s="604"/>
      <c r="I40" s="204">
        <f t="shared" si="1"/>
        <v>0</v>
      </c>
      <c r="J40" s="604"/>
      <c r="K40" s="204">
        <f t="shared" si="4"/>
        <v>0</v>
      </c>
      <c r="L40" s="604"/>
      <c r="M40" s="204">
        <f t="shared" si="5"/>
        <v>0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</row>
    <row r="41" spans="1:29">
      <c r="A41" s="3"/>
      <c r="B41" s="601"/>
      <c r="C41" s="602"/>
      <c r="D41" s="603"/>
      <c r="E41" s="604"/>
      <c r="F41" s="604"/>
      <c r="G41" s="204">
        <f t="shared" si="0"/>
        <v>0</v>
      </c>
      <c r="H41" s="604"/>
      <c r="I41" s="204">
        <f t="shared" si="1"/>
        <v>0</v>
      </c>
      <c r="J41" s="604"/>
      <c r="K41" s="204">
        <f t="shared" si="4"/>
        <v>0</v>
      </c>
      <c r="L41" s="604"/>
      <c r="M41" s="204">
        <f t="shared" si="5"/>
        <v>0</v>
      </c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</row>
    <row r="42" spans="1:29" ht="23.25" customHeight="1">
      <c r="A42" s="3"/>
      <c r="B42" s="777" t="s">
        <v>9</v>
      </c>
      <c r="C42" s="778"/>
      <c r="D42" s="778"/>
      <c r="E42" s="778"/>
      <c r="F42" s="605"/>
      <c r="G42" s="352">
        <f>SUM(G16:G41)</f>
        <v>0</v>
      </c>
      <c r="H42" s="351"/>
      <c r="I42" s="352">
        <f>SUM(I16:I41)</f>
        <v>0</v>
      </c>
      <c r="J42" s="351"/>
      <c r="K42" s="352">
        <f>SUM(K16:K41)</f>
        <v>0</v>
      </c>
      <c r="L42" s="351"/>
      <c r="M42" s="352">
        <f>SUM(M16:M41)</f>
        <v>0</v>
      </c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</row>
    <row r="43" spans="1:29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</row>
    <row r="44" spans="1:29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</row>
    <row r="45" spans="1:29">
      <c r="A45" s="3"/>
      <c r="B45" s="3"/>
      <c r="C45" s="3"/>
      <c r="D45" s="3"/>
      <c r="E45" s="3"/>
      <c r="F45" s="3"/>
      <c r="G45" s="25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</row>
    <row r="46" spans="1:29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</row>
    <row r="47" spans="1:29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</row>
    <row r="48" spans="1:29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</row>
    <row r="49" spans="1:29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</row>
    <row r="50" spans="1:29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</row>
    <row r="51" spans="1:29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</row>
    <row r="52" spans="1:29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</row>
    <row r="53" spans="1:29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</row>
    <row r="54" spans="1:29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</row>
    <row r="55" spans="1:29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</row>
    <row r="56" spans="1:29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</row>
    <row r="57" spans="1:29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</row>
    <row r="58" spans="1:29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</row>
    <row r="59" spans="1:29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</row>
    <row r="60" spans="1:29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</row>
    <row r="61" spans="1:29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</row>
    <row r="62" spans="1:29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</row>
    <row r="63" spans="1:29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</row>
    <row r="64" spans="1:29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</row>
  </sheetData>
  <sheetProtection password="C78F" sheet="1" objects="1" scenarios="1"/>
  <mergeCells count="9">
    <mergeCell ref="B42:E42"/>
    <mergeCell ref="B10:L10"/>
    <mergeCell ref="B14:B15"/>
    <mergeCell ref="B12:M12"/>
    <mergeCell ref="F14:G14"/>
    <mergeCell ref="H14:I14"/>
    <mergeCell ref="J14:K14"/>
    <mergeCell ref="L14:M14"/>
    <mergeCell ref="D14:D15"/>
  </mergeCells>
  <phoneticPr fontId="0" type="noConversion"/>
  <printOptions horizontalCentered="1"/>
  <pageMargins left="0.78740157480314965" right="0.78740157480314965" top="0.98425196850393704" bottom="0.98425196850393704" header="0.51181102362204722" footer="0.51181102362204722"/>
  <pageSetup scale="74" orientation="landscape" horizontalDpi="300" verticalDpi="300" r:id="rId1"/>
  <headerFooter alignWithMargins="0">
    <oddHeader>&amp;CProjFacil - Sistema Integrado de Elaboração e Análise de Projetos</oddHeader>
    <oddFooter>&amp;LCopyright: José Nilo Meira
www.meiraprojetos.com.br
josenilomeira@gmail.com&amp;CVERSÃO 7 - 2005&amp;R&amp;D
&amp;T</oddFooter>
  </headerFooter>
  <drawing r:id="rId2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>
  <sheetPr codeName="Plan4">
    <pageSetUpPr fitToPage="1"/>
  </sheetPr>
  <dimension ref="A1:P177"/>
  <sheetViews>
    <sheetView zoomScaleNormal="100" workbookViewId="0"/>
  </sheetViews>
  <sheetFormatPr defaultRowHeight="12.75"/>
  <cols>
    <col min="1" max="1" width="3.28515625" style="4" customWidth="1"/>
    <col min="2" max="2" width="27.5703125" style="4" customWidth="1"/>
    <col min="3" max="3" width="10.140625" style="621" bestFit="1" customWidth="1"/>
    <col min="4" max="4" width="9.5703125" style="622" bestFit="1" customWidth="1"/>
    <col min="5" max="5" width="10.140625" style="622" bestFit="1" customWidth="1"/>
    <col min="6" max="9" width="10.7109375" style="4" customWidth="1"/>
    <col min="10" max="13" width="18.7109375" style="4" customWidth="1"/>
    <col min="14" max="16384" width="9.140625" style="4"/>
  </cols>
  <sheetData>
    <row r="1" spans="1:16">
      <c r="A1" s="3"/>
      <c r="B1" s="3"/>
      <c r="C1" s="26"/>
      <c r="D1" s="27"/>
      <c r="E1" s="27"/>
      <c r="F1" s="3"/>
      <c r="G1" s="3"/>
      <c r="H1" s="3"/>
      <c r="I1" s="3"/>
      <c r="J1" s="3"/>
      <c r="K1" s="3"/>
      <c r="L1" s="3"/>
      <c r="M1" s="3"/>
      <c r="N1" s="3"/>
      <c r="O1" s="3"/>
      <c r="P1" s="3"/>
    </row>
    <row r="2" spans="1:16">
      <c r="A2" s="3"/>
      <c r="B2" s="3"/>
      <c r="C2" s="26"/>
      <c r="D2" s="27"/>
      <c r="E2" s="27"/>
      <c r="F2" s="3"/>
      <c r="G2" s="3"/>
      <c r="H2" s="3"/>
      <c r="I2" s="3"/>
      <c r="J2" s="3"/>
      <c r="K2" s="3"/>
      <c r="L2" s="3"/>
      <c r="M2" s="3"/>
      <c r="N2" s="3"/>
      <c r="O2" s="3"/>
      <c r="P2" s="3"/>
    </row>
    <row r="3" spans="1:16">
      <c r="A3" s="3"/>
      <c r="B3" s="3"/>
      <c r="C3" s="26"/>
      <c r="D3" s="27"/>
      <c r="E3" s="27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ht="20.25">
      <c r="A4" s="3"/>
      <c r="B4" s="5" t="str">
        <f>'Dados Gerais da Empresa'!B6</f>
        <v>ProjFacil - Sistema Integrado de Elaboração e Análise de Projetos</v>
      </c>
      <c r="C4" s="26"/>
      <c r="D4" s="27"/>
      <c r="E4" s="27"/>
      <c r="F4" s="3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>
      <c r="A5" s="3"/>
      <c r="B5" s="361" t="str">
        <f>'Dados Gerais da Empresa'!B7</f>
        <v>Copyright:  José Nilo Meira</v>
      </c>
      <c r="C5" s="26"/>
      <c r="D5" s="27"/>
      <c r="E5" s="27"/>
      <c r="F5" s="3"/>
      <c r="G5" s="3"/>
      <c r="H5" s="3"/>
      <c r="I5" s="3"/>
      <c r="J5" s="3"/>
      <c r="K5" s="3"/>
      <c r="L5" s="3"/>
      <c r="M5" s="3"/>
      <c r="N5" s="3"/>
      <c r="O5" s="3"/>
      <c r="P5" s="3"/>
    </row>
    <row r="6" spans="1:16">
      <c r="A6" s="3"/>
      <c r="B6" s="3"/>
      <c r="C6" s="26"/>
      <c r="D6" s="27"/>
      <c r="E6" s="27"/>
      <c r="F6" s="3"/>
      <c r="G6" s="3"/>
      <c r="H6" s="3"/>
      <c r="I6" s="3"/>
      <c r="J6" s="3"/>
      <c r="K6" s="3"/>
      <c r="L6" s="3"/>
      <c r="M6" s="3"/>
      <c r="N6" s="3"/>
      <c r="O6" s="3"/>
      <c r="P6" s="3"/>
    </row>
    <row r="7" spans="1:16">
      <c r="A7" s="3"/>
      <c r="B7" s="3"/>
      <c r="C7" s="26"/>
      <c r="D7" s="27"/>
      <c r="E7" s="27"/>
      <c r="F7" s="3"/>
      <c r="G7" s="3"/>
      <c r="H7" s="3"/>
      <c r="I7" s="3"/>
      <c r="J7" s="3"/>
      <c r="K7" s="3"/>
      <c r="L7" s="3"/>
      <c r="M7" s="3"/>
      <c r="N7" s="3"/>
      <c r="O7" s="3"/>
      <c r="P7" s="3"/>
    </row>
    <row r="8" spans="1:16">
      <c r="A8" s="3"/>
      <c r="B8" s="3"/>
      <c r="C8" s="26"/>
      <c r="D8" s="27"/>
      <c r="E8" s="27"/>
      <c r="F8" s="3"/>
      <c r="G8" s="3"/>
      <c r="H8" s="3"/>
      <c r="I8" s="3"/>
      <c r="J8" s="3"/>
      <c r="K8" s="3"/>
      <c r="L8" s="3"/>
      <c r="M8" s="3"/>
      <c r="N8" s="3"/>
      <c r="O8" s="3"/>
      <c r="P8" s="3"/>
    </row>
    <row r="9" spans="1:16" ht="18.75">
      <c r="A9" s="3"/>
      <c r="B9" s="800" t="str">
        <f>'Dados Gerais da Empresa'!C13</f>
        <v>Fábrica de Pipocas da Bahia</v>
      </c>
      <c r="C9" s="800"/>
      <c r="D9" s="800"/>
      <c r="E9" s="800"/>
      <c r="F9" s="800"/>
      <c r="G9" s="800"/>
      <c r="H9" s="800"/>
      <c r="I9" s="800"/>
      <c r="J9" s="800"/>
      <c r="K9" s="800"/>
      <c r="L9" s="800"/>
      <c r="M9" s="28">
        <f>'Dados Gerais da Empresa'!C14</f>
        <v>0</v>
      </c>
      <c r="N9" s="3"/>
      <c r="O9" s="3"/>
      <c r="P9" s="3"/>
    </row>
    <row r="10" spans="1:16">
      <c r="A10" s="3"/>
      <c r="B10" s="3"/>
      <c r="C10" s="26"/>
      <c r="D10" s="27"/>
      <c r="E10" s="27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</row>
    <row r="11" spans="1:16">
      <c r="A11" s="3"/>
      <c r="B11" s="3"/>
      <c r="C11" s="26"/>
      <c r="D11" s="27"/>
      <c r="E11" s="27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</row>
    <row r="12" spans="1:16">
      <c r="A12" s="3"/>
      <c r="B12" s="804" t="s">
        <v>10</v>
      </c>
      <c r="C12" s="205" t="s">
        <v>11</v>
      </c>
      <c r="D12" s="806" t="s">
        <v>12</v>
      </c>
      <c r="E12" s="205" t="s">
        <v>13</v>
      </c>
      <c r="F12" s="801" t="str">
        <f>IF('Dados Gerais da Empresa'!$C$25&gt;1,"QUANTIDADES","QUANTIDADES PRODUZIDAS")</f>
        <v>QUANTIDADES PRODUZIDAS</v>
      </c>
      <c r="G12" s="802"/>
      <c r="H12" s="802"/>
      <c r="I12" s="803"/>
      <c r="J12" s="801" t="str">
        <f>IF('Dados Gerais da Empresa'!$C$25&gt;1,"CUSTO TOTAL ANUAL","CUSTO DOS INSUMOS")</f>
        <v>CUSTO DOS INSUMOS</v>
      </c>
      <c r="K12" s="802"/>
      <c r="L12" s="802"/>
      <c r="M12" s="803"/>
      <c r="N12" s="3"/>
      <c r="O12" s="3"/>
      <c r="P12" s="3"/>
    </row>
    <row r="13" spans="1:16">
      <c r="A13" s="3"/>
      <c r="B13" s="805"/>
      <c r="C13" s="206" t="s">
        <v>112</v>
      </c>
      <c r="D13" s="807"/>
      <c r="E13" s="206" t="s">
        <v>112</v>
      </c>
      <c r="F13" s="216" t="s">
        <v>3</v>
      </c>
      <c r="G13" s="216" t="s">
        <v>6</v>
      </c>
      <c r="H13" s="216" t="s">
        <v>7</v>
      </c>
      <c r="I13" s="216" t="s">
        <v>8</v>
      </c>
      <c r="J13" s="216" t="s">
        <v>3</v>
      </c>
      <c r="K13" s="216" t="s">
        <v>6</v>
      </c>
      <c r="L13" s="216" t="s">
        <v>7</v>
      </c>
      <c r="M13" s="216" t="s">
        <v>8</v>
      </c>
      <c r="N13" s="3"/>
      <c r="O13" s="3"/>
      <c r="P13" s="3"/>
    </row>
    <row r="14" spans="1:16">
      <c r="A14" s="3"/>
      <c r="B14" s="794" t="str">
        <f>IF('Dados Gerais da Empresa'!$C$25&gt;1,"Mercadorias","Matéria-Prima")</f>
        <v>Matéria-Prima</v>
      </c>
      <c r="C14" s="795"/>
      <c r="D14" s="795"/>
      <c r="E14" s="795"/>
      <c r="F14" s="795"/>
      <c r="G14" s="795"/>
      <c r="H14" s="795"/>
      <c r="I14" s="796"/>
      <c r="J14" s="207">
        <f>SUM(J15:J52)</f>
        <v>0</v>
      </c>
      <c r="K14" s="207">
        <f>SUM(K15:K52)</f>
        <v>0</v>
      </c>
      <c r="L14" s="207">
        <f>SUM(L15:L52)</f>
        <v>0</v>
      </c>
      <c r="M14" s="207">
        <f>SUM(M15:M52)</f>
        <v>0</v>
      </c>
      <c r="N14" s="3"/>
      <c r="O14" s="3"/>
      <c r="P14" s="3"/>
    </row>
    <row r="15" spans="1:16">
      <c r="A15" s="3"/>
      <c r="B15" s="606">
        <f>'Quadro 2'!B8:C8</f>
        <v>0</v>
      </c>
      <c r="C15" s="592">
        <f>'Quadro 7'!D5</f>
        <v>0</v>
      </c>
      <c r="D15" s="607"/>
      <c r="E15" s="608">
        <v>1</v>
      </c>
      <c r="F15" s="609">
        <f>Proj.Faturamento!F16</f>
        <v>0</v>
      </c>
      <c r="G15" s="609">
        <f>Proj.Faturamento!H16</f>
        <v>0</v>
      </c>
      <c r="H15" s="609">
        <f>Proj.Faturamento!J16</f>
        <v>0</v>
      </c>
      <c r="I15" s="609">
        <f>Proj.Faturamento!L16</f>
        <v>0</v>
      </c>
      <c r="J15" s="208">
        <f>F15*$E15*$C15</f>
        <v>0</v>
      </c>
      <c r="K15" s="208">
        <f>G15*$E15*$C15</f>
        <v>0</v>
      </c>
      <c r="L15" s="208">
        <f>H15*$E15*$C15</f>
        <v>0</v>
      </c>
      <c r="M15" s="208">
        <f>I15*$E15*$C15</f>
        <v>0</v>
      </c>
      <c r="N15" s="3"/>
      <c r="O15" s="3"/>
      <c r="P15" s="3"/>
    </row>
    <row r="16" spans="1:16">
      <c r="A16" s="3"/>
      <c r="B16" s="606">
        <f>'Quadro 2'!B9:C9</f>
        <v>0</v>
      </c>
      <c r="C16" s="592">
        <f>'Quadro 7'!D6</f>
        <v>0</v>
      </c>
      <c r="D16" s="607"/>
      <c r="E16" s="608">
        <v>1</v>
      </c>
      <c r="F16" s="609">
        <f>Proj.Faturamento!F17</f>
        <v>0</v>
      </c>
      <c r="G16" s="609">
        <f>Proj.Faturamento!H17</f>
        <v>0</v>
      </c>
      <c r="H16" s="609">
        <f>Proj.Faturamento!J17</f>
        <v>0</v>
      </c>
      <c r="I16" s="609">
        <f>Proj.Faturamento!L17</f>
        <v>0</v>
      </c>
      <c r="J16" s="208">
        <f t="shared" ref="J16:J38" si="0">F16*$E16*$C16</f>
        <v>0</v>
      </c>
      <c r="K16" s="208">
        <f t="shared" ref="K16:K38" si="1">G16*$E16*$C16</f>
        <v>0</v>
      </c>
      <c r="L16" s="208">
        <f t="shared" ref="L16:L38" si="2">H16*$E16*$C16</f>
        <v>0</v>
      </c>
      <c r="M16" s="208">
        <f t="shared" ref="M16:M38" si="3">I16*$E16*$C16</f>
        <v>0</v>
      </c>
      <c r="N16" s="3"/>
      <c r="O16" s="3"/>
      <c r="P16" s="3"/>
    </row>
    <row r="17" spans="1:16">
      <c r="A17" s="3"/>
      <c r="B17" s="606">
        <f>'Quadro 2'!B10:C10</f>
        <v>0</v>
      </c>
      <c r="C17" s="592">
        <f>'Quadro 7'!D7</f>
        <v>0</v>
      </c>
      <c r="D17" s="607"/>
      <c r="E17" s="608">
        <v>1</v>
      </c>
      <c r="F17" s="609">
        <f>Proj.Faturamento!F18</f>
        <v>0</v>
      </c>
      <c r="G17" s="609">
        <f>Proj.Faturamento!H18</f>
        <v>0</v>
      </c>
      <c r="H17" s="609">
        <f>Proj.Faturamento!J18</f>
        <v>0</v>
      </c>
      <c r="I17" s="609">
        <f>Proj.Faturamento!L18</f>
        <v>0</v>
      </c>
      <c r="J17" s="208">
        <f t="shared" si="0"/>
        <v>0</v>
      </c>
      <c r="K17" s="208">
        <f t="shared" si="1"/>
        <v>0</v>
      </c>
      <c r="L17" s="208">
        <f t="shared" si="2"/>
        <v>0</v>
      </c>
      <c r="M17" s="208">
        <f t="shared" si="3"/>
        <v>0</v>
      </c>
      <c r="N17" s="3"/>
      <c r="O17" s="3"/>
      <c r="P17" s="3"/>
    </row>
    <row r="18" spans="1:16">
      <c r="A18" s="3"/>
      <c r="B18" s="606">
        <f>'Quadro 2'!B11:C11</f>
        <v>0</v>
      </c>
      <c r="C18" s="592">
        <f>'Quadro 7'!D8</f>
        <v>0</v>
      </c>
      <c r="D18" s="607"/>
      <c r="E18" s="608">
        <v>1</v>
      </c>
      <c r="F18" s="609">
        <f>Proj.Faturamento!F19</f>
        <v>0</v>
      </c>
      <c r="G18" s="609">
        <f>Proj.Faturamento!H19</f>
        <v>0</v>
      </c>
      <c r="H18" s="609">
        <f>Proj.Faturamento!J19</f>
        <v>0</v>
      </c>
      <c r="I18" s="609">
        <f>Proj.Faturamento!L19</f>
        <v>0</v>
      </c>
      <c r="J18" s="208">
        <f t="shared" si="0"/>
        <v>0</v>
      </c>
      <c r="K18" s="208">
        <f t="shared" si="1"/>
        <v>0</v>
      </c>
      <c r="L18" s="208">
        <f t="shared" si="2"/>
        <v>0</v>
      </c>
      <c r="M18" s="208">
        <f t="shared" si="3"/>
        <v>0</v>
      </c>
      <c r="N18" s="3"/>
      <c r="O18" s="3"/>
      <c r="P18" s="3"/>
    </row>
    <row r="19" spans="1:16">
      <c r="A19" s="3"/>
      <c r="B19" s="606">
        <f>'Quadro 2'!B12:C12</f>
        <v>0</v>
      </c>
      <c r="C19" s="592">
        <f>'Quadro 7'!D9</f>
        <v>0</v>
      </c>
      <c r="D19" s="607"/>
      <c r="E19" s="608">
        <v>1</v>
      </c>
      <c r="F19" s="609">
        <f>Proj.Faturamento!F20</f>
        <v>0</v>
      </c>
      <c r="G19" s="609">
        <f>Proj.Faturamento!H20</f>
        <v>0</v>
      </c>
      <c r="H19" s="609">
        <f>Proj.Faturamento!J20</f>
        <v>0</v>
      </c>
      <c r="I19" s="609">
        <f>Proj.Faturamento!L20</f>
        <v>0</v>
      </c>
      <c r="J19" s="208">
        <f t="shared" si="0"/>
        <v>0</v>
      </c>
      <c r="K19" s="208">
        <f t="shared" si="1"/>
        <v>0</v>
      </c>
      <c r="L19" s="208">
        <f t="shared" si="2"/>
        <v>0</v>
      </c>
      <c r="M19" s="208">
        <f t="shared" si="3"/>
        <v>0</v>
      </c>
      <c r="N19" s="3"/>
      <c r="O19" s="3"/>
      <c r="P19" s="3"/>
    </row>
    <row r="20" spans="1:16">
      <c r="A20" s="3"/>
      <c r="B20" s="606">
        <f>'Quadro 2'!B13:C13</f>
        <v>0</v>
      </c>
      <c r="C20" s="592">
        <f>'Quadro 7'!D10</f>
        <v>0</v>
      </c>
      <c r="D20" s="607"/>
      <c r="E20" s="608">
        <v>1</v>
      </c>
      <c r="F20" s="609">
        <f>Proj.Faturamento!F21</f>
        <v>0</v>
      </c>
      <c r="G20" s="609">
        <f>Proj.Faturamento!H21</f>
        <v>0</v>
      </c>
      <c r="H20" s="609">
        <f>Proj.Faturamento!J21</f>
        <v>0</v>
      </c>
      <c r="I20" s="609">
        <f>Proj.Faturamento!L21</f>
        <v>0</v>
      </c>
      <c r="J20" s="208">
        <f t="shared" si="0"/>
        <v>0</v>
      </c>
      <c r="K20" s="208">
        <f t="shared" si="1"/>
        <v>0</v>
      </c>
      <c r="L20" s="208">
        <f t="shared" si="2"/>
        <v>0</v>
      </c>
      <c r="M20" s="208">
        <f t="shared" si="3"/>
        <v>0</v>
      </c>
      <c r="N20" s="3"/>
      <c r="O20" s="3"/>
      <c r="P20" s="3"/>
    </row>
    <row r="21" spans="1:16">
      <c r="A21" s="3"/>
      <c r="B21" s="606">
        <f>'Quadro 2'!B14:C14</f>
        <v>0</v>
      </c>
      <c r="C21" s="592">
        <f>'Quadro 7'!D11</f>
        <v>0</v>
      </c>
      <c r="D21" s="607"/>
      <c r="E21" s="608">
        <v>1</v>
      </c>
      <c r="F21" s="609">
        <f>Proj.Faturamento!F22</f>
        <v>0</v>
      </c>
      <c r="G21" s="609">
        <f>Proj.Faturamento!H22</f>
        <v>0</v>
      </c>
      <c r="H21" s="609">
        <f>Proj.Faturamento!J22</f>
        <v>0</v>
      </c>
      <c r="I21" s="609">
        <f>Proj.Faturamento!L22</f>
        <v>0</v>
      </c>
      <c r="J21" s="208">
        <f t="shared" si="0"/>
        <v>0</v>
      </c>
      <c r="K21" s="208">
        <f t="shared" si="1"/>
        <v>0</v>
      </c>
      <c r="L21" s="208">
        <f t="shared" si="2"/>
        <v>0</v>
      </c>
      <c r="M21" s="208">
        <f t="shared" si="3"/>
        <v>0</v>
      </c>
      <c r="N21" s="3"/>
      <c r="O21" s="3"/>
      <c r="P21" s="3"/>
    </row>
    <row r="22" spans="1:16">
      <c r="A22" s="3"/>
      <c r="B22" s="606">
        <f>'Quadro 2'!B15:C15</f>
        <v>0</v>
      </c>
      <c r="C22" s="592">
        <f>'Quadro 7'!D12</f>
        <v>0</v>
      </c>
      <c r="D22" s="610"/>
      <c r="E22" s="608">
        <v>1</v>
      </c>
      <c r="F22" s="609">
        <f>Proj.Faturamento!F23</f>
        <v>0</v>
      </c>
      <c r="G22" s="609">
        <f>Proj.Faturamento!H23</f>
        <v>0</v>
      </c>
      <c r="H22" s="609">
        <f>Proj.Faturamento!J23</f>
        <v>0</v>
      </c>
      <c r="I22" s="609">
        <f>Proj.Faturamento!L23</f>
        <v>0</v>
      </c>
      <c r="J22" s="208">
        <f t="shared" si="0"/>
        <v>0</v>
      </c>
      <c r="K22" s="208">
        <f t="shared" si="1"/>
        <v>0</v>
      </c>
      <c r="L22" s="208">
        <f t="shared" si="2"/>
        <v>0</v>
      </c>
      <c r="M22" s="208">
        <f t="shared" si="3"/>
        <v>0</v>
      </c>
      <c r="N22" s="3"/>
      <c r="O22" s="3"/>
      <c r="P22" s="3"/>
    </row>
    <row r="23" spans="1:16">
      <c r="A23" s="3"/>
      <c r="B23" s="606">
        <f>'Quadro 2'!B16:C16</f>
        <v>0</v>
      </c>
      <c r="C23" s="592">
        <f>'Quadro 7'!D13</f>
        <v>0</v>
      </c>
      <c r="D23" s="610"/>
      <c r="E23" s="608">
        <v>1</v>
      </c>
      <c r="F23" s="609">
        <f>Proj.Faturamento!F24</f>
        <v>0</v>
      </c>
      <c r="G23" s="609">
        <f>Proj.Faturamento!H24</f>
        <v>0</v>
      </c>
      <c r="H23" s="609">
        <f>Proj.Faturamento!J24</f>
        <v>0</v>
      </c>
      <c r="I23" s="609">
        <f>Proj.Faturamento!L24</f>
        <v>0</v>
      </c>
      <c r="J23" s="208">
        <f t="shared" si="0"/>
        <v>0</v>
      </c>
      <c r="K23" s="208">
        <f t="shared" si="1"/>
        <v>0</v>
      </c>
      <c r="L23" s="208">
        <f t="shared" si="2"/>
        <v>0</v>
      </c>
      <c r="M23" s="208">
        <f t="shared" si="3"/>
        <v>0</v>
      </c>
      <c r="N23" s="3"/>
      <c r="O23" s="3"/>
      <c r="P23" s="3"/>
    </row>
    <row r="24" spans="1:16">
      <c r="A24" s="3"/>
      <c r="B24" s="606">
        <f>'Quadro 2'!B17:C17</f>
        <v>0</v>
      </c>
      <c r="C24" s="592">
        <f>'Quadro 7'!D14</f>
        <v>0</v>
      </c>
      <c r="D24" s="610"/>
      <c r="E24" s="608">
        <v>1</v>
      </c>
      <c r="F24" s="609">
        <f>Proj.Faturamento!F25</f>
        <v>0</v>
      </c>
      <c r="G24" s="609">
        <f>Proj.Faturamento!H25</f>
        <v>0</v>
      </c>
      <c r="H24" s="609">
        <f>Proj.Faturamento!J25</f>
        <v>0</v>
      </c>
      <c r="I24" s="609">
        <f>Proj.Faturamento!L25</f>
        <v>0</v>
      </c>
      <c r="J24" s="208">
        <f t="shared" si="0"/>
        <v>0</v>
      </c>
      <c r="K24" s="208">
        <f t="shared" si="1"/>
        <v>0</v>
      </c>
      <c r="L24" s="208">
        <f t="shared" si="2"/>
        <v>0</v>
      </c>
      <c r="M24" s="208">
        <f t="shared" si="3"/>
        <v>0</v>
      </c>
      <c r="N24" s="3"/>
      <c r="O24" s="3"/>
      <c r="P24" s="3"/>
    </row>
    <row r="25" spans="1:16">
      <c r="A25" s="3"/>
      <c r="B25" s="609"/>
      <c r="C25" s="611"/>
      <c r="D25" s="610"/>
      <c r="E25" s="571"/>
      <c r="F25" s="609"/>
      <c r="G25" s="609"/>
      <c r="H25" s="609"/>
      <c r="I25" s="609"/>
      <c r="J25" s="208">
        <f t="shared" si="0"/>
        <v>0</v>
      </c>
      <c r="K25" s="208">
        <f t="shared" si="1"/>
        <v>0</v>
      </c>
      <c r="L25" s="208">
        <f t="shared" si="2"/>
        <v>0</v>
      </c>
      <c r="M25" s="208">
        <f t="shared" si="3"/>
        <v>0</v>
      </c>
      <c r="N25" s="3"/>
      <c r="O25" s="3"/>
      <c r="P25" s="3"/>
    </row>
    <row r="26" spans="1:16">
      <c r="A26" s="3"/>
      <c r="B26" s="609"/>
      <c r="C26" s="611"/>
      <c r="D26" s="610"/>
      <c r="E26" s="571"/>
      <c r="F26" s="609"/>
      <c r="G26" s="609"/>
      <c r="H26" s="609"/>
      <c r="I26" s="609"/>
      <c r="J26" s="208">
        <f t="shared" ref="J26:J36" si="4">F26*$E26*$C26</f>
        <v>0</v>
      </c>
      <c r="K26" s="208">
        <f t="shared" ref="K26:K36" si="5">G26*$E26*$C26</f>
        <v>0</v>
      </c>
      <c r="L26" s="208">
        <f t="shared" ref="L26:L36" si="6">H26*$E26*$C26</f>
        <v>0</v>
      </c>
      <c r="M26" s="208">
        <f t="shared" ref="M26:M36" si="7">I26*$E26*$C26</f>
        <v>0</v>
      </c>
      <c r="N26" s="3"/>
      <c r="O26" s="3"/>
      <c r="P26" s="3"/>
    </row>
    <row r="27" spans="1:16">
      <c r="A27" s="3"/>
      <c r="B27" s="609"/>
      <c r="C27" s="611"/>
      <c r="D27" s="610"/>
      <c r="E27" s="571"/>
      <c r="F27" s="609"/>
      <c r="G27" s="609"/>
      <c r="H27" s="609"/>
      <c r="I27" s="609"/>
      <c r="J27" s="208">
        <f t="shared" si="4"/>
        <v>0</v>
      </c>
      <c r="K27" s="208">
        <f t="shared" si="5"/>
        <v>0</v>
      </c>
      <c r="L27" s="208">
        <f t="shared" si="6"/>
        <v>0</v>
      </c>
      <c r="M27" s="208">
        <f t="shared" si="7"/>
        <v>0</v>
      </c>
      <c r="N27" s="3"/>
      <c r="O27" s="3"/>
      <c r="P27" s="3"/>
    </row>
    <row r="28" spans="1:16">
      <c r="A28" s="3"/>
      <c r="B28" s="609"/>
      <c r="C28" s="611"/>
      <c r="D28" s="610"/>
      <c r="E28" s="571"/>
      <c r="F28" s="609"/>
      <c r="G28" s="609"/>
      <c r="H28" s="609"/>
      <c r="I28" s="609"/>
      <c r="J28" s="208">
        <f t="shared" si="4"/>
        <v>0</v>
      </c>
      <c r="K28" s="208">
        <f t="shared" si="5"/>
        <v>0</v>
      </c>
      <c r="L28" s="208">
        <f t="shared" si="6"/>
        <v>0</v>
      </c>
      <c r="M28" s="208">
        <f t="shared" si="7"/>
        <v>0</v>
      </c>
      <c r="N28" s="3"/>
      <c r="O28" s="3"/>
      <c r="P28" s="3"/>
    </row>
    <row r="29" spans="1:16">
      <c r="A29" s="3"/>
      <c r="B29" s="611"/>
      <c r="C29" s="592"/>
      <c r="D29" s="607"/>
      <c r="E29" s="608"/>
      <c r="F29" s="609"/>
      <c r="G29" s="609"/>
      <c r="H29" s="609"/>
      <c r="I29" s="609"/>
      <c r="J29" s="208">
        <f t="shared" si="4"/>
        <v>0</v>
      </c>
      <c r="K29" s="208">
        <f t="shared" si="5"/>
        <v>0</v>
      </c>
      <c r="L29" s="208">
        <f t="shared" si="6"/>
        <v>0</v>
      </c>
      <c r="M29" s="208">
        <f t="shared" si="7"/>
        <v>0</v>
      </c>
      <c r="N29" s="3"/>
      <c r="O29" s="3"/>
      <c r="P29" s="3"/>
    </row>
    <row r="30" spans="1:16">
      <c r="A30" s="3"/>
      <c r="B30" s="611"/>
      <c r="C30" s="592"/>
      <c r="D30" s="607"/>
      <c r="E30" s="608"/>
      <c r="F30" s="609"/>
      <c r="G30" s="609"/>
      <c r="H30" s="609"/>
      <c r="I30" s="609"/>
      <c r="J30" s="208">
        <f t="shared" si="4"/>
        <v>0</v>
      </c>
      <c r="K30" s="208">
        <f t="shared" si="5"/>
        <v>0</v>
      </c>
      <c r="L30" s="208">
        <f t="shared" si="6"/>
        <v>0</v>
      </c>
      <c r="M30" s="208">
        <f t="shared" si="7"/>
        <v>0</v>
      </c>
      <c r="N30" s="3"/>
      <c r="O30" s="3"/>
      <c r="P30" s="3"/>
    </row>
    <row r="31" spans="1:16">
      <c r="A31" s="3"/>
      <c r="B31" s="611"/>
      <c r="C31" s="592"/>
      <c r="D31" s="607"/>
      <c r="E31" s="608"/>
      <c r="F31" s="609"/>
      <c r="G31" s="609"/>
      <c r="H31" s="609"/>
      <c r="I31" s="609"/>
      <c r="J31" s="208">
        <f t="shared" si="4"/>
        <v>0</v>
      </c>
      <c r="K31" s="208">
        <f t="shared" si="5"/>
        <v>0</v>
      </c>
      <c r="L31" s="208">
        <f t="shared" si="6"/>
        <v>0</v>
      </c>
      <c r="M31" s="208">
        <f t="shared" si="7"/>
        <v>0</v>
      </c>
      <c r="N31" s="3"/>
      <c r="O31" s="3"/>
      <c r="P31" s="3"/>
    </row>
    <row r="32" spans="1:16">
      <c r="A32" s="3"/>
      <c r="B32" s="611"/>
      <c r="C32" s="592"/>
      <c r="D32" s="607"/>
      <c r="E32" s="608"/>
      <c r="F32" s="609"/>
      <c r="G32" s="609"/>
      <c r="H32" s="609"/>
      <c r="I32" s="609"/>
      <c r="J32" s="208">
        <f t="shared" si="4"/>
        <v>0</v>
      </c>
      <c r="K32" s="208">
        <f t="shared" si="5"/>
        <v>0</v>
      </c>
      <c r="L32" s="208">
        <f t="shared" si="6"/>
        <v>0</v>
      </c>
      <c r="M32" s="208">
        <f t="shared" si="7"/>
        <v>0</v>
      </c>
      <c r="N32" s="3"/>
      <c r="O32" s="3"/>
      <c r="P32" s="3"/>
    </row>
    <row r="33" spans="1:16">
      <c r="A33" s="3"/>
      <c r="B33" s="611"/>
      <c r="C33" s="592"/>
      <c r="D33" s="607"/>
      <c r="E33" s="608"/>
      <c r="F33" s="609"/>
      <c r="G33" s="609"/>
      <c r="H33" s="609"/>
      <c r="I33" s="609"/>
      <c r="J33" s="208">
        <f>F33*$E33*$C33</f>
        <v>0</v>
      </c>
      <c r="K33" s="208">
        <f t="shared" si="5"/>
        <v>0</v>
      </c>
      <c r="L33" s="208">
        <f t="shared" si="6"/>
        <v>0</v>
      </c>
      <c r="M33" s="208">
        <f t="shared" si="7"/>
        <v>0</v>
      </c>
      <c r="N33" s="3"/>
      <c r="O33" s="3"/>
      <c r="P33" s="3"/>
    </row>
    <row r="34" spans="1:16">
      <c r="A34" s="3"/>
      <c r="B34" s="611"/>
      <c r="C34" s="592"/>
      <c r="D34" s="607"/>
      <c r="E34" s="608"/>
      <c r="F34" s="609"/>
      <c r="G34" s="609"/>
      <c r="H34" s="609"/>
      <c r="I34" s="609"/>
      <c r="J34" s="208">
        <f t="shared" si="4"/>
        <v>0</v>
      </c>
      <c r="K34" s="208">
        <f t="shared" si="5"/>
        <v>0</v>
      </c>
      <c r="L34" s="208">
        <f t="shared" si="6"/>
        <v>0</v>
      </c>
      <c r="M34" s="208">
        <f t="shared" si="7"/>
        <v>0</v>
      </c>
      <c r="N34" s="3"/>
      <c r="O34" s="3"/>
      <c r="P34" s="3"/>
    </row>
    <row r="35" spans="1:16">
      <c r="A35" s="3"/>
      <c r="B35" s="611"/>
      <c r="C35" s="592"/>
      <c r="D35" s="607"/>
      <c r="E35" s="608"/>
      <c r="F35" s="609"/>
      <c r="G35" s="609"/>
      <c r="H35" s="609"/>
      <c r="I35" s="609"/>
      <c r="J35" s="208">
        <f t="shared" si="4"/>
        <v>0</v>
      </c>
      <c r="K35" s="208">
        <f t="shared" si="5"/>
        <v>0</v>
      </c>
      <c r="L35" s="208">
        <f t="shared" si="6"/>
        <v>0</v>
      </c>
      <c r="M35" s="208">
        <f t="shared" si="7"/>
        <v>0</v>
      </c>
      <c r="N35" s="3"/>
      <c r="O35" s="3"/>
      <c r="P35" s="3"/>
    </row>
    <row r="36" spans="1:16">
      <c r="A36" s="3"/>
      <c r="B36" s="611"/>
      <c r="C36" s="592"/>
      <c r="D36" s="607"/>
      <c r="E36" s="608"/>
      <c r="F36" s="609"/>
      <c r="G36" s="609"/>
      <c r="H36" s="609"/>
      <c r="I36" s="609"/>
      <c r="J36" s="208">
        <f t="shared" si="4"/>
        <v>0</v>
      </c>
      <c r="K36" s="208">
        <f t="shared" si="5"/>
        <v>0</v>
      </c>
      <c r="L36" s="208">
        <f t="shared" si="6"/>
        <v>0</v>
      </c>
      <c r="M36" s="208">
        <f t="shared" si="7"/>
        <v>0</v>
      </c>
      <c r="N36" s="3"/>
      <c r="O36" s="3"/>
      <c r="P36" s="3"/>
    </row>
    <row r="37" spans="1:16">
      <c r="A37" s="3"/>
      <c r="B37" s="611"/>
      <c r="C37" s="592"/>
      <c r="D37" s="607"/>
      <c r="E37" s="608"/>
      <c r="F37" s="609"/>
      <c r="G37" s="609"/>
      <c r="H37" s="609"/>
      <c r="I37" s="609"/>
      <c r="J37" s="208">
        <f t="shared" si="0"/>
        <v>0</v>
      </c>
      <c r="K37" s="208">
        <f t="shared" si="1"/>
        <v>0</v>
      </c>
      <c r="L37" s="208">
        <f t="shared" si="2"/>
        <v>0</v>
      </c>
      <c r="M37" s="208">
        <f t="shared" si="3"/>
        <v>0</v>
      </c>
      <c r="N37" s="3"/>
      <c r="O37" s="3"/>
      <c r="P37" s="3"/>
    </row>
    <row r="38" spans="1:16">
      <c r="A38" s="3"/>
      <c r="B38" s="611"/>
      <c r="C38" s="592"/>
      <c r="D38" s="607"/>
      <c r="E38" s="608"/>
      <c r="F38" s="609"/>
      <c r="G38" s="609"/>
      <c r="H38" s="609"/>
      <c r="I38" s="609"/>
      <c r="J38" s="208">
        <f t="shared" si="0"/>
        <v>0</v>
      </c>
      <c r="K38" s="208">
        <f t="shared" si="1"/>
        <v>0</v>
      </c>
      <c r="L38" s="208">
        <f t="shared" si="2"/>
        <v>0</v>
      </c>
      <c r="M38" s="208">
        <f t="shared" si="3"/>
        <v>0</v>
      </c>
      <c r="N38" s="3"/>
      <c r="O38" s="3"/>
      <c r="P38" s="3"/>
    </row>
    <row r="39" spans="1:16">
      <c r="A39" s="3"/>
      <c r="B39" s="611"/>
      <c r="C39" s="611"/>
      <c r="D39" s="607"/>
      <c r="E39" s="571"/>
      <c r="F39" s="609"/>
      <c r="G39" s="609"/>
      <c r="H39" s="609"/>
      <c r="I39" s="609"/>
      <c r="J39" s="208">
        <f t="shared" ref="J39:J52" si="8">F39*$E39*$C39</f>
        <v>0</v>
      </c>
      <c r="K39" s="208">
        <f t="shared" ref="K39:K52" si="9">G39*$E39*$C39</f>
        <v>0</v>
      </c>
      <c r="L39" s="208">
        <f t="shared" ref="L39:L52" si="10">H39*$E39*$C39</f>
        <v>0</v>
      </c>
      <c r="M39" s="208">
        <f t="shared" ref="M39:M52" si="11">I39*$E39*$C39</f>
        <v>0</v>
      </c>
      <c r="N39" s="3"/>
      <c r="O39" s="3"/>
      <c r="P39" s="3"/>
    </row>
    <row r="40" spans="1:16">
      <c r="A40" s="3"/>
      <c r="B40" s="609"/>
      <c r="C40" s="611"/>
      <c r="D40" s="609"/>
      <c r="E40" s="571"/>
      <c r="F40" s="609"/>
      <c r="G40" s="609"/>
      <c r="H40" s="609"/>
      <c r="I40" s="609"/>
      <c r="J40" s="208">
        <f t="shared" si="8"/>
        <v>0</v>
      </c>
      <c r="K40" s="208">
        <f t="shared" si="9"/>
        <v>0</v>
      </c>
      <c r="L40" s="208">
        <f t="shared" si="10"/>
        <v>0</v>
      </c>
      <c r="M40" s="208">
        <f t="shared" si="11"/>
        <v>0</v>
      </c>
      <c r="N40" s="3"/>
      <c r="O40" s="3"/>
      <c r="P40" s="3"/>
    </row>
    <row r="41" spans="1:16">
      <c r="A41" s="3"/>
      <c r="B41" s="611"/>
      <c r="C41" s="611"/>
      <c r="D41" s="607"/>
      <c r="E41" s="571"/>
      <c r="F41" s="609"/>
      <c r="G41" s="609"/>
      <c r="H41" s="609"/>
      <c r="I41" s="609"/>
      <c r="J41" s="208">
        <f t="shared" si="8"/>
        <v>0</v>
      </c>
      <c r="K41" s="208">
        <f t="shared" si="9"/>
        <v>0</v>
      </c>
      <c r="L41" s="208">
        <f t="shared" si="10"/>
        <v>0</v>
      </c>
      <c r="M41" s="208">
        <f t="shared" si="11"/>
        <v>0</v>
      </c>
      <c r="N41" s="3"/>
      <c r="O41" s="3"/>
      <c r="P41" s="3"/>
    </row>
    <row r="42" spans="1:16">
      <c r="A42" s="3"/>
      <c r="B42" s="609"/>
      <c r="C42" s="611"/>
      <c r="D42" s="609"/>
      <c r="E42" s="571"/>
      <c r="F42" s="609"/>
      <c r="G42" s="609"/>
      <c r="H42" s="609"/>
      <c r="I42" s="609"/>
      <c r="J42" s="208">
        <f t="shared" si="8"/>
        <v>0</v>
      </c>
      <c r="K42" s="208">
        <f t="shared" si="9"/>
        <v>0</v>
      </c>
      <c r="L42" s="208">
        <f t="shared" si="10"/>
        <v>0</v>
      </c>
      <c r="M42" s="208">
        <f t="shared" si="11"/>
        <v>0</v>
      </c>
      <c r="N42" s="3"/>
      <c r="O42" s="3"/>
      <c r="P42" s="3"/>
    </row>
    <row r="43" spans="1:16">
      <c r="A43" s="3"/>
      <c r="B43" s="611"/>
      <c r="C43" s="611"/>
      <c r="D43" s="607"/>
      <c r="E43" s="571"/>
      <c r="F43" s="609"/>
      <c r="G43" s="609"/>
      <c r="H43" s="609"/>
      <c r="I43" s="609"/>
      <c r="J43" s="208">
        <f t="shared" si="8"/>
        <v>0</v>
      </c>
      <c r="K43" s="208">
        <f t="shared" si="9"/>
        <v>0</v>
      </c>
      <c r="L43" s="208">
        <f t="shared" si="10"/>
        <v>0</v>
      </c>
      <c r="M43" s="208">
        <f t="shared" si="11"/>
        <v>0</v>
      </c>
      <c r="N43" s="3"/>
      <c r="O43" s="3"/>
      <c r="P43" s="3"/>
    </row>
    <row r="44" spans="1:16">
      <c r="A44" s="3"/>
      <c r="B44" s="609"/>
      <c r="C44" s="611"/>
      <c r="D44" s="609"/>
      <c r="E44" s="571"/>
      <c r="F44" s="609"/>
      <c r="G44" s="609"/>
      <c r="H44" s="609"/>
      <c r="I44" s="609"/>
      <c r="J44" s="208">
        <f t="shared" si="8"/>
        <v>0</v>
      </c>
      <c r="K44" s="208">
        <f t="shared" si="9"/>
        <v>0</v>
      </c>
      <c r="L44" s="208">
        <f t="shared" si="10"/>
        <v>0</v>
      </c>
      <c r="M44" s="208">
        <f t="shared" si="11"/>
        <v>0</v>
      </c>
      <c r="N44" s="3"/>
      <c r="O44" s="3"/>
      <c r="P44" s="3"/>
    </row>
    <row r="45" spans="1:16">
      <c r="A45" s="3"/>
      <c r="B45" s="611"/>
      <c r="C45" s="611"/>
      <c r="D45" s="607"/>
      <c r="E45" s="571"/>
      <c r="F45" s="609"/>
      <c r="G45" s="609"/>
      <c r="H45" s="609"/>
      <c r="I45" s="609"/>
      <c r="J45" s="208">
        <f t="shared" si="8"/>
        <v>0</v>
      </c>
      <c r="K45" s="208">
        <f t="shared" si="9"/>
        <v>0</v>
      </c>
      <c r="L45" s="208">
        <f t="shared" si="10"/>
        <v>0</v>
      </c>
      <c r="M45" s="208">
        <f t="shared" si="11"/>
        <v>0</v>
      </c>
      <c r="N45" s="3"/>
      <c r="O45" s="3"/>
      <c r="P45" s="3"/>
    </row>
    <row r="46" spans="1:16">
      <c r="A46" s="3"/>
      <c r="B46" s="609"/>
      <c r="C46" s="611"/>
      <c r="D46" s="609"/>
      <c r="E46" s="571"/>
      <c r="F46" s="609"/>
      <c r="G46" s="609"/>
      <c r="H46" s="609"/>
      <c r="I46" s="609"/>
      <c r="J46" s="208">
        <f t="shared" si="8"/>
        <v>0</v>
      </c>
      <c r="K46" s="208">
        <f t="shared" si="9"/>
        <v>0</v>
      </c>
      <c r="L46" s="208">
        <f t="shared" si="10"/>
        <v>0</v>
      </c>
      <c r="M46" s="208">
        <f t="shared" si="11"/>
        <v>0</v>
      </c>
      <c r="N46" s="3"/>
      <c r="O46" s="3"/>
      <c r="P46" s="3"/>
    </row>
    <row r="47" spans="1:16">
      <c r="A47" s="3"/>
      <c r="B47" s="611"/>
      <c r="C47" s="611"/>
      <c r="D47" s="607"/>
      <c r="E47" s="571"/>
      <c r="F47" s="609"/>
      <c r="G47" s="609"/>
      <c r="H47" s="609"/>
      <c r="I47" s="609"/>
      <c r="J47" s="208">
        <f t="shared" si="8"/>
        <v>0</v>
      </c>
      <c r="K47" s="208">
        <f t="shared" si="9"/>
        <v>0</v>
      </c>
      <c r="L47" s="208">
        <f t="shared" si="10"/>
        <v>0</v>
      </c>
      <c r="M47" s="208">
        <f t="shared" si="11"/>
        <v>0</v>
      </c>
      <c r="N47" s="3"/>
      <c r="O47" s="3"/>
      <c r="P47" s="3"/>
    </row>
    <row r="48" spans="1:16">
      <c r="A48" s="3"/>
      <c r="B48" s="609"/>
      <c r="C48" s="611"/>
      <c r="D48" s="609"/>
      <c r="E48" s="571"/>
      <c r="F48" s="609"/>
      <c r="G48" s="609"/>
      <c r="H48" s="609"/>
      <c r="I48" s="609"/>
      <c r="J48" s="208">
        <f t="shared" si="8"/>
        <v>0</v>
      </c>
      <c r="K48" s="208">
        <f t="shared" si="9"/>
        <v>0</v>
      </c>
      <c r="L48" s="208">
        <f t="shared" si="10"/>
        <v>0</v>
      </c>
      <c r="M48" s="208">
        <f t="shared" si="11"/>
        <v>0</v>
      </c>
      <c r="N48" s="3"/>
      <c r="O48" s="3"/>
      <c r="P48" s="3"/>
    </row>
    <row r="49" spans="1:16">
      <c r="A49" s="3"/>
      <c r="B49" s="611"/>
      <c r="C49" s="611"/>
      <c r="D49" s="607"/>
      <c r="E49" s="571"/>
      <c r="F49" s="609"/>
      <c r="G49" s="609"/>
      <c r="H49" s="609"/>
      <c r="I49" s="609"/>
      <c r="J49" s="208">
        <f t="shared" si="8"/>
        <v>0</v>
      </c>
      <c r="K49" s="208">
        <f t="shared" si="9"/>
        <v>0</v>
      </c>
      <c r="L49" s="208">
        <f t="shared" si="10"/>
        <v>0</v>
      </c>
      <c r="M49" s="208">
        <f t="shared" si="11"/>
        <v>0</v>
      </c>
      <c r="N49" s="3"/>
      <c r="O49" s="3"/>
      <c r="P49" s="3"/>
    </row>
    <row r="50" spans="1:16">
      <c r="A50" s="3"/>
      <c r="B50" s="609"/>
      <c r="C50" s="611"/>
      <c r="D50" s="609"/>
      <c r="E50" s="571"/>
      <c r="F50" s="609"/>
      <c r="G50" s="609"/>
      <c r="H50" s="609"/>
      <c r="I50" s="609"/>
      <c r="J50" s="208">
        <f t="shared" si="8"/>
        <v>0</v>
      </c>
      <c r="K50" s="208">
        <f t="shared" si="9"/>
        <v>0</v>
      </c>
      <c r="L50" s="208">
        <f t="shared" si="10"/>
        <v>0</v>
      </c>
      <c r="M50" s="208">
        <f t="shared" si="11"/>
        <v>0</v>
      </c>
      <c r="N50" s="3"/>
      <c r="O50" s="3"/>
      <c r="P50" s="3"/>
    </row>
    <row r="51" spans="1:16">
      <c r="A51" s="3"/>
      <c r="B51" s="611"/>
      <c r="C51" s="611"/>
      <c r="D51" s="607"/>
      <c r="E51" s="571"/>
      <c r="F51" s="609"/>
      <c r="G51" s="609"/>
      <c r="H51" s="609"/>
      <c r="I51" s="609"/>
      <c r="J51" s="208">
        <f t="shared" si="8"/>
        <v>0</v>
      </c>
      <c r="K51" s="208">
        <f t="shared" si="9"/>
        <v>0</v>
      </c>
      <c r="L51" s="208">
        <f t="shared" si="10"/>
        <v>0</v>
      </c>
      <c r="M51" s="208">
        <f t="shared" si="11"/>
        <v>0</v>
      </c>
      <c r="N51" s="3"/>
      <c r="O51" s="3"/>
      <c r="P51" s="3"/>
    </row>
    <row r="52" spans="1:16">
      <c r="A52" s="3"/>
      <c r="B52" s="609"/>
      <c r="C52" s="611"/>
      <c r="D52" s="609"/>
      <c r="E52" s="571"/>
      <c r="F52" s="609"/>
      <c r="G52" s="609"/>
      <c r="H52" s="609"/>
      <c r="I52" s="609"/>
      <c r="J52" s="208">
        <f t="shared" si="8"/>
        <v>0</v>
      </c>
      <c r="K52" s="208">
        <f t="shared" si="9"/>
        <v>0</v>
      </c>
      <c r="L52" s="208">
        <f t="shared" si="10"/>
        <v>0</v>
      </c>
      <c r="M52" s="208">
        <f t="shared" si="11"/>
        <v>0</v>
      </c>
      <c r="N52" s="3"/>
      <c r="O52" s="3"/>
      <c r="P52" s="3"/>
    </row>
    <row r="53" spans="1:16">
      <c r="A53" s="3"/>
      <c r="B53" s="804" t="s">
        <v>10</v>
      </c>
      <c r="C53" s="205" t="s">
        <v>11</v>
      </c>
      <c r="D53" s="806" t="s">
        <v>12</v>
      </c>
      <c r="E53" s="205" t="s">
        <v>13</v>
      </c>
      <c r="F53" s="801" t="str">
        <f>IF('Dados Gerais da Empresa'!$C$25&gt;1,"QUANTIDADES","QUANTIDADES PRODUZIDAS")</f>
        <v>QUANTIDADES PRODUZIDAS</v>
      </c>
      <c r="G53" s="802"/>
      <c r="H53" s="802"/>
      <c r="I53" s="803"/>
      <c r="J53" s="801" t="str">
        <f>IF('Dados Gerais da Empresa'!$C$25&gt;1,"CUSTO TOTAL ANUAL","CUSTO DOS INSUMOS")</f>
        <v>CUSTO DOS INSUMOS</v>
      </c>
      <c r="K53" s="802"/>
      <c r="L53" s="802"/>
      <c r="M53" s="803"/>
      <c r="N53" s="3"/>
      <c r="O53" s="3"/>
      <c r="P53" s="3"/>
    </row>
    <row r="54" spans="1:16">
      <c r="A54" s="3"/>
      <c r="B54" s="805"/>
      <c r="C54" s="206" t="s">
        <v>112</v>
      </c>
      <c r="D54" s="807"/>
      <c r="E54" s="206" t="s">
        <v>112</v>
      </c>
      <c r="F54" s="216" t="s">
        <v>3</v>
      </c>
      <c r="G54" s="216" t="s">
        <v>6</v>
      </c>
      <c r="H54" s="216" t="s">
        <v>7</v>
      </c>
      <c r="I54" s="216" t="s">
        <v>8</v>
      </c>
      <c r="J54" s="216" t="s">
        <v>3</v>
      </c>
      <c r="K54" s="216" t="s">
        <v>6</v>
      </c>
      <c r="L54" s="216" t="s">
        <v>7</v>
      </c>
      <c r="M54" s="216" t="s">
        <v>8</v>
      </c>
      <c r="N54" s="3"/>
      <c r="O54" s="3"/>
      <c r="P54" s="3"/>
    </row>
    <row r="55" spans="1:16">
      <c r="A55" s="3"/>
      <c r="B55" s="808" t="s">
        <v>117</v>
      </c>
      <c r="C55" s="795"/>
      <c r="D55" s="795"/>
      <c r="E55" s="795"/>
      <c r="F55" s="795"/>
      <c r="G55" s="795"/>
      <c r="H55" s="795"/>
      <c r="I55" s="795"/>
      <c r="J55" s="207">
        <f>SUM(J56:J63)</f>
        <v>0</v>
      </c>
      <c r="K55" s="207">
        <f>SUM(K56:K63)</f>
        <v>0</v>
      </c>
      <c r="L55" s="207">
        <f>SUM(L56:L63)</f>
        <v>0</v>
      </c>
      <c r="M55" s="207">
        <f>SUM(M56:M63)</f>
        <v>0</v>
      </c>
      <c r="N55" s="3"/>
      <c r="O55" s="3"/>
      <c r="P55" s="3"/>
    </row>
    <row r="56" spans="1:16">
      <c r="A56" s="3"/>
      <c r="B56" s="609"/>
      <c r="C56" s="611"/>
      <c r="D56" s="607"/>
      <c r="E56" s="608"/>
      <c r="F56" s="609"/>
      <c r="G56" s="609"/>
      <c r="H56" s="609"/>
      <c r="I56" s="609"/>
      <c r="J56" s="208">
        <f t="shared" ref="J56:M63" si="12">F56*$E56*$C56</f>
        <v>0</v>
      </c>
      <c r="K56" s="208">
        <f t="shared" si="12"/>
        <v>0</v>
      </c>
      <c r="L56" s="208">
        <f t="shared" si="12"/>
        <v>0</v>
      </c>
      <c r="M56" s="208">
        <f t="shared" si="12"/>
        <v>0</v>
      </c>
      <c r="N56" s="3"/>
      <c r="O56" s="3"/>
      <c r="P56" s="3"/>
    </row>
    <row r="57" spans="1:16">
      <c r="A57" s="3"/>
      <c r="B57" s="609"/>
      <c r="C57" s="611"/>
      <c r="D57" s="612"/>
      <c r="E57" s="571"/>
      <c r="F57" s="609"/>
      <c r="G57" s="609"/>
      <c r="H57" s="609"/>
      <c r="I57" s="609"/>
      <c r="J57" s="208">
        <f t="shared" si="12"/>
        <v>0</v>
      </c>
      <c r="K57" s="208">
        <f t="shared" si="12"/>
        <v>0</v>
      </c>
      <c r="L57" s="208">
        <f t="shared" si="12"/>
        <v>0</v>
      </c>
      <c r="M57" s="208">
        <f t="shared" si="12"/>
        <v>0</v>
      </c>
      <c r="N57" s="3"/>
      <c r="O57" s="3"/>
      <c r="P57" s="3"/>
    </row>
    <row r="58" spans="1:16">
      <c r="A58" s="3"/>
      <c r="B58" s="613"/>
      <c r="C58" s="592"/>
      <c r="D58" s="607"/>
      <c r="E58" s="614"/>
      <c r="F58" s="615"/>
      <c r="G58" s="609"/>
      <c r="H58" s="609"/>
      <c r="I58" s="609"/>
      <c r="J58" s="208">
        <f t="shared" si="12"/>
        <v>0</v>
      </c>
      <c r="K58" s="208">
        <f t="shared" si="12"/>
        <v>0</v>
      </c>
      <c r="L58" s="208">
        <f t="shared" si="12"/>
        <v>0</v>
      </c>
      <c r="M58" s="208">
        <f t="shared" si="12"/>
        <v>0</v>
      </c>
      <c r="N58" s="3"/>
      <c r="O58" s="3"/>
      <c r="P58" s="3"/>
    </row>
    <row r="59" spans="1:16">
      <c r="A59" s="3"/>
      <c r="B59" s="613"/>
      <c r="C59" s="611"/>
      <c r="D59" s="612"/>
      <c r="E59" s="571"/>
      <c r="F59" s="609"/>
      <c r="G59" s="609"/>
      <c r="H59" s="609"/>
      <c r="I59" s="609"/>
      <c r="J59" s="208">
        <f t="shared" si="12"/>
        <v>0</v>
      </c>
      <c r="K59" s="208">
        <f t="shared" si="12"/>
        <v>0</v>
      </c>
      <c r="L59" s="208">
        <f t="shared" si="12"/>
        <v>0</v>
      </c>
      <c r="M59" s="208">
        <f t="shared" si="12"/>
        <v>0</v>
      </c>
      <c r="N59" s="3"/>
      <c r="O59" s="3"/>
      <c r="P59" s="3"/>
    </row>
    <row r="60" spans="1:16">
      <c r="A60" s="3"/>
      <c r="B60" s="613"/>
      <c r="C60" s="592"/>
      <c r="D60" s="607"/>
      <c r="E60" s="614"/>
      <c r="F60" s="615"/>
      <c r="G60" s="609"/>
      <c r="H60" s="609"/>
      <c r="I60" s="609"/>
      <c r="J60" s="208">
        <f t="shared" si="12"/>
        <v>0</v>
      </c>
      <c r="K60" s="208">
        <f t="shared" si="12"/>
        <v>0</v>
      </c>
      <c r="L60" s="208">
        <f t="shared" si="12"/>
        <v>0</v>
      </c>
      <c r="M60" s="208">
        <f t="shared" si="12"/>
        <v>0</v>
      </c>
      <c r="N60" s="3"/>
      <c r="O60" s="3"/>
      <c r="P60" s="3"/>
    </row>
    <row r="61" spans="1:16">
      <c r="A61" s="3"/>
      <c r="B61" s="613"/>
      <c r="C61" s="611"/>
      <c r="D61" s="612"/>
      <c r="E61" s="571"/>
      <c r="F61" s="609"/>
      <c r="G61" s="609"/>
      <c r="H61" s="609"/>
      <c r="I61" s="609"/>
      <c r="J61" s="208">
        <f t="shared" si="12"/>
        <v>0</v>
      </c>
      <c r="K61" s="208">
        <f t="shared" si="12"/>
        <v>0</v>
      </c>
      <c r="L61" s="208">
        <f t="shared" si="12"/>
        <v>0</v>
      </c>
      <c r="M61" s="208">
        <f t="shared" si="12"/>
        <v>0</v>
      </c>
      <c r="N61" s="3"/>
      <c r="O61" s="3"/>
      <c r="P61" s="3"/>
    </row>
    <row r="62" spans="1:16">
      <c r="A62" s="3"/>
      <c r="B62" s="616"/>
      <c r="C62" s="592"/>
      <c r="D62" s="607"/>
      <c r="E62" s="614"/>
      <c r="F62" s="615"/>
      <c r="G62" s="609"/>
      <c r="H62" s="609"/>
      <c r="I62" s="609"/>
      <c r="J62" s="208">
        <f t="shared" si="12"/>
        <v>0</v>
      </c>
      <c r="K62" s="208">
        <f t="shared" si="12"/>
        <v>0</v>
      </c>
      <c r="L62" s="208">
        <f t="shared" si="12"/>
        <v>0</v>
      </c>
      <c r="M62" s="208">
        <f t="shared" si="12"/>
        <v>0</v>
      </c>
      <c r="N62" s="3"/>
      <c r="O62" s="3"/>
      <c r="P62" s="3"/>
    </row>
    <row r="63" spans="1:16">
      <c r="A63" s="3"/>
      <c r="B63" s="613"/>
      <c r="C63" s="611"/>
      <c r="D63" s="612"/>
      <c r="E63" s="571"/>
      <c r="F63" s="609"/>
      <c r="G63" s="609"/>
      <c r="H63" s="609"/>
      <c r="I63" s="609"/>
      <c r="J63" s="208">
        <f t="shared" si="12"/>
        <v>0</v>
      </c>
      <c r="K63" s="208">
        <f t="shared" si="12"/>
        <v>0</v>
      </c>
      <c r="L63" s="208">
        <f t="shared" si="12"/>
        <v>0</v>
      </c>
      <c r="M63" s="208">
        <f t="shared" si="12"/>
        <v>0</v>
      </c>
      <c r="N63" s="3"/>
      <c r="O63" s="3"/>
      <c r="P63" s="3"/>
    </row>
    <row r="64" spans="1:16">
      <c r="A64" s="3"/>
      <c r="B64" s="617"/>
      <c r="C64" s="618"/>
      <c r="D64" s="619"/>
      <c r="E64" s="620"/>
      <c r="F64" s="209"/>
      <c r="G64" s="209"/>
      <c r="H64" s="209"/>
      <c r="I64" s="210"/>
      <c r="J64" s="208"/>
      <c r="K64" s="208"/>
      <c r="L64" s="208"/>
      <c r="M64" s="208"/>
      <c r="N64" s="3"/>
      <c r="O64" s="3"/>
      <c r="P64" s="3"/>
    </row>
    <row r="65" spans="1:16">
      <c r="A65" s="3"/>
      <c r="B65" s="797" t="s">
        <v>115</v>
      </c>
      <c r="C65" s="798"/>
      <c r="D65" s="798"/>
      <c r="E65" s="798"/>
      <c r="F65" s="798"/>
      <c r="G65" s="798"/>
      <c r="H65" s="798"/>
      <c r="I65" s="799"/>
      <c r="J65" s="207">
        <f>SUM(J66:J75)</f>
        <v>0</v>
      </c>
      <c r="K65" s="207">
        <f>SUM(K66:K75)</f>
        <v>0</v>
      </c>
      <c r="L65" s="207">
        <f>SUM(L66:L75)</f>
        <v>0</v>
      </c>
      <c r="M65" s="207">
        <f>SUM(M66:M75)</f>
        <v>0</v>
      </c>
      <c r="N65" s="3"/>
      <c r="O65" s="3"/>
      <c r="P65" s="3"/>
    </row>
    <row r="66" spans="1:16">
      <c r="A66" s="3"/>
      <c r="B66" s="611">
        <f>B15</f>
        <v>0</v>
      </c>
      <c r="C66" s="592">
        <f>'Quadro 8'!D5</f>
        <v>0</v>
      </c>
      <c r="D66" s="607"/>
      <c r="E66" s="608">
        <v>1</v>
      </c>
      <c r="F66" s="615">
        <f>F15</f>
        <v>0</v>
      </c>
      <c r="G66" s="615">
        <f>G15</f>
        <v>0</v>
      </c>
      <c r="H66" s="615">
        <f>H15</f>
        <v>0</v>
      </c>
      <c r="I66" s="615">
        <f>I15</f>
        <v>0</v>
      </c>
      <c r="J66" s="208">
        <f t="shared" ref="J66:M67" si="13">F66*$E66*$C66</f>
        <v>0</v>
      </c>
      <c r="K66" s="208">
        <f t="shared" si="13"/>
        <v>0</v>
      </c>
      <c r="L66" s="208">
        <f t="shared" si="13"/>
        <v>0</v>
      </c>
      <c r="M66" s="208">
        <f t="shared" si="13"/>
        <v>0</v>
      </c>
      <c r="N66" s="3"/>
      <c r="O66" s="3"/>
      <c r="P66" s="3"/>
    </row>
    <row r="67" spans="1:16">
      <c r="A67" s="3"/>
      <c r="B67" s="611">
        <f t="shared" ref="B67:B75" si="14">B16</f>
        <v>0</v>
      </c>
      <c r="C67" s="592">
        <f>'Quadro 8'!D6</f>
        <v>0</v>
      </c>
      <c r="D67" s="607"/>
      <c r="E67" s="608">
        <v>1</v>
      </c>
      <c r="F67" s="615">
        <f t="shared" ref="F67:F75" si="15">F16</f>
        <v>0</v>
      </c>
      <c r="G67" s="615">
        <f t="shared" ref="G67:I75" si="16">G16</f>
        <v>0</v>
      </c>
      <c r="H67" s="615">
        <f t="shared" si="16"/>
        <v>0</v>
      </c>
      <c r="I67" s="615">
        <f t="shared" si="16"/>
        <v>0</v>
      </c>
      <c r="J67" s="208">
        <f t="shared" si="13"/>
        <v>0</v>
      </c>
      <c r="K67" s="208">
        <f t="shared" si="13"/>
        <v>0</v>
      </c>
      <c r="L67" s="208">
        <f t="shared" si="13"/>
        <v>0</v>
      </c>
      <c r="M67" s="208">
        <f t="shared" si="13"/>
        <v>0</v>
      </c>
      <c r="N67" s="3"/>
      <c r="O67" s="3"/>
      <c r="P67" s="3"/>
    </row>
    <row r="68" spans="1:16">
      <c r="A68" s="3"/>
      <c r="B68" s="611">
        <f t="shared" si="14"/>
        <v>0</v>
      </c>
      <c r="C68" s="592">
        <f>'Quadro 8'!D7</f>
        <v>0</v>
      </c>
      <c r="D68" s="607"/>
      <c r="E68" s="608">
        <v>1</v>
      </c>
      <c r="F68" s="615">
        <f t="shared" si="15"/>
        <v>0</v>
      </c>
      <c r="G68" s="615">
        <f t="shared" si="16"/>
        <v>0</v>
      </c>
      <c r="H68" s="615">
        <f t="shared" si="16"/>
        <v>0</v>
      </c>
      <c r="I68" s="615">
        <f t="shared" si="16"/>
        <v>0</v>
      </c>
      <c r="J68" s="208">
        <f t="shared" ref="J68:J73" si="17">F68*$E68*$C68</f>
        <v>0</v>
      </c>
      <c r="K68" s="208">
        <f t="shared" ref="K68:K73" si="18">G68*$E68*$C68</f>
        <v>0</v>
      </c>
      <c r="L68" s="208">
        <f t="shared" ref="L68:L73" si="19">H68*$E68*$C68</f>
        <v>0</v>
      </c>
      <c r="M68" s="208">
        <f t="shared" ref="M68:M73" si="20">I68*$E68*$C68</f>
        <v>0</v>
      </c>
      <c r="N68" s="3"/>
      <c r="O68" s="3"/>
      <c r="P68" s="3"/>
    </row>
    <row r="69" spans="1:16">
      <c r="A69" s="3"/>
      <c r="B69" s="611">
        <f t="shared" si="14"/>
        <v>0</v>
      </c>
      <c r="C69" s="592">
        <f>'Quadro 8'!D8</f>
        <v>0</v>
      </c>
      <c r="D69" s="607"/>
      <c r="E69" s="608">
        <v>1</v>
      </c>
      <c r="F69" s="615">
        <f t="shared" si="15"/>
        <v>0</v>
      </c>
      <c r="G69" s="615">
        <f t="shared" si="16"/>
        <v>0</v>
      </c>
      <c r="H69" s="615">
        <f t="shared" si="16"/>
        <v>0</v>
      </c>
      <c r="I69" s="615">
        <f t="shared" si="16"/>
        <v>0</v>
      </c>
      <c r="J69" s="208">
        <f t="shared" si="17"/>
        <v>0</v>
      </c>
      <c r="K69" s="208">
        <f t="shared" si="18"/>
        <v>0</v>
      </c>
      <c r="L69" s="208">
        <f t="shared" si="19"/>
        <v>0</v>
      </c>
      <c r="M69" s="208">
        <f t="shared" si="20"/>
        <v>0</v>
      </c>
      <c r="N69" s="3"/>
      <c r="O69" s="3"/>
      <c r="P69" s="3"/>
    </row>
    <row r="70" spans="1:16">
      <c r="A70" s="3"/>
      <c r="B70" s="611">
        <f t="shared" si="14"/>
        <v>0</v>
      </c>
      <c r="C70" s="592">
        <f>'Quadro 8'!D9</f>
        <v>0</v>
      </c>
      <c r="D70" s="607"/>
      <c r="E70" s="608">
        <v>1</v>
      </c>
      <c r="F70" s="615">
        <f t="shared" si="15"/>
        <v>0</v>
      </c>
      <c r="G70" s="615">
        <f t="shared" si="16"/>
        <v>0</v>
      </c>
      <c r="H70" s="615">
        <f t="shared" si="16"/>
        <v>0</v>
      </c>
      <c r="I70" s="615">
        <f t="shared" si="16"/>
        <v>0</v>
      </c>
      <c r="J70" s="208">
        <f t="shared" si="17"/>
        <v>0</v>
      </c>
      <c r="K70" s="208">
        <f t="shared" si="18"/>
        <v>0</v>
      </c>
      <c r="L70" s="208">
        <f t="shared" si="19"/>
        <v>0</v>
      </c>
      <c r="M70" s="208">
        <f t="shared" si="20"/>
        <v>0</v>
      </c>
      <c r="N70" s="3"/>
      <c r="O70" s="3"/>
      <c r="P70" s="3"/>
    </row>
    <row r="71" spans="1:16">
      <c r="A71" s="3"/>
      <c r="B71" s="611">
        <f t="shared" si="14"/>
        <v>0</v>
      </c>
      <c r="C71" s="592">
        <f>'Quadro 8'!D10</f>
        <v>0</v>
      </c>
      <c r="D71" s="607"/>
      <c r="E71" s="608">
        <v>1</v>
      </c>
      <c r="F71" s="615">
        <f t="shared" si="15"/>
        <v>0</v>
      </c>
      <c r="G71" s="615">
        <f t="shared" si="16"/>
        <v>0</v>
      </c>
      <c r="H71" s="615">
        <f t="shared" si="16"/>
        <v>0</v>
      </c>
      <c r="I71" s="615">
        <f t="shared" si="16"/>
        <v>0</v>
      </c>
      <c r="J71" s="208">
        <f t="shared" si="17"/>
        <v>0</v>
      </c>
      <c r="K71" s="208">
        <f t="shared" si="18"/>
        <v>0</v>
      </c>
      <c r="L71" s="208">
        <f t="shared" si="19"/>
        <v>0</v>
      </c>
      <c r="M71" s="208">
        <f t="shared" si="20"/>
        <v>0</v>
      </c>
      <c r="N71" s="3"/>
      <c r="O71" s="3"/>
      <c r="P71" s="3"/>
    </row>
    <row r="72" spans="1:16">
      <c r="A72" s="3"/>
      <c r="B72" s="611">
        <f t="shared" si="14"/>
        <v>0</v>
      </c>
      <c r="C72" s="592">
        <f>'Quadro 8'!D11</f>
        <v>0</v>
      </c>
      <c r="D72" s="607"/>
      <c r="E72" s="608">
        <v>1</v>
      </c>
      <c r="F72" s="615">
        <f t="shared" si="15"/>
        <v>0</v>
      </c>
      <c r="G72" s="615">
        <f t="shared" si="16"/>
        <v>0</v>
      </c>
      <c r="H72" s="615">
        <f t="shared" si="16"/>
        <v>0</v>
      </c>
      <c r="I72" s="615">
        <f t="shared" si="16"/>
        <v>0</v>
      </c>
      <c r="J72" s="208">
        <f t="shared" si="17"/>
        <v>0</v>
      </c>
      <c r="K72" s="208">
        <f t="shared" si="18"/>
        <v>0</v>
      </c>
      <c r="L72" s="208">
        <f t="shared" si="19"/>
        <v>0</v>
      </c>
      <c r="M72" s="208">
        <f t="shared" si="20"/>
        <v>0</v>
      </c>
      <c r="N72" s="3"/>
      <c r="O72" s="3"/>
      <c r="P72" s="3"/>
    </row>
    <row r="73" spans="1:16">
      <c r="A73" s="3"/>
      <c r="B73" s="611">
        <f t="shared" si="14"/>
        <v>0</v>
      </c>
      <c r="C73" s="592">
        <f>'Quadro 8'!D12</f>
        <v>0</v>
      </c>
      <c r="D73" s="607"/>
      <c r="E73" s="608">
        <v>1</v>
      </c>
      <c r="F73" s="615">
        <f t="shared" si="15"/>
        <v>0</v>
      </c>
      <c r="G73" s="615">
        <f t="shared" si="16"/>
        <v>0</v>
      </c>
      <c r="H73" s="615">
        <f t="shared" si="16"/>
        <v>0</v>
      </c>
      <c r="I73" s="615">
        <f t="shared" si="16"/>
        <v>0</v>
      </c>
      <c r="J73" s="208">
        <f t="shared" si="17"/>
        <v>0</v>
      </c>
      <c r="K73" s="208">
        <f t="shared" si="18"/>
        <v>0</v>
      </c>
      <c r="L73" s="208">
        <f t="shared" si="19"/>
        <v>0</v>
      </c>
      <c r="M73" s="208">
        <f t="shared" si="20"/>
        <v>0</v>
      </c>
      <c r="N73" s="3"/>
      <c r="O73" s="3"/>
      <c r="P73" s="3"/>
    </row>
    <row r="74" spans="1:16">
      <c r="A74" s="3"/>
      <c r="B74" s="611">
        <f t="shared" si="14"/>
        <v>0</v>
      </c>
      <c r="C74" s="592">
        <f>'Quadro 8'!D13</f>
        <v>0</v>
      </c>
      <c r="D74" s="607"/>
      <c r="E74" s="608">
        <v>1</v>
      </c>
      <c r="F74" s="615">
        <f t="shared" si="15"/>
        <v>0</v>
      </c>
      <c r="G74" s="615">
        <f t="shared" si="16"/>
        <v>0</v>
      </c>
      <c r="H74" s="615">
        <f t="shared" si="16"/>
        <v>0</v>
      </c>
      <c r="I74" s="615">
        <f t="shared" si="16"/>
        <v>0</v>
      </c>
      <c r="J74" s="208">
        <f t="shared" ref="J74:M75" si="21">F74*$E74*$C74</f>
        <v>0</v>
      </c>
      <c r="K74" s="208">
        <f t="shared" si="21"/>
        <v>0</v>
      </c>
      <c r="L74" s="208">
        <f t="shared" si="21"/>
        <v>0</v>
      </c>
      <c r="M74" s="208">
        <f t="shared" si="21"/>
        <v>0</v>
      </c>
      <c r="N74" s="3"/>
      <c r="O74" s="3"/>
      <c r="P74" s="3"/>
    </row>
    <row r="75" spans="1:16">
      <c r="A75" s="3"/>
      <c r="B75" s="611">
        <f t="shared" si="14"/>
        <v>0</v>
      </c>
      <c r="C75" s="592">
        <f>'Quadro 8'!D14</f>
        <v>0</v>
      </c>
      <c r="D75" s="612"/>
      <c r="E75" s="571">
        <v>1</v>
      </c>
      <c r="F75" s="615">
        <f t="shared" si="15"/>
        <v>0</v>
      </c>
      <c r="G75" s="615">
        <f t="shared" si="16"/>
        <v>0</v>
      </c>
      <c r="H75" s="615">
        <f t="shared" si="16"/>
        <v>0</v>
      </c>
      <c r="I75" s="615">
        <f t="shared" si="16"/>
        <v>0</v>
      </c>
      <c r="J75" s="208">
        <f t="shared" si="21"/>
        <v>0</v>
      </c>
      <c r="K75" s="208">
        <f t="shared" si="21"/>
        <v>0</v>
      </c>
      <c r="L75" s="208">
        <f t="shared" si="21"/>
        <v>0</v>
      </c>
      <c r="M75" s="208">
        <f t="shared" si="21"/>
        <v>0</v>
      </c>
      <c r="N75" s="3"/>
      <c r="O75" s="3"/>
      <c r="P75" s="3"/>
    </row>
    <row r="76" spans="1:16">
      <c r="A76" s="3"/>
      <c r="B76" s="617"/>
      <c r="C76" s="618"/>
      <c r="D76" s="619"/>
      <c r="E76" s="620"/>
      <c r="F76" s="209"/>
      <c r="G76" s="209"/>
      <c r="H76" s="209"/>
      <c r="I76" s="210"/>
      <c r="J76" s="211"/>
      <c r="K76" s="208"/>
      <c r="L76" s="208"/>
      <c r="M76" s="208"/>
      <c r="N76" s="3"/>
      <c r="O76" s="3"/>
      <c r="P76" s="3"/>
    </row>
    <row r="77" spans="1:16">
      <c r="A77" s="3"/>
      <c r="B77" s="791" t="s">
        <v>118</v>
      </c>
      <c r="C77" s="792"/>
      <c r="D77" s="792"/>
      <c r="E77" s="792"/>
      <c r="F77" s="792"/>
      <c r="G77" s="792"/>
      <c r="H77" s="792"/>
      <c r="I77" s="793"/>
      <c r="J77" s="592"/>
      <c r="K77" s="592"/>
      <c r="L77" s="592"/>
      <c r="M77" s="592"/>
      <c r="N77" s="3"/>
      <c r="O77" s="3"/>
      <c r="P77" s="3"/>
    </row>
    <row r="78" spans="1:16">
      <c r="A78" s="3"/>
      <c r="B78" s="791" t="s">
        <v>119</v>
      </c>
      <c r="C78" s="792"/>
      <c r="D78" s="792"/>
      <c r="E78" s="792"/>
      <c r="F78" s="792"/>
      <c r="G78" s="792"/>
      <c r="H78" s="792"/>
      <c r="I78" s="793"/>
      <c r="J78" s="592"/>
      <c r="K78" s="592"/>
      <c r="L78" s="592"/>
      <c r="M78" s="592"/>
      <c r="N78" s="3"/>
      <c r="O78" s="3"/>
      <c r="P78" s="3"/>
    </row>
    <row r="79" spans="1:16">
      <c r="A79" s="3"/>
      <c r="B79" s="791" t="s">
        <v>120</v>
      </c>
      <c r="C79" s="792"/>
      <c r="D79" s="792"/>
      <c r="E79" s="792"/>
      <c r="F79" s="792"/>
      <c r="G79" s="792"/>
      <c r="H79" s="792"/>
      <c r="I79" s="793"/>
      <c r="J79" s="592"/>
      <c r="K79" s="592"/>
      <c r="L79" s="592"/>
      <c r="M79" s="592"/>
      <c r="N79" s="3"/>
      <c r="O79" s="3"/>
      <c r="P79" s="3"/>
    </row>
    <row r="80" spans="1:16">
      <c r="A80" s="3"/>
      <c r="B80" s="791" t="s">
        <v>116</v>
      </c>
      <c r="C80" s="792"/>
      <c r="D80" s="792"/>
      <c r="E80" s="792"/>
      <c r="F80" s="792"/>
      <c r="G80" s="792"/>
      <c r="H80" s="792"/>
      <c r="I80" s="793"/>
      <c r="J80" s="592"/>
      <c r="K80" s="592"/>
      <c r="L80" s="592"/>
      <c r="M80" s="592"/>
      <c r="N80" s="3"/>
      <c r="O80" s="3"/>
      <c r="P80" s="3"/>
    </row>
    <row r="81" spans="1:16">
      <c r="A81" s="3"/>
      <c r="B81" s="785" t="str">
        <f>IF('Dados Gerais da Empresa'!$C$25&gt;1,"Aluguel","Aluguel Industrial")</f>
        <v>Aluguel Industrial</v>
      </c>
      <c r="C81" s="786"/>
      <c r="D81" s="786"/>
      <c r="E81" s="786"/>
      <c r="F81" s="786"/>
      <c r="G81" s="786"/>
      <c r="H81" s="786"/>
      <c r="I81" s="787"/>
      <c r="J81" s="592"/>
      <c r="K81" s="592"/>
      <c r="L81" s="592"/>
      <c r="M81" s="592"/>
      <c r="N81" s="3"/>
      <c r="O81" s="3"/>
      <c r="P81" s="3"/>
    </row>
    <row r="82" spans="1:16">
      <c r="A82" s="3"/>
      <c r="B82" s="785" t="str">
        <f>IF('Dados Gerais da Empresa'!$C$25&gt;1,"Manutenção","Manutenção Industrial")</f>
        <v>Manutenção Industrial</v>
      </c>
      <c r="C82" s="786"/>
      <c r="D82" s="786"/>
      <c r="E82" s="786"/>
      <c r="F82" s="786"/>
      <c r="G82" s="786"/>
      <c r="H82" s="786"/>
      <c r="I82" s="787"/>
      <c r="J82" s="592"/>
      <c r="K82" s="592"/>
      <c r="L82" s="592"/>
      <c r="M82" s="592"/>
      <c r="N82" s="3"/>
      <c r="O82" s="3"/>
      <c r="P82" s="3"/>
    </row>
    <row r="83" spans="1:16">
      <c r="A83" s="3"/>
      <c r="B83" s="788" t="str">
        <f>IF('Dados Gerais da Empresa'!$C$25&gt;1,"Outros Custos","Outros Custos Industriais")</f>
        <v>Outros Custos Industriais</v>
      </c>
      <c r="C83" s="789"/>
      <c r="D83" s="789"/>
      <c r="E83" s="789"/>
      <c r="F83" s="789"/>
      <c r="G83" s="789"/>
      <c r="H83" s="789"/>
      <c r="I83" s="790"/>
      <c r="J83" s="592"/>
      <c r="K83" s="592"/>
      <c r="L83" s="592"/>
      <c r="M83" s="592"/>
      <c r="N83" s="3"/>
      <c r="O83" s="3"/>
      <c r="P83" s="3"/>
    </row>
    <row r="84" spans="1:16" s="29" customFormat="1" ht="24.95" customHeight="1">
      <c r="A84" s="23"/>
      <c r="B84" s="212"/>
      <c r="C84" s="213"/>
      <c r="D84" s="213"/>
      <c r="E84" s="213"/>
      <c r="F84" s="213"/>
      <c r="G84" s="213"/>
      <c r="H84" s="213"/>
      <c r="I84" s="214"/>
      <c r="J84" s="215">
        <f>SUM(J77:J83)+J65+J55+J14</f>
        <v>0</v>
      </c>
      <c r="K84" s="215">
        <f>SUM(K77:K83)+K65+K55+K14</f>
        <v>0</v>
      </c>
      <c r="L84" s="215">
        <f>SUM(L77:L83)+L65+L55+L14</f>
        <v>0</v>
      </c>
      <c r="M84" s="215">
        <f>SUM(M77:M83)+M65+M55+M14</f>
        <v>0</v>
      </c>
      <c r="N84" s="23"/>
      <c r="O84" s="23"/>
      <c r="P84" s="23"/>
    </row>
    <row r="85" spans="1:16">
      <c r="A85" s="3"/>
      <c r="B85" s="3"/>
      <c r="C85" s="26"/>
      <c r="D85" s="27"/>
      <c r="E85" s="27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</row>
    <row r="86" spans="1:16">
      <c r="A86" s="3"/>
      <c r="B86" s="3"/>
      <c r="C86" s="26"/>
      <c r="D86" s="27"/>
      <c r="E86" s="27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</row>
    <row r="87" spans="1:16">
      <c r="A87" s="3"/>
      <c r="B87" s="3"/>
      <c r="C87" s="26"/>
      <c r="D87" s="27"/>
      <c r="E87" s="27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</row>
    <row r="88" spans="1:16">
      <c r="A88" s="3"/>
      <c r="B88" s="3"/>
      <c r="C88" s="26"/>
      <c r="D88" s="27"/>
      <c r="E88" s="27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</row>
    <row r="89" spans="1:16">
      <c r="A89" s="3"/>
      <c r="B89" s="3"/>
      <c r="C89" s="26"/>
      <c r="D89" s="27"/>
      <c r="E89" s="27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</row>
    <row r="90" spans="1:16">
      <c r="A90" s="3"/>
      <c r="B90" s="3"/>
      <c r="C90" s="26"/>
      <c r="D90" s="27"/>
      <c r="E90" s="27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</row>
    <row r="91" spans="1:16">
      <c r="A91" s="3"/>
      <c r="B91" s="3"/>
      <c r="C91" s="26"/>
      <c r="D91" s="27"/>
      <c r="E91" s="27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</row>
    <row r="92" spans="1:16">
      <c r="A92" s="3"/>
      <c r="B92" s="3"/>
      <c r="C92" s="26"/>
      <c r="D92" s="27"/>
      <c r="E92" s="27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</row>
    <row r="93" spans="1:16">
      <c r="A93" s="3"/>
      <c r="B93" s="3"/>
      <c r="C93" s="26"/>
      <c r="D93" s="27"/>
      <c r="E93" s="27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</row>
    <row r="94" spans="1:16">
      <c r="A94" s="3"/>
      <c r="B94" s="3"/>
      <c r="C94" s="26"/>
      <c r="D94" s="27"/>
      <c r="E94" s="27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</row>
    <row r="95" spans="1:16" s="3" customFormat="1">
      <c r="C95" s="26"/>
      <c r="D95" s="27"/>
      <c r="E95" s="27"/>
    </row>
    <row r="96" spans="1:16" s="3" customFormat="1">
      <c r="C96" s="26"/>
      <c r="D96" s="27"/>
      <c r="E96" s="27"/>
    </row>
    <row r="97" spans="3:5" s="3" customFormat="1">
      <c r="C97" s="26"/>
      <c r="D97" s="27"/>
      <c r="E97" s="27"/>
    </row>
    <row r="98" spans="3:5" s="3" customFormat="1">
      <c r="C98" s="26"/>
      <c r="D98" s="27"/>
      <c r="E98" s="27"/>
    </row>
    <row r="99" spans="3:5" s="3" customFormat="1">
      <c r="C99" s="26"/>
      <c r="D99" s="27"/>
      <c r="E99" s="27"/>
    </row>
    <row r="100" spans="3:5" s="3" customFormat="1">
      <c r="C100" s="26"/>
      <c r="D100" s="27"/>
      <c r="E100" s="27"/>
    </row>
    <row r="101" spans="3:5" s="3" customFormat="1">
      <c r="C101" s="26"/>
      <c r="D101" s="27"/>
      <c r="E101" s="27"/>
    </row>
    <row r="102" spans="3:5" s="3" customFormat="1">
      <c r="C102" s="26"/>
      <c r="D102" s="27"/>
      <c r="E102" s="27"/>
    </row>
    <row r="103" spans="3:5" s="3" customFormat="1">
      <c r="C103" s="26"/>
      <c r="D103" s="27"/>
      <c r="E103" s="27"/>
    </row>
    <row r="104" spans="3:5" s="3" customFormat="1">
      <c r="C104" s="26"/>
      <c r="D104" s="27"/>
      <c r="E104" s="27"/>
    </row>
    <row r="105" spans="3:5" s="3" customFormat="1">
      <c r="C105" s="26"/>
      <c r="D105" s="27"/>
      <c r="E105" s="27"/>
    </row>
    <row r="106" spans="3:5" s="3" customFormat="1">
      <c r="C106" s="26"/>
      <c r="D106" s="27"/>
      <c r="E106" s="27"/>
    </row>
    <row r="107" spans="3:5" s="3" customFormat="1">
      <c r="C107" s="26"/>
      <c r="D107" s="27"/>
      <c r="E107" s="27"/>
    </row>
    <row r="108" spans="3:5" s="3" customFormat="1">
      <c r="C108" s="26"/>
      <c r="D108" s="27"/>
      <c r="E108" s="27"/>
    </row>
    <row r="109" spans="3:5" s="3" customFormat="1">
      <c r="C109" s="26"/>
      <c r="D109" s="27"/>
      <c r="E109" s="27"/>
    </row>
    <row r="110" spans="3:5" s="3" customFormat="1">
      <c r="C110" s="26"/>
      <c r="D110" s="27"/>
      <c r="E110" s="27"/>
    </row>
    <row r="111" spans="3:5" s="3" customFormat="1">
      <c r="C111" s="26"/>
      <c r="D111" s="27"/>
      <c r="E111" s="27"/>
    </row>
    <row r="112" spans="3:5" s="3" customFormat="1">
      <c r="C112" s="26"/>
      <c r="D112" s="27"/>
      <c r="E112" s="27"/>
    </row>
    <row r="113" spans="3:5" s="3" customFormat="1">
      <c r="C113" s="26"/>
      <c r="D113" s="27"/>
      <c r="E113" s="27"/>
    </row>
    <row r="114" spans="3:5" s="3" customFormat="1">
      <c r="C114" s="26"/>
      <c r="D114" s="27"/>
      <c r="E114" s="27"/>
    </row>
    <row r="115" spans="3:5" s="3" customFormat="1">
      <c r="C115" s="26"/>
      <c r="D115" s="27"/>
      <c r="E115" s="27"/>
    </row>
    <row r="116" spans="3:5" s="3" customFormat="1">
      <c r="C116" s="26"/>
      <c r="D116" s="27"/>
      <c r="E116" s="27"/>
    </row>
    <row r="117" spans="3:5" s="3" customFormat="1">
      <c r="C117" s="26"/>
      <c r="D117" s="27"/>
      <c r="E117" s="27"/>
    </row>
    <row r="118" spans="3:5" s="3" customFormat="1">
      <c r="C118" s="26"/>
      <c r="D118" s="27"/>
      <c r="E118" s="27"/>
    </row>
    <row r="119" spans="3:5" s="3" customFormat="1">
      <c r="C119" s="26"/>
      <c r="D119" s="27"/>
      <c r="E119" s="27"/>
    </row>
    <row r="120" spans="3:5" s="3" customFormat="1">
      <c r="C120" s="26"/>
      <c r="D120" s="27"/>
      <c r="E120" s="27"/>
    </row>
    <row r="121" spans="3:5" s="3" customFormat="1">
      <c r="C121" s="26"/>
      <c r="D121" s="27"/>
      <c r="E121" s="27"/>
    </row>
    <row r="122" spans="3:5" s="3" customFormat="1">
      <c r="C122" s="26"/>
      <c r="D122" s="27"/>
      <c r="E122" s="27"/>
    </row>
    <row r="123" spans="3:5" s="3" customFormat="1">
      <c r="C123" s="26"/>
      <c r="D123" s="27"/>
      <c r="E123" s="27"/>
    </row>
    <row r="124" spans="3:5" s="3" customFormat="1">
      <c r="C124" s="26"/>
      <c r="D124" s="27"/>
      <c r="E124" s="27"/>
    </row>
    <row r="125" spans="3:5" s="3" customFormat="1">
      <c r="C125" s="26"/>
      <c r="D125" s="27"/>
      <c r="E125" s="27"/>
    </row>
    <row r="126" spans="3:5" s="3" customFormat="1">
      <c r="C126" s="26"/>
      <c r="D126" s="27"/>
      <c r="E126" s="27"/>
    </row>
    <row r="127" spans="3:5" s="3" customFormat="1">
      <c r="C127" s="26"/>
      <c r="D127" s="27"/>
      <c r="E127" s="27"/>
    </row>
    <row r="128" spans="3:5" s="3" customFormat="1">
      <c r="C128" s="26"/>
      <c r="D128" s="27"/>
      <c r="E128" s="27"/>
    </row>
    <row r="129" spans="3:5" s="3" customFormat="1">
      <c r="C129" s="26"/>
      <c r="D129" s="27"/>
      <c r="E129" s="27"/>
    </row>
    <row r="130" spans="3:5" s="3" customFormat="1">
      <c r="C130" s="26"/>
      <c r="D130" s="27"/>
      <c r="E130" s="27"/>
    </row>
    <row r="131" spans="3:5" s="3" customFormat="1">
      <c r="C131" s="26"/>
      <c r="D131" s="27"/>
      <c r="E131" s="27"/>
    </row>
    <row r="132" spans="3:5" s="3" customFormat="1">
      <c r="C132" s="26"/>
      <c r="D132" s="27"/>
      <c r="E132" s="27"/>
    </row>
    <row r="133" spans="3:5" s="3" customFormat="1">
      <c r="C133" s="26"/>
      <c r="D133" s="27"/>
      <c r="E133" s="27"/>
    </row>
    <row r="134" spans="3:5" s="3" customFormat="1">
      <c r="C134" s="26"/>
      <c r="D134" s="27"/>
      <c r="E134" s="27"/>
    </row>
    <row r="135" spans="3:5" s="3" customFormat="1">
      <c r="C135" s="26"/>
      <c r="D135" s="27"/>
      <c r="E135" s="27"/>
    </row>
    <row r="136" spans="3:5" s="3" customFormat="1">
      <c r="C136" s="26"/>
      <c r="D136" s="27"/>
      <c r="E136" s="27"/>
    </row>
    <row r="137" spans="3:5" s="3" customFormat="1">
      <c r="C137" s="26"/>
      <c r="D137" s="27"/>
      <c r="E137" s="27"/>
    </row>
    <row r="138" spans="3:5" s="3" customFormat="1">
      <c r="C138" s="26"/>
      <c r="D138" s="27"/>
      <c r="E138" s="27"/>
    </row>
    <row r="139" spans="3:5" s="3" customFormat="1">
      <c r="C139" s="26"/>
      <c r="D139" s="27"/>
      <c r="E139" s="27"/>
    </row>
    <row r="140" spans="3:5" s="3" customFormat="1">
      <c r="C140" s="26"/>
      <c r="D140" s="27"/>
      <c r="E140" s="27"/>
    </row>
    <row r="141" spans="3:5" s="3" customFormat="1">
      <c r="C141" s="26"/>
      <c r="D141" s="27"/>
      <c r="E141" s="27"/>
    </row>
    <row r="142" spans="3:5" s="3" customFormat="1">
      <c r="C142" s="26"/>
      <c r="D142" s="27"/>
      <c r="E142" s="27"/>
    </row>
    <row r="143" spans="3:5" s="3" customFormat="1">
      <c r="C143" s="26"/>
      <c r="D143" s="27"/>
      <c r="E143" s="27"/>
    </row>
    <row r="144" spans="3:5" s="3" customFormat="1">
      <c r="C144" s="26"/>
      <c r="D144" s="27"/>
      <c r="E144" s="27"/>
    </row>
    <row r="145" spans="3:5" s="3" customFormat="1">
      <c r="C145" s="26"/>
      <c r="D145" s="27"/>
      <c r="E145" s="27"/>
    </row>
    <row r="146" spans="3:5" s="3" customFormat="1">
      <c r="C146" s="26"/>
      <c r="D146" s="27"/>
      <c r="E146" s="27"/>
    </row>
    <row r="147" spans="3:5" s="3" customFormat="1">
      <c r="C147" s="26"/>
      <c r="D147" s="27"/>
      <c r="E147" s="27"/>
    </row>
    <row r="148" spans="3:5" s="3" customFormat="1">
      <c r="C148" s="26"/>
      <c r="D148" s="27"/>
      <c r="E148" s="27"/>
    </row>
    <row r="149" spans="3:5" s="3" customFormat="1">
      <c r="C149" s="26"/>
      <c r="D149" s="27"/>
      <c r="E149" s="27"/>
    </row>
    <row r="150" spans="3:5" s="3" customFormat="1">
      <c r="C150" s="26"/>
      <c r="D150" s="27"/>
      <c r="E150" s="27"/>
    </row>
    <row r="151" spans="3:5" s="3" customFormat="1">
      <c r="C151" s="26"/>
      <c r="D151" s="27"/>
      <c r="E151" s="27"/>
    </row>
    <row r="152" spans="3:5" s="3" customFormat="1">
      <c r="C152" s="26"/>
      <c r="D152" s="27"/>
      <c r="E152" s="27"/>
    </row>
    <row r="153" spans="3:5" s="3" customFormat="1">
      <c r="C153" s="26"/>
      <c r="D153" s="27"/>
      <c r="E153" s="27"/>
    </row>
    <row r="154" spans="3:5" s="3" customFormat="1">
      <c r="C154" s="26"/>
      <c r="D154" s="27"/>
      <c r="E154" s="27"/>
    </row>
    <row r="155" spans="3:5" s="3" customFormat="1">
      <c r="C155" s="26"/>
      <c r="D155" s="27"/>
      <c r="E155" s="27"/>
    </row>
    <row r="156" spans="3:5" s="3" customFormat="1">
      <c r="C156" s="26"/>
      <c r="D156" s="27"/>
      <c r="E156" s="27"/>
    </row>
    <row r="157" spans="3:5" s="3" customFormat="1">
      <c r="C157" s="26"/>
      <c r="D157" s="27"/>
      <c r="E157" s="27"/>
    </row>
    <row r="158" spans="3:5" s="3" customFormat="1">
      <c r="C158" s="26"/>
      <c r="D158" s="27"/>
      <c r="E158" s="27"/>
    </row>
    <row r="159" spans="3:5" s="3" customFormat="1">
      <c r="C159" s="26"/>
      <c r="D159" s="27"/>
      <c r="E159" s="27"/>
    </row>
    <row r="160" spans="3:5" s="3" customFormat="1">
      <c r="C160" s="26"/>
      <c r="D160" s="27"/>
      <c r="E160" s="27"/>
    </row>
    <row r="161" spans="3:5" s="3" customFormat="1">
      <c r="C161" s="26"/>
      <c r="D161" s="27"/>
      <c r="E161" s="27"/>
    </row>
    <row r="162" spans="3:5" s="3" customFormat="1">
      <c r="C162" s="26"/>
      <c r="D162" s="27"/>
      <c r="E162" s="27"/>
    </row>
    <row r="163" spans="3:5" s="3" customFormat="1">
      <c r="C163" s="26"/>
      <c r="D163" s="27"/>
      <c r="E163" s="27"/>
    </row>
    <row r="164" spans="3:5" s="3" customFormat="1">
      <c r="C164" s="26"/>
      <c r="D164" s="27"/>
      <c r="E164" s="27"/>
    </row>
    <row r="165" spans="3:5" s="3" customFormat="1">
      <c r="C165" s="26"/>
      <c r="D165" s="27"/>
      <c r="E165" s="27"/>
    </row>
    <row r="166" spans="3:5" s="3" customFormat="1">
      <c r="C166" s="26"/>
      <c r="D166" s="27"/>
      <c r="E166" s="27"/>
    </row>
    <row r="167" spans="3:5" s="3" customFormat="1">
      <c r="C167" s="26"/>
      <c r="D167" s="27"/>
      <c r="E167" s="27"/>
    </row>
    <row r="168" spans="3:5" s="3" customFormat="1">
      <c r="C168" s="26"/>
      <c r="D168" s="27"/>
      <c r="E168" s="27"/>
    </row>
    <row r="169" spans="3:5" s="3" customFormat="1">
      <c r="C169" s="26"/>
      <c r="D169" s="27"/>
      <c r="E169" s="27"/>
    </row>
    <row r="170" spans="3:5" s="3" customFormat="1">
      <c r="C170" s="26"/>
      <c r="D170" s="27"/>
      <c r="E170" s="27"/>
    </row>
    <row r="171" spans="3:5" s="3" customFormat="1">
      <c r="C171" s="26"/>
      <c r="D171" s="27"/>
      <c r="E171" s="27"/>
    </row>
    <row r="172" spans="3:5" s="3" customFormat="1">
      <c r="C172" s="26"/>
      <c r="D172" s="27"/>
      <c r="E172" s="27"/>
    </row>
    <row r="173" spans="3:5" s="3" customFormat="1">
      <c r="C173" s="26"/>
      <c r="D173" s="27"/>
      <c r="E173" s="27"/>
    </row>
    <row r="174" spans="3:5" s="3" customFormat="1">
      <c r="C174" s="26"/>
      <c r="D174" s="27"/>
      <c r="E174" s="27"/>
    </row>
    <row r="175" spans="3:5" s="3" customFormat="1">
      <c r="C175" s="26"/>
      <c r="D175" s="27"/>
      <c r="E175" s="27"/>
    </row>
    <row r="176" spans="3:5" s="3" customFormat="1">
      <c r="C176" s="26"/>
      <c r="D176" s="27"/>
      <c r="E176" s="27"/>
    </row>
    <row r="177" spans="3:5" s="3" customFormat="1">
      <c r="C177" s="26"/>
      <c r="D177" s="27"/>
      <c r="E177" s="27"/>
    </row>
  </sheetData>
  <sheetProtection password="C78F" sheet="1" objects="1" scenarios="1"/>
  <mergeCells count="19">
    <mergeCell ref="B14:I14"/>
    <mergeCell ref="B65:I65"/>
    <mergeCell ref="B9:L9"/>
    <mergeCell ref="F12:I12"/>
    <mergeCell ref="B12:B13"/>
    <mergeCell ref="D12:D13"/>
    <mergeCell ref="J12:M12"/>
    <mergeCell ref="B55:I55"/>
    <mergeCell ref="B53:B54"/>
    <mergeCell ref="D53:D54"/>
    <mergeCell ref="F53:I53"/>
    <mergeCell ref="J53:M53"/>
    <mergeCell ref="B81:I81"/>
    <mergeCell ref="B82:I82"/>
    <mergeCell ref="B83:I83"/>
    <mergeCell ref="B77:I77"/>
    <mergeCell ref="B78:I78"/>
    <mergeCell ref="B79:I79"/>
    <mergeCell ref="B80:I80"/>
  </mergeCells>
  <phoneticPr fontId="0" type="noConversion"/>
  <printOptions horizontalCentered="1"/>
  <pageMargins left="0.78740157480314965" right="0.78740157480314965" top="0.59055118110236227" bottom="0.98425196850393704" header="0" footer="0.51181102362204722"/>
  <pageSetup paperSize="9" scale="54" orientation="landscape" horizontalDpi="300" verticalDpi="300" r:id="rId1"/>
  <headerFooter alignWithMargins="0">
    <oddHeader>&amp;CProjFacil - Sistema Integrado de Elaboração e Análise de Projetos</oddHeader>
    <oddFooter>&amp;LCopyright: José Nilo Meira
www.meiraprojetos.com.br
josenilomeira@gmail.com&amp;CVERSÃO 7 - 2005&amp;R&amp;D
&amp;T</oddFooter>
  </headerFooter>
  <cellWatches>
    <cellWatch r="J23"/>
  </cellWatches>
  <drawing r:id="rId2"/>
  <legacyDrawing r:id="rId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Plan6">
    <pageSetUpPr fitToPage="1"/>
  </sheetPr>
  <dimension ref="A1:O49"/>
  <sheetViews>
    <sheetView workbookViewId="0"/>
  </sheetViews>
  <sheetFormatPr defaultRowHeight="12.75"/>
  <cols>
    <col min="1" max="1" width="4" style="3" customWidth="1"/>
    <col min="2" max="2" width="41.7109375" style="4" customWidth="1"/>
    <col min="3" max="7" width="15.140625" style="4" customWidth="1"/>
    <col min="8" max="8" width="9.85546875" style="4" bestFit="1" customWidth="1"/>
    <col min="9" max="16384" width="9.140625" style="4"/>
  </cols>
  <sheetData>
    <row r="1" spans="1:1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</row>
    <row r="3" spans="1:15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</row>
    <row r="4" spans="1:15" ht="20.25">
      <c r="A4" s="17"/>
      <c r="B4" s="30" t="str">
        <f>'Dados Gerais da Empresa'!B6</f>
        <v>ProjFacil - Sistema Integrado de Elaboração e Análise de Projetos</v>
      </c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>
      <c r="A5" s="17"/>
      <c r="B5" s="364" t="str">
        <f>'Dados Gerais da Empresa'!B7</f>
        <v>Copyright:  José Nilo Meira</v>
      </c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</row>
    <row r="6" spans="1:15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</row>
    <row r="7" spans="1:15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</row>
    <row r="8" spans="1:15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</row>
    <row r="9" spans="1:1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</row>
    <row r="10" spans="1:15" ht="27.75">
      <c r="A10" s="17"/>
      <c r="B10" s="813" t="str">
        <f>'Dados Gerais da Empresa'!C13</f>
        <v>Fábrica de Pipocas da Bahia</v>
      </c>
      <c r="C10" s="813"/>
      <c r="D10" s="813"/>
      <c r="E10" s="813"/>
      <c r="F10" s="813"/>
      <c r="G10" s="813"/>
      <c r="H10" s="32">
        <f>'Dados Gerais da Empresa'!C14</f>
        <v>0</v>
      </c>
      <c r="I10" s="17"/>
      <c r="J10" s="17"/>
      <c r="K10" s="17"/>
      <c r="L10" s="17"/>
      <c r="M10" s="17"/>
      <c r="N10" s="17"/>
      <c r="O10" s="17"/>
    </row>
    <row r="11" spans="1:15">
      <c r="A11" s="17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</row>
    <row r="12" spans="1:15" ht="23.25">
      <c r="A12" s="17"/>
      <c r="B12" s="814" t="s">
        <v>24</v>
      </c>
      <c r="C12" s="814"/>
      <c r="D12" s="814"/>
      <c r="E12" s="814"/>
      <c r="F12" s="814"/>
      <c r="G12" s="814"/>
      <c r="H12" s="17"/>
      <c r="I12" s="17"/>
      <c r="J12" s="17"/>
      <c r="K12" s="17"/>
      <c r="L12" s="17"/>
      <c r="M12" s="17"/>
      <c r="N12" s="17"/>
      <c r="O12" s="17"/>
    </row>
    <row r="13" spans="1:15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</row>
    <row r="14" spans="1:15">
      <c r="B14" s="811" t="s">
        <v>10</v>
      </c>
      <c r="C14" s="217" t="s">
        <v>22</v>
      </c>
      <c r="D14" s="816" t="s">
        <v>23</v>
      </c>
      <c r="E14" s="817"/>
      <c r="F14" s="817"/>
      <c r="G14" s="818"/>
      <c r="H14" s="3"/>
      <c r="I14" s="3"/>
      <c r="J14" s="3"/>
      <c r="K14" s="3"/>
      <c r="L14" s="3"/>
      <c r="M14" s="3"/>
      <c r="N14" s="3"/>
      <c r="O14" s="3"/>
    </row>
    <row r="15" spans="1:15">
      <c r="B15" s="812"/>
      <c r="C15" s="218" t="s">
        <v>5</v>
      </c>
      <c r="D15" s="219" t="s">
        <v>3</v>
      </c>
      <c r="E15" s="219" t="s">
        <v>6</v>
      </c>
      <c r="F15" s="219" t="s">
        <v>7</v>
      </c>
      <c r="G15" s="219" t="s">
        <v>8</v>
      </c>
      <c r="H15" s="3"/>
      <c r="I15" s="3"/>
      <c r="J15" s="3"/>
      <c r="K15" s="3"/>
      <c r="L15" s="3"/>
      <c r="M15" s="3"/>
      <c r="N15" s="3"/>
      <c r="O15" s="3"/>
    </row>
    <row r="16" spans="1:15">
      <c r="B16" s="223" t="s">
        <v>174</v>
      </c>
      <c r="C16" s="590">
        <f>'Quadro 10'!D5</f>
        <v>0</v>
      </c>
      <c r="D16" s="224">
        <f>$C16*Proj.Faturamento!$G$42</f>
        <v>0</v>
      </c>
      <c r="E16" s="224">
        <f>$C16*Proj.Faturamento!I42</f>
        <v>0</v>
      </c>
      <c r="F16" s="224">
        <f>$C16*Proj.Faturamento!K42</f>
        <v>0</v>
      </c>
      <c r="G16" s="224">
        <f>$C16*Proj.Faturamento!M42</f>
        <v>0</v>
      </c>
      <c r="H16" s="3"/>
      <c r="I16" s="3"/>
      <c r="J16" s="3"/>
      <c r="K16" s="3"/>
      <c r="L16" s="3"/>
      <c r="M16" s="3"/>
      <c r="N16" s="3"/>
      <c r="O16" s="3"/>
    </row>
    <row r="17" spans="2:15">
      <c r="B17" s="223" t="s">
        <v>175</v>
      </c>
      <c r="C17" s="590">
        <f>'Quadro 10'!D6</f>
        <v>0</v>
      </c>
      <c r="D17" s="224">
        <f>$C17*Proj.Faturamento!$G$42</f>
        <v>0</v>
      </c>
      <c r="E17" s="224">
        <f>$C17*Proj.Faturamento!I42</f>
        <v>0</v>
      </c>
      <c r="F17" s="224">
        <f>$C17*Proj.Faturamento!K42</f>
        <v>0</v>
      </c>
      <c r="G17" s="224">
        <f>$C17*Proj.Faturamento!M42</f>
        <v>0</v>
      </c>
      <c r="H17" s="3"/>
      <c r="I17" s="3"/>
      <c r="J17" s="3"/>
      <c r="K17" s="3"/>
      <c r="L17" s="3"/>
      <c r="M17" s="3"/>
      <c r="N17" s="3"/>
      <c r="O17" s="3"/>
    </row>
    <row r="18" spans="2:15">
      <c r="B18" s="223" t="s">
        <v>176</v>
      </c>
      <c r="C18" s="590"/>
      <c r="D18" s="224">
        <f>$C18*Proj.Faturamento!$G$42</f>
        <v>0</v>
      </c>
      <c r="E18" s="224">
        <f>$C18*Proj.Faturamento!I42</f>
        <v>0</v>
      </c>
      <c r="F18" s="224">
        <f>$C18*Proj.Faturamento!K42</f>
        <v>0</v>
      </c>
      <c r="G18" s="224">
        <f>$C18*Proj.Faturamento!M42</f>
        <v>0</v>
      </c>
      <c r="H18" s="3"/>
      <c r="I18" s="3"/>
      <c r="J18" s="3"/>
      <c r="K18" s="3"/>
      <c r="L18" s="3"/>
      <c r="M18" s="3"/>
      <c r="N18" s="3"/>
      <c r="O18" s="3"/>
    </row>
    <row r="19" spans="2:15">
      <c r="B19" s="223" t="s">
        <v>177</v>
      </c>
      <c r="C19" s="590">
        <f>'Quadro 10'!D7</f>
        <v>0</v>
      </c>
      <c r="D19" s="224">
        <f>$C$19*Proj.Faturamento!G42*'Dados Gerais da Empresa'!$H$51</f>
        <v>0</v>
      </c>
      <c r="E19" s="224">
        <f>$C$19*'Dados Gerais da Empresa'!$H$51*Proj.Faturamento!I42</f>
        <v>0</v>
      </c>
      <c r="F19" s="224">
        <f>$C$19*'Dados Gerais da Empresa'!$H$51*Proj.Faturamento!K42</f>
        <v>0</v>
      </c>
      <c r="G19" s="224">
        <f>$C$19*'Dados Gerais da Empresa'!$H$51*Proj.Faturamento!M42</f>
        <v>0</v>
      </c>
      <c r="H19" s="3"/>
      <c r="I19" s="3"/>
      <c r="J19" s="3"/>
      <c r="K19" s="3"/>
      <c r="L19" s="3"/>
      <c r="M19" s="3"/>
      <c r="N19" s="3"/>
      <c r="O19" s="3"/>
    </row>
    <row r="20" spans="2:15">
      <c r="B20" s="223" t="s">
        <v>178</v>
      </c>
      <c r="C20" s="590">
        <f>'Quadro 10'!D8</f>
        <v>0</v>
      </c>
      <c r="D20" s="224">
        <f>$C20*Proj.Faturamento!G42</f>
        <v>0</v>
      </c>
      <c r="E20" s="224">
        <f>$C20*Proj.Faturamento!I42</f>
        <v>0</v>
      </c>
      <c r="F20" s="224">
        <f>$C20*Proj.Faturamento!K42</f>
        <v>0</v>
      </c>
      <c r="G20" s="224">
        <f>$C20*Proj.Faturamento!M42</f>
        <v>0</v>
      </c>
      <c r="H20" s="3"/>
      <c r="I20" s="3"/>
      <c r="J20" s="3"/>
      <c r="K20" s="3"/>
      <c r="L20" s="3"/>
      <c r="M20" s="3"/>
      <c r="N20" s="3"/>
      <c r="O20" s="3"/>
    </row>
    <row r="21" spans="2:15" ht="18" customHeight="1">
      <c r="B21" s="220" t="s">
        <v>9</v>
      </c>
      <c r="C21" s="221"/>
      <c r="D21" s="222">
        <f>SUM(D16:D20)</f>
        <v>0</v>
      </c>
      <c r="E21" s="222">
        <f>SUM(E16:E20)</f>
        <v>0</v>
      </c>
      <c r="F21" s="222">
        <f>SUM(F16:F20)</f>
        <v>0</v>
      </c>
      <c r="G21" s="222">
        <f>SUM(G16:G20)</f>
        <v>0</v>
      </c>
      <c r="H21" s="3"/>
      <c r="I21" s="3"/>
      <c r="J21" s="3"/>
      <c r="K21" s="3"/>
      <c r="L21" s="3"/>
      <c r="M21" s="3"/>
      <c r="N21" s="3"/>
      <c r="O21" s="3"/>
    </row>
    <row r="22" spans="2:15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</row>
    <row r="23" spans="2:1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</row>
    <row r="24" spans="2:15"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</row>
    <row r="25" spans="2:15" ht="23.25">
      <c r="B25" s="815" t="s">
        <v>25</v>
      </c>
      <c r="C25" s="815"/>
      <c r="D25" s="815"/>
      <c r="E25" s="815"/>
      <c r="F25" s="815"/>
      <c r="G25" s="815"/>
      <c r="H25" s="3"/>
      <c r="I25" s="3"/>
      <c r="J25" s="3"/>
      <c r="K25" s="3"/>
      <c r="L25" s="3"/>
      <c r="M25" s="3"/>
      <c r="N25" s="3"/>
      <c r="O25" s="3"/>
    </row>
    <row r="26" spans="2:15"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</row>
    <row r="27" spans="2:15">
      <c r="B27" s="809" t="s">
        <v>10</v>
      </c>
      <c r="C27" s="810" t="s">
        <v>23</v>
      </c>
      <c r="D27" s="810"/>
      <c r="E27" s="810"/>
      <c r="F27" s="810"/>
      <c r="G27" s="17"/>
      <c r="H27" s="17"/>
      <c r="I27" s="17"/>
      <c r="J27" s="3"/>
      <c r="K27" s="3"/>
      <c r="L27" s="3"/>
      <c r="M27" s="3"/>
      <c r="N27" s="3"/>
      <c r="O27" s="3"/>
    </row>
    <row r="28" spans="2:15">
      <c r="B28" s="809"/>
      <c r="C28" s="219" t="s">
        <v>3</v>
      </c>
      <c r="D28" s="219" t="s">
        <v>6</v>
      </c>
      <c r="E28" s="219" t="s">
        <v>7</v>
      </c>
      <c r="F28" s="219" t="s">
        <v>8</v>
      </c>
      <c r="G28" s="17"/>
      <c r="H28" s="17"/>
      <c r="I28" s="17"/>
      <c r="J28" s="3"/>
      <c r="K28" s="3"/>
      <c r="L28" s="3"/>
      <c r="M28" s="3"/>
      <c r="N28" s="3"/>
      <c r="O28" s="3"/>
    </row>
    <row r="29" spans="2:15">
      <c r="B29" s="225" t="s">
        <v>179</v>
      </c>
      <c r="C29" s="611">
        <f>'Quadro 9'!E9</f>
        <v>0</v>
      </c>
      <c r="D29" s="611">
        <f t="shared" ref="D29:F37" si="0">C29</f>
        <v>0</v>
      </c>
      <c r="E29" s="611">
        <f t="shared" si="0"/>
        <v>0</v>
      </c>
      <c r="F29" s="611">
        <f t="shared" si="0"/>
        <v>0</v>
      </c>
      <c r="G29" s="17"/>
      <c r="H29" s="17"/>
      <c r="I29" s="17"/>
      <c r="J29" s="3"/>
      <c r="K29" s="3"/>
      <c r="L29" s="3"/>
      <c r="M29" s="3"/>
      <c r="N29" s="3"/>
      <c r="O29" s="3"/>
    </row>
    <row r="30" spans="2:15">
      <c r="B30" s="225" t="s">
        <v>119</v>
      </c>
      <c r="C30" s="611">
        <f>'Quadro 9'!E6</f>
        <v>0</v>
      </c>
      <c r="D30" s="611">
        <f t="shared" si="0"/>
        <v>0</v>
      </c>
      <c r="E30" s="611">
        <f t="shared" si="0"/>
        <v>0</v>
      </c>
      <c r="F30" s="611">
        <f t="shared" si="0"/>
        <v>0</v>
      </c>
      <c r="G30" s="17"/>
      <c r="H30" s="17"/>
      <c r="I30" s="17"/>
      <c r="J30" s="3"/>
      <c r="K30" s="3"/>
      <c r="L30" s="3"/>
      <c r="M30" s="3"/>
      <c r="N30" s="3"/>
      <c r="O30" s="3"/>
    </row>
    <row r="31" spans="2:15">
      <c r="B31" s="225" t="s">
        <v>225</v>
      </c>
      <c r="C31" s="611">
        <f>'Quadro 9'!E12</f>
        <v>0</v>
      </c>
      <c r="D31" s="611">
        <f t="shared" si="0"/>
        <v>0</v>
      </c>
      <c r="E31" s="611">
        <f t="shared" si="0"/>
        <v>0</v>
      </c>
      <c r="F31" s="611">
        <f t="shared" si="0"/>
        <v>0</v>
      </c>
      <c r="G31" s="17"/>
      <c r="H31" s="17"/>
      <c r="I31" s="17"/>
      <c r="J31" s="3"/>
      <c r="K31" s="3"/>
      <c r="L31" s="3"/>
      <c r="M31" s="3"/>
      <c r="N31" s="3"/>
      <c r="O31" s="3"/>
    </row>
    <row r="32" spans="2:15">
      <c r="B32" s="225" t="s">
        <v>118</v>
      </c>
      <c r="C32" s="611">
        <f>'Quadro 9'!E5</f>
        <v>0</v>
      </c>
      <c r="D32" s="611">
        <f t="shared" si="0"/>
        <v>0</v>
      </c>
      <c r="E32" s="611">
        <f t="shared" si="0"/>
        <v>0</v>
      </c>
      <c r="F32" s="611">
        <f t="shared" si="0"/>
        <v>0</v>
      </c>
      <c r="G32" s="17"/>
      <c r="H32" s="17"/>
      <c r="I32" s="17"/>
      <c r="J32" s="3"/>
      <c r="K32" s="3"/>
      <c r="L32" s="3"/>
      <c r="M32" s="3"/>
      <c r="N32" s="3"/>
      <c r="O32" s="3"/>
    </row>
    <row r="33" spans="2:15">
      <c r="B33" s="225" t="s">
        <v>120</v>
      </c>
      <c r="C33" s="611">
        <f>'Quadro 9'!E7</f>
        <v>0</v>
      </c>
      <c r="D33" s="611">
        <f t="shared" si="0"/>
        <v>0</v>
      </c>
      <c r="E33" s="611">
        <f t="shared" si="0"/>
        <v>0</v>
      </c>
      <c r="F33" s="611">
        <f t="shared" si="0"/>
        <v>0</v>
      </c>
      <c r="G33" s="17"/>
      <c r="H33" s="17"/>
      <c r="I33" s="17"/>
      <c r="J33" s="3"/>
      <c r="K33" s="3"/>
      <c r="L33" s="3"/>
      <c r="M33" s="3"/>
      <c r="N33" s="3"/>
      <c r="O33" s="3"/>
    </row>
    <row r="34" spans="2:15">
      <c r="B34" s="225" t="s">
        <v>180</v>
      </c>
      <c r="C34" s="611">
        <f>'Quadro 9'!E10</f>
        <v>0</v>
      </c>
      <c r="D34" s="611">
        <f t="shared" si="0"/>
        <v>0</v>
      </c>
      <c r="E34" s="611">
        <f t="shared" si="0"/>
        <v>0</v>
      </c>
      <c r="F34" s="611">
        <f t="shared" si="0"/>
        <v>0</v>
      </c>
      <c r="G34" s="17"/>
      <c r="H34" s="17"/>
      <c r="I34" s="17"/>
      <c r="J34" s="3"/>
      <c r="K34" s="3"/>
      <c r="L34" s="3"/>
      <c r="M34" s="3"/>
      <c r="N34" s="3"/>
      <c r="O34" s="3"/>
    </row>
    <row r="35" spans="2:15">
      <c r="B35" s="225" t="s">
        <v>181</v>
      </c>
      <c r="C35" s="611">
        <f>'Quadro 9'!E8</f>
        <v>0</v>
      </c>
      <c r="D35" s="611">
        <f t="shared" si="0"/>
        <v>0</v>
      </c>
      <c r="E35" s="611">
        <f t="shared" si="0"/>
        <v>0</v>
      </c>
      <c r="F35" s="611">
        <f t="shared" si="0"/>
        <v>0</v>
      </c>
      <c r="G35" s="17"/>
      <c r="H35" s="17"/>
      <c r="I35" s="17"/>
      <c r="J35" s="3"/>
      <c r="K35" s="3"/>
      <c r="L35" s="3"/>
      <c r="M35" s="3"/>
      <c r="N35" s="3"/>
      <c r="O35" s="3"/>
    </row>
    <row r="36" spans="2:15">
      <c r="B36" s="225" t="s">
        <v>182</v>
      </c>
      <c r="C36" s="611">
        <f>'Quadro 9'!E11</f>
        <v>0</v>
      </c>
      <c r="D36" s="611">
        <f t="shared" si="0"/>
        <v>0</v>
      </c>
      <c r="E36" s="611">
        <f t="shared" si="0"/>
        <v>0</v>
      </c>
      <c r="F36" s="611">
        <f t="shared" si="0"/>
        <v>0</v>
      </c>
      <c r="G36" s="17"/>
      <c r="H36" s="17"/>
      <c r="I36" s="17"/>
      <c r="J36" s="3"/>
      <c r="K36" s="3"/>
      <c r="L36" s="3"/>
      <c r="M36" s="3"/>
      <c r="N36" s="3"/>
      <c r="O36" s="3"/>
    </row>
    <row r="37" spans="2:15">
      <c r="B37" s="225" t="s">
        <v>183</v>
      </c>
      <c r="C37" s="611">
        <f>'Quadro 9'!E13</f>
        <v>0</v>
      </c>
      <c r="D37" s="611">
        <f t="shared" si="0"/>
        <v>0</v>
      </c>
      <c r="E37" s="611">
        <f t="shared" si="0"/>
        <v>0</v>
      </c>
      <c r="F37" s="611">
        <f t="shared" si="0"/>
        <v>0</v>
      </c>
      <c r="G37" s="17"/>
      <c r="H37" s="17"/>
      <c r="I37" s="17"/>
      <c r="J37" s="3"/>
      <c r="K37" s="3"/>
      <c r="L37" s="3"/>
      <c r="M37" s="3"/>
      <c r="N37" s="3"/>
      <c r="O37" s="3"/>
    </row>
    <row r="38" spans="2:15" ht="18" customHeight="1">
      <c r="B38" s="220" t="s">
        <v>9</v>
      </c>
      <c r="C38" s="222">
        <f>SUM(C29:C37)</f>
        <v>0</v>
      </c>
      <c r="D38" s="222">
        <f>SUM(D29:D37)</f>
        <v>0</v>
      </c>
      <c r="E38" s="222">
        <f>SUM(E29:E37)</f>
        <v>0</v>
      </c>
      <c r="F38" s="222">
        <f>SUM(F29:F37)</f>
        <v>0</v>
      </c>
      <c r="G38" s="17"/>
      <c r="H38" s="17"/>
      <c r="I38" s="17"/>
      <c r="J38" s="3"/>
      <c r="K38" s="3"/>
      <c r="L38" s="3"/>
      <c r="M38" s="3"/>
      <c r="N38" s="3"/>
      <c r="O38" s="3"/>
    </row>
    <row r="39" spans="2:15"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</row>
    <row r="40" spans="2:15"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</row>
    <row r="41" spans="2:15"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</row>
    <row r="42" spans="2:15"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</row>
    <row r="43" spans="2:15"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</row>
    <row r="44" spans="2:15"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</row>
    <row r="45" spans="2:15"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</row>
    <row r="46" spans="2:15"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</row>
    <row r="47" spans="2:15"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</row>
    <row r="48" spans="2:15"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</row>
    <row r="49" spans="2:1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</row>
  </sheetData>
  <sheetProtection password="C78F" sheet="1" objects="1" scenarios="1"/>
  <mergeCells count="7">
    <mergeCell ref="B27:B28"/>
    <mergeCell ref="C27:F27"/>
    <mergeCell ref="B14:B15"/>
    <mergeCell ref="B10:G10"/>
    <mergeCell ref="B12:G12"/>
    <mergeCell ref="B25:G25"/>
    <mergeCell ref="D14:G14"/>
  </mergeCells>
  <phoneticPr fontId="0" type="noConversion"/>
  <pageMargins left="0.78740157499999996" right="0.78740157499999996" top="0.984251969" bottom="0.984251969" header="0.49212598499999999" footer="0.49212598499999999"/>
  <pageSetup scale="96" orientation="landscape" horizontalDpi="300" verticalDpi="300" r:id="rId1"/>
  <headerFooter alignWithMargins="0">
    <oddHeader>&amp;CProjFacil - Sistema Integrado de Elaboração e Análise de Projetos</oddHeader>
    <oddFooter>&amp;LCopyright: José Nilo Meira
www.meiraprojetos.com.br
josenilomeira@gmail.com&amp;CVERSAO 7 - 2005&amp;R&amp;D
&amp;T</oddFooter>
  </headerFooter>
  <drawing r:id="rId2"/>
  <legacyDrawing r:id="rId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Plan5">
    <pageSetUpPr fitToPage="1"/>
  </sheetPr>
  <dimension ref="A1:X113"/>
  <sheetViews>
    <sheetView workbookViewId="0">
      <selection activeCell="A33" sqref="A33"/>
    </sheetView>
  </sheetViews>
  <sheetFormatPr defaultRowHeight="12.75"/>
  <cols>
    <col min="1" max="1" width="3.85546875" style="4" customWidth="1"/>
    <col min="2" max="2" width="38.140625" style="4" bestFit="1" customWidth="1"/>
    <col min="3" max="3" width="9.42578125" style="4" bestFit="1" customWidth="1"/>
    <col min="4" max="4" width="9.5703125" style="4" bestFit="1" customWidth="1"/>
    <col min="5" max="5" width="9.5703125" style="4" customWidth="1"/>
    <col min="6" max="6" width="12.7109375" style="4" customWidth="1"/>
    <col min="7" max="7" width="9.42578125" style="4" bestFit="1" customWidth="1"/>
    <col min="8" max="8" width="12.7109375" style="4" customWidth="1"/>
    <col min="9" max="9" width="9.5703125" style="4" customWidth="1"/>
    <col min="10" max="10" width="13.7109375" style="4" customWidth="1"/>
    <col min="11" max="11" width="9.5703125" style="4" bestFit="1" customWidth="1"/>
    <col min="12" max="12" width="9.7109375" style="4" bestFit="1" customWidth="1"/>
    <col min="13" max="13" width="12.7109375" style="4" customWidth="1"/>
    <col min="14" max="14" width="13.7109375" style="4" customWidth="1"/>
    <col min="15" max="16" width="9.28515625" style="4" bestFit="1" customWidth="1"/>
    <col min="17" max="17" width="12.7109375" style="4" customWidth="1"/>
    <col min="18" max="18" width="13.7109375" style="4" customWidth="1"/>
    <col min="19" max="16384" width="9.140625" style="4"/>
  </cols>
  <sheetData>
    <row r="1" spans="1:22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1:2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1:2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2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</row>
    <row r="5" spans="1:22" ht="20.25">
      <c r="A5" s="3"/>
      <c r="B5" s="5" t="str">
        <f>'Dados Gerais da Empresa'!B6</f>
        <v>ProjFacil - Sistema Integrado de Elaboração e Análise de Projetos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</row>
    <row r="6" spans="1:22">
      <c r="A6" s="3"/>
      <c r="B6" s="361" t="str">
        <f>'Dados Gerais da Empresa'!B7</f>
        <v>Copyright:  José Nilo Meira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</row>
    <row r="7" spans="1:2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</row>
    <row r="8" spans="1:2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</row>
    <row r="9" spans="1:22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</row>
    <row r="10" spans="1:22" ht="18.75">
      <c r="A10" s="3"/>
      <c r="B10" s="800" t="str">
        <f>'Dados Gerais da Empresa'!C13</f>
        <v>Fábrica de Pipocas da Bahia</v>
      </c>
      <c r="C10" s="800"/>
      <c r="D10" s="800"/>
      <c r="E10" s="800"/>
      <c r="F10" s="800"/>
      <c r="G10" s="800"/>
      <c r="H10" s="800"/>
      <c r="I10" s="800"/>
      <c r="J10" s="800"/>
      <c r="K10" s="800"/>
      <c r="L10" s="800"/>
      <c r="M10" s="800"/>
      <c r="N10" s="800"/>
      <c r="O10" s="800"/>
      <c r="P10" s="800"/>
      <c r="Q10" s="800"/>
      <c r="R10" s="800"/>
      <c r="S10" s="3"/>
      <c r="T10" s="3"/>
      <c r="U10" s="3"/>
      <c r="V10" s="3"/>
    </row>
    <row r="11" spans="1:22">
      <c r="A11" s="3"/>
      <c r="B11" s="184"/>
      <c r="C11" s="184"/>
      <c r="D11" s="184"/>
      <c r="E11" s="184"/>
      <c r="F11" s="184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</row>
    <row r="12" spans="1:22">
      <c r="A12" s="3"/>
      <c r="B12" s="775" t="s">
        <v>106</v>
      </c>
      <c r="C12" s="819" t="s">
        <v>3</v>
      </c>
      <c r="D12" s="820"/>
      <c r="E12" s="820"/>
      <c r="F12" s="821"/>
      <c r="G12" s="823" t="s">
        <v>6</v>
      </c>
      <c r="H12" s="824"/>
      <c r="I12" s="824"/>
      <c r="J12" s="825"/>
      <c r="K12" s="823" t="s">
        <v>7</v>
      </c>
      <c r="L12" s="824"/>
      <c r="M12" s="824"/>
      <c r="N12" s="825"/>
      <c r="O12" s="810" t="s">
        <v>8</v>
      </c>
      <c r="P12" s="810"/>
      <c r="Q12" s="810"/>
      <c r="R12" s="810"/>
      <c r="S12" s="3"/>
      <c r="T12" s="3"/>
      <c r="U12" s="3"/>
      <c r="V12" s="3"/>
    </row>
    <row r="13" spans="1:22">
      <c r="A13" s="3"/>
      <c r="B13" s="822"/>
      <c r="C13" s="775" t="s">
        <v>4</v>
      </c>
      <c r="D13" s="181" t="s">
        <v>111</v>
      </c>
      <c r="E13" s="181" t="s">
        <v>11</v>
      </c>
      <c r="F13" s="179" t="s">
        <v>11</v>
      </c>
      <c r="G13" s="775" t="s">
        <v>4</v>
      </c>
      <c r="H13" s="181" t="s">
        <v>111</v>
      </c>
      <c r="I13" s="181" t="s">
        <v>11</v>
      </c>
      <c r="J13" s="181" t="s">
        <v>11</v>
      </c>
      <c r="K13" s="775" t="s">
        <v>4</v>
      </c>
      <c r="L13" s="181" t="s">
        <v>111</v>
      </c>
      <c r="M13" s="181" t="s">
        <v>11</v>
      </c>
      <c r="N13" s="181" t="s">
        <v>11</v>
      </c>
      <c r="O13" s="809" t="s">
        <v>4</v>
      </c>
      <c r="P13" s="181" t="s">
        <v>111</v>
      </c>
      <c r="Q13" s="181" t="s">
        <v>11</v>
      </c>
      <c r="R13" s="181" t="s">
        <v>11</v>
      </c>
      <c r="S13" s="3"/>
      <c r="T13" s="3"/>
      <c r="U13" s="3"/>
      <c r="V13" s="3"/>
    </row>
    <row r="14" spans="1:22">
      <c r="A14" s="3"/>
      <c r="B14" s="776"/>
      <c r="C14" s="776"/>
      <c r="D14" s="183" t="s">
        <v>207</v>
      </c>
      <c r="E14" s="183" t="s">
        <v>207</v>
      </c>
      <c r="F14" s="183" t="s">
        <v>113</v>
      </c>
      <c r="G14" s="776"/>
      <c r="H14" s="183" t="s">
        <v>207</v>
      </c>
      <c r="I14" s="183" t="s">
        <v>207</v>
      </c>
      <c r="J14" s="183" t="s">
        <v>113</v>
      </c>
      <c r="K14" s="776"/>
      <c r="L14" s="183" t="s">
        <v>207</v>
      </c>
      <c r="M14" s="183" t="s">
        <v>207</v>
      </c>
      <c r="N14" s="183" t="s">
        <v>113</v>
      </c>
      <c r="O14" s="809"/>
      <c r="P14" s="183" t="s">
        <v>207</v>
      </c>
      <c r="Q14" s="183" t="s">
        <v>207</v>
      </c>
      <c r="R14" s="183" t="s">
        <v>113</v>
      </c>
      <c r="S14" s="3"/>
      <c r="T14" s="3"/>
      <c r="U14" s="3"/>
      <c r="V14" s="3"/>
    </row>
    <row r="15" spans="1:22">
      <c r="A15" s="3"/>
      <c r="B15" s="185" t="str">
        <f>IF('Dados Gerais da Empresa'!C25&gt;1,"MÃO-DE-OBRA","MÃO-DE-OBRA INDUSTRIAL")</f>
        <v>MÃO-DE-OBRA INDUSTRIAL</v>
      </c>
      <c r="C15" s="186"/>
      <c r="D15" s="187"/>
      <c r="E15" s="187"/>
      <c r="F15" s="187">
        <f>F33+F34</f>
        <v>0</v>
      </c>
      <c r="G15" s="189"/>
      <c r="H15" s="187"/>
      <c r="I15" s="187"/>
      <c r="J15" s="187">
        <f>SUM(J33:J34)</f>
        <v>0</v>
      </c>
      <c r="K15" s="189"/>
      <c r="L15" s="187"/>
      <c r="M15" s="187"/>
      <c r="N15" s="187">
        <f>SUM(N33:N34)</f>
        <v>0</v>
      </c>
      <c r="O15" s="189"/>
      <c r="P15" s="187"/>
      <c r="Q15" s="187"/>
      <c r="R15" s="187">
        <f>SUM(R33:R34)</f>
        <v>0</v>
      </c>
      <c r="S15" s="3"/>
      <c r="T15" s="3"/>
      <c r="U15" s="3"/>
      <c r="V15" s="3"/>
    </row>
    <row r="16" spans="1:22">
      <c r="A16" s="3"/>
      <c r="B16" s="357" t="s">
        <v>206</v>
      </c>
      <c r="C16" s="358"/>
      <c r="D16" s="182"/>
      <c r="E16" s="182"/>
      <c r="F16" s="182"/>
      <c r="G16" s="359"/>
      <c r="H16" s="360"/>
      <c r="I16" s="360"/>
      <c r="J16" s="360"/>
      <c r="K16" s="359"/>
      <c r="L16" s="360"/>
      <c r="M16" s="360"/>
      <c r="N16" s="360"/>
      <c r="O16" s="359"/>
      <c r="P16" s="360"/>
      <c r="Q16" s="360"/>
      <c r="R16" s="360"/>
      <c r="S16" s="3"/>
      <c r="T16" s="3"/>
      <c r="U16" s="3"/>
      <c r="V16" s="3"/>
    </row>
    <row r="17" spans="1:22">
      <c r="A17" s="3"/>
      <c r="B17" s="623"/>
      <c r="C17" s="604"/>
      <c r="D17" s="602"/>
      <c r="E17" s="355">
        <f>C17*D17</f>
        <v>0</v>
      </c>
      <c r="F17" s="355">
        <f>E17*12</f>
        <v>0</v>
      </c>
      <c r="G17" s="604"/>
      <c r="H17" s="602"/>
      <c r="I17" s="355">
        <f>G17*H17</f>
        <v>0</v>
      </c>
      <c r="J17" s="355">
        <f>I17*12</f>
        <v>0</v>
      </c>
      <c r="K17" s="604"/>
      <c r="L17" s="602"/>
      <c r="M17" s="355">
        <f>K17*L17</f>
        <v>0</v>
      </c>
      <c r="N17" s="355">
        <f>M17*12</f>
        <v>0</v>
      </c>
      <c r="O17" s="604"/>
      <c r="P17" s="602"/>
      <c r="Q17" s="355">
        <f>O17*P17</f>
        <v>0</v>
      </c>
      <c r="R17" s="355">
        <f>Q17*12</f>
        <v>0</v>
      </c>
      <c r="S17" s="3"/>
      <c r="T17" s="3"/>
      <c r="U17" s="3"/>
      <c r="V17" s="3"/>
    </row>
    <row r="18" spans="1:22">
      <c r="A18" s="3"/>
      <c r="B18" s="623"/>
      <c r="C18" s="604"/>
      <c r="D18" s="602"/>
      <c r="E18" s="355">
        <f t="shared" ref="E18:E32" si="0">C18*D18</f>
        <v>0</v>
      </c>
      <c r="F18" s="355">
        <f t="shared" ref="F18:F32" si="1">E18*12</f>
        <v>0</v>
      </c>
      <c r="G18" s="604"/>
      <c r="H18" s="602"/>
      <c r="I18" s="355">
        <f t="shared" ref="I18:I32" si="2">G18*H18</f>
        <v>0</v>
      </c>
      <c r="J18" s="355">
        <f t="shared" ref="J18:J32" si="3">I18*12</f>
        <v>0</v>
      </c>
      <c r="K18" s="604"/>
      <c r="L18" s="602"/>
      <c r="M18" s="355">
        <f t="shared" ref="M18:M32" si="4">K18*L18</f>
        <v>0</v>
      </c>
      <c r="N18" s="355">
        <f t="shared" ref="N18:N32" si="5">M18*12</f>
        <v>0</v>
      </c>
      <c r="O18" s="604"/>
      <c r="P18" s="602"/>
      <c r="Q18" s="355">
        <f t="shared" ref="Q18:Q32" si="6">O18*P18</f>
        <v>0</v>
      </c>
      <c r="R18" s="355">
        <f t="shared" ref="R18:R32" si="7">Q18*12</f>
        <v>0</v>
      </c>
      <c r="S18" s="3"/>
      <c r="T18" s="3"/>
      <c r="U18" s="3"/>
      <c r="V18" s="3"/>
    </row>
    <row r="19" spans="1:22">
      <c r="A19" s="3"/>
      <c r="B19" s="623"/>
      <c r="C19" s="604"/>
      <c r="D19" s="602"/>
      <c r="E19" s="355">
        <f t="shared" si="0"/>
        <v>0</v>
      </c>
      <c r="F19" s="355">
        <f t="shared" si="1"/>
        <v>0</v>
      </c>
      <c r="G19" s="604"/>
      <c r="H19" s="602"/>
      <c r="I19" s="355">
        <f t="shared" si="2"/>
        <v>0</v>
      </c>
      <c r="J19" s="355">
        <f t="shared" si="3"/>
        <v>0</v>
      </c>
      <c r="K19" s="604"/>
      <c r="L19" s="602"/>
      <c r="M19" s="355">
        <f t="shared" si="4"/>
        <v>0</v>
      </c>
      <c r="N19" s="355">
        <f t="shared" si="5"/>
        <v>0</v>
      </c>
      <c r="O19" s="604"/>
      <c r="P19" s="602"/>
      <c r="Q19" s="355">
        <f t="shared" si="6"/>
        <v>0</v>
      </c>
      <c r="R19" s="355">
        <f t="shared" si="7"/>
        <v>0</v>
      </c>
      <c r="S19" s="3"/>
      <c r="T19" s="3"/>
      <c r="U19" s="3"/>
      <c r="V19" s="3"/>
    </row>
    <row r="20" spans="1:22">
      <c r="A20" s="3"/>
      <c r="B20" s="623"/>
      <c r="C20" s="604"/>
      <c r="D20" s="602"/>
      <c r="E20" s="355">
        <f t="shared" si="0"/>
        <v>0</v>
      </c>
      <c r="F20" s="355">
        <f t="shared" si="1"/>
        <v>0</v>
      </c>
      <c r="G20" s="604"/>
      <c r="H20" s="602"/>
      <c r="I20" s="355">
        <f t="shared" si="2"/>
        <v>0</v>
      </c>
      <c r="J20" s="355">
        <f t="shared" si="3"/>
        <v>0</v>
      </c>
      <c r="K20" s="604"/>
      <c r="L20" s="602"/>
      <c r="M20" s="355">
        <f t="shared" si="4"/>
        <v>0</v>
      </c>
      <c r="N20" s="355">
        <f t="shared" si="5"/>
        <v>0</v>
      </c>
      <c r="O20" s="604"/>
      <c r="P20" s="602"/>
      <c r="Q20" s="355">
        <f t="shared" si="6"/>
        <v>0</v>
      </c>
      <c r="R20" s="355">
        <f t="shared" si="7"/>
        <v>0</v>
      </c>
      <c r="S20" s="3"/>
      <c r="T20" s="3"/>
      <c r="U20" s="3"/>
      <c r="V20" s="3"/>
    </row>
    <row r="21" spans="1:22">
      <c r="A21" s="3"/>
      <c r="B21" s="623"/>
      <c r="C21" s="604"/>
      <c r="D21" s="602"/>
      <c r="E21" s="355">
        <f t="shared" si="0"/>
        <v>0</v>
      </c>
      <c r="F21" s="355">
        <f t="shared" si="1"/>
        <v>0</v>
      </c>
      <c r="G21" s="604"/>
      <c r="H21" s="602"/>
      <c r="I21" s="355">
        <f t="shared" si="2"/>
        <v>0</v>
      </c>
      <c r="J21" s="355">
        <f t="shared" si="3"/>
        <v>0</v>
      </c>
      <c r="K21" s="604"/>
      <c r="L21" s="602"/>
      <c r="M21" s="355">
        <f t="shared" si="4"/>
        <v>0</v>
      </c>
      <c r="N21" s="355">
        <f t="shared" si="5"/>
        <v>0</v>
      </c>
      <c r="O21" s="604"/>
      <c r="P21" s="602"/>
      <c r="Q21" s="355">
        <f t="shared" si="6"/>
        <v>0</v>
      </c>
      <c r="R21" s="355">
        <f t="shared" si="7"/>
        <v>0</v>
      </c>
      <c r="S21" s="3"/>
      <c r="T21" s="3"/>
      <c r="U21" s="3"/>
      <c r="V21" s="3"/>
    </row>
    <row r="22" spans="1:22">
      <c r="A22" s="3"/>
      <c r="B22" s="623"/>
      <c r="C22" s="604"/>
      <c r="D22" s="602"/>
      <c r="E22" s="355">
        <f>C22*D22</f>
        <v>0</v>
      </c>
      <c r="F22" s="355">
        <f>E22*12</f>
        <v>0</v>
      </c>
      <c r="G22" s="604"/>
      <c r="H22" s="602"/>
      <c r="I22" s="355">
        <f t="shared" si="2"/>
        <v>0</v>
      </c>
      <c r="J22" s="355">
        <f t="shared" si="3"/>
        <v>0</v>
      </c>
      <c r="K22" s="604"/>
      <c r="L22" s="602"/>
      <c r="M22" s="355">
        <f t="shared" si="4"/>
        <v>0</v>
      </c>
      <c r="N22" s="355">
        <f t="shared" si="5"/>
        <v>0</v>
      </c>
      <c r="O22" s="604"/>
      <c r="P22" s="602"/>
      <c r="Q22" s="355">
        <f t="shared" si="6"/>
        <v>0</v>
      </c>
      <c r="R22" s="355">
        <f t="shared" si="7"/>
        <v>0</v>
      </c>
      <c r="S22" s="3"/>
      <c r="T22" s="3"/>
      <c r="U22" s="3"/>
      <c r="V22" s="3"/>
    </row>
    <row r="23" spans="1:22">
      <c r="A23" s="3"/>
      <c r="B23" s="623"/>
      <c r="C23" s="604"/>
      <c r="D23" s="602"/>
      <c r="E23" s="355">
        <f>C23*D23</f>
        <v>0</v>
      </c>
      <c r="F23" s="355">
        <f>E23*12</f>
        <v>0</v>
      </c>
      <c r="G23" s="604"/>
      <c r="H23" s="602"/>
      <c r="I23" s="355">
        <f t="shared" si="2"/>
        <v>0</v>
      </c>
      <c r="J23" s="355">
        <f t="shared" si="3"/>
        <v>0</v>
      </c>
      <c r="K23" s="604"/>
      <c r="L23" s="602"/>
      <c r="M23" s="355">
        <f t="shared" si="4"/>
        <v>0</v>
      </c>
      <c r="N23" s="355">
        <f t="shared" si="5"/>
        <v>0</v>
      </c>
      <c r="O23" s="604"/>
      <c r="P23" s="602"/>
      <c r="Q23" s="355">
        <f t="shared" si="6"/>
        <v>0</v>
      </c>
      <c r="R23" s="355">
        <f t="shared" si="7"/>
        <v>0</v>
      </c>
      <c r="S23" s="3"/>
      <c r="T23" s="3"/>
      <c r="U23" s="3"/>
      <c r="V23" s="3"/>
    </row>
    <row r="24" spans="1:22">
      <c r="A24" s="3"/>
      <c r="B24" s="623"/>
      <c r="C24" s="604"/>
      <c r="D24" s="602"/>
      <c r="E24" s="355">
        <f>C24*D24</f>
        <v>0</v>
      </c>
      <c r="F24" s="355">
        <f>E24*12</f>
        <v>0</v>
      </c>
      <c r="G24" s="604"/>
      <c r="H24" s="602"/>
      <c r="I24" s="355">
        <f t="shared" si="2"/>
        <v>0</v>
      </c>
      <c r="J24" s="355">
        <f t="shared" si="3"/>
        <v>0</v>
      </c>
      <c r="K24" s="604"/>
      <c r="L24" s="602"/>
      <c r="M24" s="355">
        <f t="shared" si="4"/>
        <v>0</v>
      </c>
      <c r="N24" s="355">
        <f t="shared" si="5"/>
        <v>0</v>
      </c>
      <c r="O24" s="604"/>
      <c r="P24" s="602"/>
      <c r="Q24" s="355">
        <f t="shared" si="6"/>
        <v>0</v>
      </c>
      <c r="R24" s="355">
        <f t="shared" si="7"/>
        <v>0</v>
      </c>
      <c r="S24" s="3"/>
      <c r="T24" s="3"/>
      <c r="U24" s="3"/>
      <c r="V24" s="3"/>
    </row>
    <row r="25" spans="1:22">
      <c r="A25" s="3"/>
      <c r="B25" s="623"/>
      <c r="C25" s="604"/>
      <c r="D25" s="602"/>
      <c r="E25" s="355">
        <f>C25*D25</f>
        <v>0</v>
      </c>
      <c r="F25" s="355">
        <f>E25*12</f>
        <v>0</v>
      </c>
      <c r="G25" s="604"/>
      <c r="H25" s="602"/>
      <c r="I25" s="355">
        <f t="shared" si="2"/>
        <v>0</v>
      </c>
      <c r="J25" s="355">
        <f t="shared" si="3"/>
        <v>0</v>
      </c>
      <c r="K25" s="604"/>
      <c r="L25" s="602"/>
      <c r="M25" s="355">
        <f t="shared" si="4"/>
        <v>0</v>
      </c>
      <c r="N25" s="355">
        <f t="shared" si="5"/>
        <v>0</v>
      </c>
      <c r="O25" s="604"/>
      <c r="P25" s="602"/>
      <c r="Q25" s="355">
        <f t="shared" si="6"/>
        <v>0</v>
      </c>
      <c r="R25" s="355">
        <f t="shared" si="7"/>
        <v>0</v>
      </c>
      <c r="S25" s="3"/>
      <c r="T25" s="3"/>
      <c r="U25" s="3"/>
      <c r="V25" s="3"/>
    </row>
    <row r="26" spans="1:22">
      <c r="A26" s="3"/>
      <c r="B26" s="623"/>
      <c r="C26" s="604"/>
      <c r="D26" s="602"/>
      <c r="E26" s="355">
        <f>C26*D26</f>
        <v>0</v>
      </c>
      <c r="F26" s="355">
        <f>E26*12</f>
        <v>0</v>
      </c>
      <c r="G26" s="604"/>
      <c r="H26" s="602"/>
      <c r="I26" s="355">
        <f t="shared" si="2"/>
        <v>0</v>
      </c>
      <c r="J26" s="355">
        <f t="shared" si="3"/>
        <v>0</v>
      </c>
      <c r="K26" s="604"/>
      <c r="L26" s="602"/>
      <c r="M26" s="355">
        <f t="shared" si="4"/>
        <v>0</v>
      </c>
      <c r="N26" s="355">
        <f t="shared" si="5"/>
        <v>0</v>
      </c>
      <c r="O26" s="604"/>
      <c r="P26" s="602"/>
      <c r="Q26" s="355">
        <f t="shared" si="6"/>
        <v>0</v>
      </c>
      <c r="R26" s="355">
        <f t="shared" si="7"/>
        <v>0</v>
      </c>
      <c r="S26" s="3"/>
      <c r="T26" s="3"/>
      <c r="U26" s="3"/>
      <c r="V26" s="3"/>
    </row>
    <row r="27" spans="1:22">
      <c r="A27" s="3"/>
      <c r="B27" s="623"/>
      <c r="C27" s="604"/>
      <c r="D27" s="602"/>
      <c r="E27" s="355">
        <f t="shared" si="0"/>
        <v>0</v>
      </c>
      <c r="F27" s="355">
        <f t="shared" si="1"/>
        <v>0</v>
      </c>
      <c r="G27" s="604"/>
      <c r="H27" s="602"/>
      <c r="I27" s="355">
        <f t="shared" si="2"/>
        <v>0</v>
      </c>
      <c r="J27" s="355">
        <f t="shared" si="3"/>
        <v>0</v>
      </c>
      <c r="K27" s="604"/>
      <c r="L27" s="602"/>
      <c r="M27" s="355">
        <f t="shared" si="4"/>
        <v>0</v>
      </c>
      <c r="N27" s="355">
        <f t="shared" si="5"/>
        <v>0</v>
      </c>
      <c r="O27" s="604"/>
      <c r="P27" s="602"/>
      <c r="Q27" s="355">
        <f t="shared" si="6"/>
        <v>0</v>
      </c>
      <c r="R27" s="355">
        <f t="shared" si="7"/>
        <v>0</v>
      </c>
      <c r="S27" s="3"/>
      <c r="T27" s="3"/>
      <c r="U27" s="3"/>
      <c r="V27" s="3"/>
    </row>
    <row r="28" spans="1:22">
      <c r="A28" s="3"/>
      <c r="B28" s="623"/>
      <c r="C28" s="604"/>
      <c r="D28" s="602"/>
      <c r="E28" s="355">
        <f t="shared" si="0"/>
        <v>0</v>
      </c>
      <c r="F28" s="355">
        <f t="shared" si="1"/>
        <v>0</v>
      </c>
      <c r="G28" s="604"/>
      <c r="H28" s="602"/>
      <c r="I28" s="355">
        <f t="shared" si="2"/>
        <v>0</v>
      </c>
      <c r="J28" s="355">
        <f t="shared" si="3"/>
        <v>0</v>
      </c>
      <c r="K28" s="604"/>
      <c r="L28" s="602"/>
      <c r="M28" s="355">
        <f t="shared" si="4"/>
        <v>0</v>
      </c>
      <c r="N28" s="355">
        <f t="shared" si="5"/>
        <v>0</v>
      </c>
      <c r="O28" s="604"/>
      <c r="P28" s="602"/>
      <c r="Q28" s="355">
        <f t="shared" si="6"/>
        <v>0</v>
      </c>
      <c r="R28" s="355">
        <f t="shared" si="7"/>
        <v>0</v>
      </c>
      <c r="S28" s="3"/>
      <c r="T28" s="3"/>
      <c r="U28" s="3"/>
      <c r="V28" s="3"/>
    </row>
    <row r="29" spans="1:22">
      <c r="A29" s="3"/>
      <c r="B29" s="623"/>
      <c r="C29" s="604"/>
      <c r="D29" s="602"/>
      <c r="E29" s="355">
        <f t="shared" si="0"/>
        <v>0</v>
      </c>
      <c r="F29" s="355">
        <f t="shared" si="1"/>
        <v>0</v>
      </c>
      <c r="G29" s="604"/>
      <c r="H29" s="602"/>
      <c r="I29" s="355">
        <f t="shared" si="2"/>
        <v>0</v>
      </c>
      <c r="J29" s="355">
        <f t="shared" si="3"/>
        <v>0</v>
      </c>
      <c r="K29" s="604"/>
      <c r="L29" s="602"/>
      <c r="M29" s="355">
        <f t="shared" si="4"/>
        <v>0</v>
      </c>
      <c r="N29" s="355">
        <f t="shared" si="5"/>
        <v>0</v>
      </c>
      <c r="O29" s="604"/>
      <c r="P29" s="602"/>
      <c r="Q29" s="355">
        <f t="shared" si="6"/>
        <v>0</v>
      </c>
      <c r="R29" s="355">
        <f t="shared" si="7"/>
        <v>0</v>
      </c>
      <c r="S29" s="3"/>
      <c r="T29" s="3"/>
      <c r="U29" s="3"/>
      <c r="V29" s="3"/>
    </row>
    <row r="30" spans="1:22">
      <c r="A30" s="3"/>
      <c r="B30" s="623"/>
      <c r="C30" s="604"/>
      <c r="D30" s="602"/>
      <c r="E30" s="355">
        <f t="shared" si="0"/>
        <v>0</v>
      </c>
      <c r="F30" s="355">
        <f t="shared" si="1"/>
        <v>0</v>
      </c>
      <c r="G30" s="604"/>
      <c r="H30" s="602"/>
      <c r="I30" s="355">
        <f t="shared" si="2"/>
        <v>0</v>
      </c>
      <c r="J30" s="355">
        <f t="shared" si="3"/>
        <v>0</v>
      </c>
      <c r="K30" s="604"/>
      <c r="L30" s="602"/>
      <c r="M30" s="355">
        <f t="shared" si="4"/>
        <v>0</v>
      </c>
      <c r="N30" s="355">
        <f t="shared" si="5"/>
        <v>0</v>
      </c>
      <c r="O30" s="604"/>
      <c r="P30" s="602"/>
      <c r="Q30" s="355">
        <f t="shared" si="6"/>
        <v>0</v>
      </c>
      <c r="R30" s="355">
        <f t="shared" si="7"/>
        <v>0</v>
      </c>
      <c r="S30" s="3"/>
      <c r="T30" s="3"/>
      <c r="U30" s="3"/>
      <c r="V30" s="3"/>
    </row>
    <row r="31" spans="1:22">
      <c r="A31" s="3"/>
      <c r="B31" s="623"/>
      <c r="C31" s="623"/>
      <c r="D31" s="602"/>
      <c r="E31" s="355">
        <f t="shared" si="0"/>
        <v>0</v>
      </c>
      <c r="F31" s="355">
        <f t="shared" si="1"/>
        <v>0</v>
      </c>
      <c r="G31" s="623"/>
      <c r="H31" s="602"/>
      <c r="I31" s="355">
        <f t="shared" si="2"/>
        <v>0</v>
      </c>
      <c r="J31" s="355">
        <f t="shared" si="3"/>
        <v>0</v>
      </c>
      <c r="K31" s="623"/>
      <c r="L31" s="602"/>
      <c r="M31" s="355">
        <f t="shared" si="4"/>
        <v>0</v>
      </c>
      <c r="N31" s="355">
        <f t="shared" si="5"/>
        <v>0</v>
      </c>
      <c r="O31" s="623"/>
      <c r="P31" s="602"/>
      <c r="Q31" s="355">
        <f t="shared" si="6"/>
        <v>0</v>
      </c>
      <c r="R31" s="355">
        <f t="shared" si="7"/>
        <v>0</v>
      </c>
      <c r="S31" s="3"/>
      <c r="T31" s="3"/>
      <c r="U31" s="3"/>
      <c r="V31" s="3"/>
    </row>
    <row r="32" spans="1:22">
      <c r="A32" s="3"/>
      <c r="B32" s="623"/>
      <c r="C32" s="604"/>
      <c r="D32" s="602"/>
      <c r="E32" s="355">
        <f t="shared" si="0"/>
        <v>0</v>
      </c>
      <c r="F32" s="355">
        <f t="shared" si="1"/>
        <v>0</v>
      </c>
      <c r="G32" s="604"/>
      <c r="H32" s="602"/>
      <c r="I32" s="355">
        <f t="shared" si="2"/>
        <v>0</v>
      </c>
      <c r="J32" s="355">
        <f t="shared" si="3"/>
        <v>0</v>
      </c>
      <c r="K32" s="604"/>
      <c r="L32" s="602"/>
      <c r="M32" s="355">
        <f t="shared" si="4"/>
        <v>0</v>
      </c>
      <c r="N32" s="355">
        <f t="shared" si="5"/>
        <v>0</v>
      </c>
      <c r="O32" s="604"/>
      <c r="P32" s="602"/>
      <c r="Q32" s="355">
        <f t="shared" si="6"/>
        <v>0</v>
      </c>
      <c r="R32" s="355">
        <f t="shared" si="7"/>
        <v>0</v>
      </c>
      <c r="S32" s="3"/>
      <c r="T32" s="3"/>
      <c r="U32" s="3"/>
      <c r="V32" s="3"/>
    </row>
    <row r="33" spans="1:22">
      <c r="A33" s="3"/>
      <c r="B33" s="185" t="s">
        <v>9</v>
      </c>
      <c r="C33" s="356">
        <f>SUM(C17:C32)</f>
        <v>0</v>
      </c>
      <c r="D33" s="207"/>
      <c r="E33" s="207">
        <f>SUM(E17:E32)</f>
        <v>0</v>
      </c>
      <c r="F33" s="207">
        <f>SUM(F17:F32)</f>
        <v>0</v>
      </c>
      <c r="G33" s="356">
        <f>SUM(G17:G32)</f>
        <v>0</v>
      </c>
      <c r="H33" s="207"/>
      <c r="I33" s="207">
        <f>SUM(I17:I32)</f>
        <v>0</v>
      </c>
      <c r="J33" s="207">
        <f>SUM(J17:J32)</f>
        <v>0</v>
      </c>
      <c r="K33" s="356">
        <f>SUM(K17:K32)</f>
        <v>0</v>
      </c>
      <c r="L33" s="207"/>
      <c r="M33" s="207">
        <f>SUM(M17:M32)</f>
        <v>0</v>
      </c>
      <c r="N33" s="207">
        <f>SUM(N17:N32)</f>
        <v>0</v>
      </c>
      <c r="O33" s="356">
        <f>SUM(O17:O32)</f>
        <v>0</v>
      </c>
      <c r="P33" s="207"/>
      <c r="Q33" s="207">
        <f>SUM(Q17:Q32)</f>
        <v>0</v>
      </c>
      <c r="R33" s="207">
        <f>SUM(R17:R32)</f>
        <v>0</v>
      </c>
      <c r="S33" s="3"/>
      <c r="T33" s="3"/>
      <c r="U33" s="3"/>
      <c r="V33" s="3"/>
    </row>
    <row r="34" spans="1:22">
      <c r="A34" s="33"/>
      <c r="B34" s="185" t="s">
        <v>184</v>
      </c>
      <c r="C34" s="188"/>
      <c r="D34" s="188"/>
      <c r="E34" s="187">
        <f>E33*$C$71</f>
        <v>0</v>
      </c>
      <c r="F34" s="187">
        <f>F33*$C$71</f>
        <v>0</v>
      </c>
      <c r="G34" s="188"/>
      <c r="H34" s="188"/>
      <c r="I34" s="187">
        <f>I33*$C$71</f>
        <v>0</v>
      </c>
      <c r="J34" s="187">
        <f>J33*$C$71</f>
        <v>0</v>
      </c>
      <c r="K34" s="188"/>
      <c r="L34" s="188"/>
      <c r="M34" s="187">
        <f>M33*$C$71</f>
        <v>0</v>
      </c>
      <c r="N34" s="187">
        <f>N33*$C$71</f>
        <v>0</v>
      </c>
      <c r="O34" s="188"/>
      <c r="P34" s="188"/>
      <c r="Q34" s="187">
        <f>Q33*$C$71</f>
        <v>0</v>
      </c>
      <c r="R34" s="187">
        <f>R33*$C$71</f>
        <v>0</v>
      </c>
      <c r="S34" s="3"/>
      <c r="T34" s="3"/>
      <c r="U34" s="3"/>
      <c r="V34" s="3"/>
    </row>
    <row r="35" spans="1:22">
      <c r="A35" s="3"/>
      <c r="B35" s="34"/>
      <c r="C35" s="35"/>
      <c r="D35" s="35"/>
      <c r="E35" s="35"/>
      <c r="F35" s="35"/>
      <c r="G35" s="36"/>
      <c r="H35" s="35"/>
      <c r="I35" s="35"/>
      <c r="J35" s="37"/>
      <c r="K35" s="38"/>
      <c r="L35" s="35"/>
      <c r="M35" s="35"/>
      <c r="N35" s="37"/>
      <c r="O35" s="38"/>
      <c r="P35" s="35"/>
      <c r="Q35" s="35"/>
      <c r="R35" s="37"/>
      <c r="S35" s="3"/>
      <c r="T35" s="3"/>
      <c r="U35" s="3"/>
      <c r="V35" s="3"/>
    </row>
    <row r="36" spans="1:22">
      <c r="A36" s="3"/>
      <c r="B36" s="809" t="s">
        <v>106</v>
      </c>
      <c r="C36" s="810" t="s">
        <v>3</v>
      </c>
      <c r="D36" s="810"/>
      <c r="E36" s="810"/>
      <c r="F36" s="810"/>
      <c r="G36" s="810" t="s">
        <v>6</v>
      </c>
      <c r="H36" s="810"/>
      <c r="I36" s="810"/>
      <c r="J36" s="810"/>
      <c r="K36" s="810" t="s">
        <v>7</v>
      </c>
      <c r="L36" s="810"/>
      <c r="M36" s="810"/>
      <c r="N36" s="810"/>
      <c r="O36" s="810" t="s">
        <v>8</v>
      </c>
      <c r="P36" s="810"/>
      <c r="Q36" s="810"/>
      <c r="R36" s="810"/>
      <c r="S36" s="3"/>
      <c r="T36" s="3"/>
      <c r="U36" s="3"/>
      <c r="V36" s="3"/>
    </row>
    <row r="37" spans="1:22">
      <c r="A37" s="3"/>
      <c r="B37" s="809"/>
      <c r="C37" s="775" t="s">
        <v>4</v>
      </c>
      <c r="D37" s="181" t="s">
        <v>111</v>
      </c>
      <c r="E37" s="181" t="s">
        <v>11</v>
      </c>
      <c r="F37" s="181" t="s">
        <v>11</v>
      </c>
      <c r="G37" s="775" t="s">
        <v>4</v>
      </c>
      <c r="H37" s="181" t="s">
        <v>111</v>
      </c>
      <c r="I37" s="181" t="s">
        <v>11</v>
      </c>
      <c r="J37" s="181" t="s">
        <v>11</v>
      </c>
      <c r="K37" s="775" t="s">
        <v>4</v>
      </c>
      <c r="L37" s="181" t="s">
        <v>111</v>
      </c>
      <c r="M37" s="181" t="s">
        <v>11</v>
      </c>
      <c r="N37" s="181" t="s">
        <v>11</v>
      </c>
      <c r="O37" s="775" t="s">
        <v>4</v>
      </c>
      <c r="P37" s="181" t="s">
        <v>111</v>
      </c>
      <c r="Q37" s="181" t="s">
        <v>11</v>
      </c>
      <c r="R37" s="181" t="s">
        <v>11</v>
      </c>
      <c r="S37" s="3"/>
      <c r="T37" s="3"/>
      <c r="U37" s="3"/>
      <c r="V37" s="3"/>
    </row>
    <row r="38" spans="1:22">
      <c r="A38" s="3"/>
      <c r="B38" s="809"/>
      <c r="C38" s="776"/>
      <c r="D38" s="183" t="s">
        <v>207</v>
      </c>
      <c r="E38" s="183" t="s">
        <v>207</v>
      </c>
      <c r="F38" s="183" t="s">
        <v>113</v>
      </c>
      <c r="G38" s="776"/>
      <c r="H38" s="183" t="s">
        <v>207</v>
      </c>
      <c r="I38" s="183" t="s">
        <v>207</v>
      </c>
      <c r="J38" s="183" t="s">
        <v>113</v>
      </c>
      <c r="K38" s="776"/>
      <c r="L38" s="183" t="s">
        <v>207</v>
      </c>
      <c r="M38" s="183" t="s">
        <v>207</v>
      </c>
      <c r="N38" s="183" t="s">
        <v>113</v>
      </c>
      <c r="O38" s="776"/>
      <c r="P38" s="183" t="s">
        <v>207</v>
      </c>
      <c r="Q38" s="183" t="s">
        <v>207</v>
      </c>
      <c r="R38" s="183" t="s">
        <v>113</v>
      </c>
      <c r="S38" s="3"/>
      <c r="T38" s="3"/>
      <c r="U38" s="3"/>
      <c r="V38" s="3"/>
    </row>
    <row r="39" spans="1:22">
      <c r="A39" s="3"/>
      <c r="B39" s="185" t="s">
        <v>107</v>
      </c>
      <c r="C39" s="188"/>
      <c r="D39" s="188"/>
      <c r="E39" s="188"/>
      <c r="F39" s="187">
        <f>F57+F58</f>
        <v>0</v>
      </c>
      <c r="G39" s="190"/>
      <c r="H39" s="188"/>
      <c r="I39" s="188"/>
      <c r="J39" s="187">
        <f>J57+J58</f>
        <v>0</v>
      </c>
      <c r="K39" s="191"/>
      <c r="L39" s="187"/>
      <c r="M39" s="187"/>
      <c r="N39" s="187">
        <f>N57+N58</f>
        <v>0</v>
      </c>
      <c r="O39" s="191"/>
      <c r="P39" s="187"/>
      <c r="Q39" s="187"/>
      <c r="R39" s="187">
        <f>R57+R58</f>
        <v>0</v>
      </c>
      <c r="S39" s="3"/>
      <c r="T39" s="3"/>
      <c r="U39" s="3"/>
      <c r="V39" s="3"/>
    </row>
    <row r="40" spans="1:22">
      <c r="A40" s="3"/>
      <c r="B40" s="185" t="s">
        <v>206</v>
      </c>
      <c r="C40" s="189"/>
      <c r="D40" s="187"/>
      <c r="E40" s="187"/>
      <c r="F40" s="187"/>
      <c r="G40" s="189"/>
      <c r="H40" s="187"/>
      <c r="I40" s="187"/>
      <c r="J40" s="187"/>
      <c r="K40" s="189"/>
      <c r="L40" s="187"/>
      <c r="M40" s="187"/>
      <c r="N40" s="187"/>
      <c r="O40" s="189"/>
      <c r="P40" s="187"/>
      <c r="Q40" s="187"/>
      <c r="R40" s="187"/>
      <c r="S40" s="3"/>
      <c r="T40" s="3"/>
      <c r="U40" s="3"/>
      <c r="V40" s="3"/>
    </row>
    <row r="41" spans="1:22">
      <c r="A41" s="3"/>
      <c r="B41" s="623"/>
      <c r="C41" s="604">
        <f>'Quadro 11'!E8</f>
        <v>0</v>
      </c>
      <c r="D41" s="602">
        <f>'Quadro 11'!D8</f>
        <v>0</v>
      </c>
      <c r="E41" s="355">
        <f>C41*D41</f>
        <v>0</v>
      </c>
      <c r="F41" s="355">
        <f>E41*12</f>
        <v>0</v>
      </c>
      <c r="G41" s="604">
        <f>'Quadro 11'!F8</f>
        <v>0</v>
      </c>
      <c r="H41" s="602">
        <f>D41</f>
        <v>0</v>
      </c>
      <c r="I41" s="355">
        <f>G41*H41</f>
        <v>0</v>
      </c>
      <c r="J41" s="355">
        <f>I41*12</f>
        <v>0</v>
      </c>
      <c r="K41" s="604">
        <f>'Quadro 11'!G8</f>
        <v>0</v>
      </c>
      <c r="L41" s="602">
        <f>D41</f>
        <v>0</v>
      </c>
      <c r="M41" s="355">
        <f>K41*L41</f>
        <v>0</v>
      </c>
      <c r="N41" s="355">
        <f>M41*12</f>
        <v>0</v>
      </c>
      <c r="O41" s="604">
        <f>'Quadro 11'!H8</f>
        <v>0</v>
      </c>
      <c r="P41" s="602">
        <f>D41</f>
        <v>0</v>
      </c>
      <c r="Q41" s="355">
        <f>O41*P41</f>
        <v>0</v>
      </c>
      <c r="R41" s="355">
        <f>Q41*12</f>
        <v>0</v>
      </c>
      <c r="S41" s="3"/>
      <c r="T41" s="3"/>
      <c r="U41" s="3"/>
      <c r="V41" s="3"/>
    </row>
    <row r="42" spans="1:22">
      <c r="A42" s="3"/>
      <c r="B42" s="623"/>
      <c r="C42" s="604">
        <f>'Quadro 11'!E9</f>
        <v>0</v>
      </c>
      <c r="D42" s="602">
        <f>'Quadro 11'!D9</f>
        <v>0</v>
      </c>
      <c r="E42" s="355">
        <f t="shared" ref="E42:E56" si="8">C42*D42</f>
        <v>0</v>
      </c>
      <c r="F42" s="355">
        <f t="shared" ref="F42:F56" si="9">E42*12</f>
        <v>0</v>
      </c>
      <c r="G42" s="604">
        <f>'Quadro 11'!F9</f>
        <v>0</v>
      </c>
      <c r="H42" s="602">
        <f t="shared" ref="H42:H50" si="10">D42</f>
        <v>0</v>
      </c>
      <c r="I42" s="355">
        <f t="shared" ref="I42:I56" si="11">G42*H42</f>
        <v>0</v>
      </c>
      <c r="J42" s="355">
        <f t="shared" ref="J42:J56" si="12">I42*12</f>
        <v>0</v>
      </c>
      <c r="K42" s="604">
        <f>'Quadro 11'!G9</f>
        <v>0</v>
      </c>
      <c r="L42" s="602">
        <f t="shared" ref="L42:L50" si="13">D42</f>
        <v>0</v>
      </c>
      <c r="M42" s="355">
        <f t="shared" ref="M42:M56" si="14">K42*L42</f>
        <v>0</v>
      </c>
      <c r="N42" s="355">
        <f t="shared" ref="N42:N56" si="15">M42*12</f>
        <v>0</v>
      </c>
      <c r="O42" s="604">
        <f>'Quadro 11'!H9</f>
        <v>0</v>
      </c>
      <c r="P42" s="602">
        <f t="shared" ref="P42:P50" si="16">D42</f>
        <v>0</v>
      </c>
      <c r="Q42" s="355">
        <f t="shared" ref="Q42:Q56" si="17">O42*P42</f>
        <v>0</v>
      </c>
      <c r="R42" s="355">
        <f t="shared" ref="R42:R56" si="18">Q42*12</f>
        <v>0</v>
      </c>
      <c r="S42" s="3"/>
      <c r="T42" s="3"/>
      <c r="U42" s="3"/>
      <c r="V42" s="3"/>
    </row>
    <row r="43" spans="1:22">
      <c r="A43" s="3"/>
      <c r="B43" s="623"/>
      <c r="C43" s="604">
        <f>'Quadro 11'!E10</f>
        <v>0</v>
      </c>
      <c r="D43" s="602">
        <f>'Quadro 11'!D10</f>
        <v>0</v>
      </c>
      <c r="E43" s="355">
        <f t="shared" si="8"/>
        <v>0</v>
      </c>
      <c r="F43" s="355">
        <f t="shared" si="9"/>
        <v>0</v>
      </c>
      <c r="G43" s="604">
        <f>'Quadro 11'!F10</f>
        <v>0</v>
      </c>
      <c r="H43" s="602">
        <f t="shared" si="10"/>
        <v>0</v>
      </c>
      <c r="I43" s="355">
        <f t="shared" si="11"/>
        <v>0</v>
      </c>
      <c r="J43" s="355">
        <f t="shared" si="12"/>
        <v>0</v>
      </c>
      <c r="K43" s="604">
        <f>'Quadro 11'!G10</f>
        <v>0</v>
      </c>
      <c r="L43" s="602">
        <f t="shared" si="13"/>
        <v>0</v>
      </c>
      <c r="M43" s="355">
        <f t="shared" si="14"/>
        <v>0</v>
      </c>
      <c r="N43" s="355">
        <f t="shared" si="15"/>
        <v>0</v>
      </c>
      <c r="O43" s="604">
        <f>'Quadro 11'!H10</f>
        <v>0</v>
      </c>
      <c r="P43" s="602">
        <f t="shared" si="16"/>
        <v>0</v>
      </c>
      <c r="Q43" s="355">
        <f t="shared" si="17"/>
        <v>0</v>
      </c>
      <c r="R43" s="355">
        <f t="shared" si="18"/>
        <v>0</v>
      </c>
      <c r="S43" s="3"/>
      <c r="T43" s="3"/>
      <c r="U43" s="3"/>
      <c r="V43" s="3"/>
    </row>
    <row r="44" spans="1:22">
      <c r="A44" s="3"/>
      <c r="B44" s="623"/>
      <c r="C44" s="604">
        <f>'Quadro 11'!E11</f>
        <v>0</v>
      </c>
      <c r="D44" s="602">
        <f>'Quadro 11'!D11</f>
        <v>0</v>
      </c>
      <c r="E44" s="355">
        <f t="shared" si="8"/>
        <v>0</v>
      </c>
      <c r="F44" s="355">
        <f t="shared" si="9"/>
        <v>0</v>
      </c>
      <c r="G44" s="604">
        <f>'Quadro 11'!F11</f>
        <v>0</v>
      </c>
      <c r="H44" s="602">
        <f t="shared" si="10"/>
        <v>0</v>
      </c>
      <c r="I44" s="355">
        <f t="shared" si="11"/>
        <v>0</v>
      </c>
      <c r="J44" s="355">
        <f t="shared" si="12"/>
        <v>0</v>
      </c>
      <c r="K44" s="604">
        <f>'Quadro 11'!G11</f>
        <v>0</v>
      </c>
      <c r="L44" s="602">
        <f t="shared" si="13"/>
        <v>0</v>
      </c>
      <c r="M44" s="355">
        <f t="shared" si="14"/>
        <v>0</v>
      </c>
      <c r="N44" s="355">
        <f t="shared" si="15"/>
        <v>0</v>
      </c>
      <c r="O44" s="604">
        <f>'Quadro 11'!H11</f>
        <v>0</v>
      </c>
      <c r="P44" s="602">
        <f t="shared" si="16"/>
        <v>0</v>
      </c>
      <c r="Q44" s="355">
        <f t="shared" si="17"/>
        <v>0</v>
      </c>
      <c r="R44" s="355">
        <f t="shared" si="18"/>
        <v>0</v>
      </c>
      <c r="S44" s="3"/>
      <c r="T44" s="3"/>
      <c r="U44" s="3"/>
      <c r="V44" s="3"/>
    </row>
    <row r="45" spans="1:22">
      <c r="A45" s="3"/>
      <c r="B45" s="623"/>
      <c r="C45" s="604">
        <f>'Quadro 11'!E12</f>
        <v>0</v>
      </c>
      <c r="D45" s="602">
        <f>'Quadro 11'!D12</f>
        <v>0</v>
      </c>
      <c r="E45" s="355">
        <f t="shared" si="8"/>
        <v>0</v>
      </c>
      <c r="F45" s="355">
        <f t="shared" si="9"/>
        <v>0</v>
      </c>
      <c r="G45" s="604">
        <f>'Quadro 11'!F12</f>
        <v>0</v>
      </c>
      <c r="H45" s="602">
        <f t="shared" si="10"/>
        <v>0</v>
      </c>
      <c r="I45" s="355">
        <f t="shared" si="11"/>
        <v>0</v>
      </c>
      <c r="J45" s="355">
        <f t="shared" si="12"/>
        <v>0</v>
      </c>
      <c r="K45" s="604">
        <f>'Quadro 11'!G12</f>
        <v>0</v>
      </c>
      <c r="L45" s="602">
        <f t="shared" si="13"/>
        <v>0</v>
      </c>
      <c r="M45" s="355">
        <f t="shared" si="14"/>
        <v>0</v>
      </c>
      <c r="N45" s="355">
        <f t="shared" si="15"/>
        <v>0</v>
      </c>
      <c r="O45" s="604">
        <f>'Quadro 11'!H12</f>
        <v>0</v>
      </c>
      <c r="P45" s="602">
        <f t="shared" si="16"/>
        <v>0</v>
      </c>
      <c r="Q45" s="355">
        <f t="shared" si="17"/>
        <v>0</v>
      </c>
      <c r="R45" s="355">
        <f t="shared" si="18"/>
        <v>0</v>
      </c>
      <c r="S45" s="3"/>
      <c r="T45" s="3"/>
      <c r="U45" s="3"/>
      <c r="V45" s="3"/>
    </row>
    <row r="46" spans="1:22">
      <c r="A46" s="3"/>
      <c r="B46" s="623"/>
      <c r="C46" s="604">
        <f>'Quadro 11'!E13</f>
        <v>0</v>
      </c>
      <c r="D46" s="602">
        <f>'Quadro 11'!D13</f>
        <v>0</v>
      </c>
      <c r="E46" s="355">
        <f t="shared" si="8"/>
        <v>0</v>
      </c>
      <c r="F46" s="355">
        <f t="shared" si="9"/>
        <v>0</v>
      </c>
      <c r="G46" s="604">
        <f>'Quadro 11'!F13</f>
        <v>0</v>
      </c>
      <c r="H46" s="602">
        <f t="shared" si="10"/>
        <v>0</v>
      </c>
      <c r="I46" s="355">
        <f t="shared" si="11"/>
        <v>0</v>
      </c>
      <c r="J46" s="355">
        <f t="shared" si="12"/>
        <v>0</v>
      </c>
      <c r="K46" s="604">
        <f>'Quadro 11'!G13</f>
        <v>0</v>
      </c>
      <c r="L46" s="602">
        <f t="shared" si="13"/>
        <v>0</v>
      </c>
      <c r="M46" s="355">
        <f t="shared" si="14"/>
        <v>0</v>
      </c>
      <c r="N46" s="355">
        <f t="shared" si="15"/>
        <v>0</v>
      </c>
      <c r="O46" s="604">
        <f>'Quadro 11'!H13</f>
        <v>0</v>
      </c>
      <c r="P46" s="602">
        <f t="shared" si="16"/>
        <v>0</v>
      </c>
      <c r="Q46" s="355">
        <f t="shared" si="17"/>
        <v>0</v>
      </c>
      <c r="R46" s="355">
        <f t="shared" si="18"/>
        <v>0</v>
      </c>
      <c r="S46" s="3"/>
      <c r="T46" s="3"/>
      <c r="U46" s="3"/>
      <c r="V46" s="3"/>
    </row>
    <row r="47" spans="1:22">
      <c r="A47" s="3"/>
      <c r="B47" s="623"/>
      <c r="C47" s="604">
        <f>'Quadro 11'!E14</f>
        <v>0</v>
      </c>
      <c r="D47" s="602">
        <f>'Quadro 11'!D14</f>
        <v>0</v>
      </c>
      <c r="E47" s="355">
        <f t="shared" si="8"/>
        <v>0</v>
      </c>
      <c r="F47" s="355">
        <f t="shared" si="9"/>
        <v>0</v>
      </c>
      <c r="G47" s="604">
        <f>'Quadro 11'!F14</f>
        <v>0</v>
      </c>
      <c r="H47" s="602">
        <f t="shared" si="10"/>
        <v>0</v>
      </c>
      <c r="I47" s="355">
        <f t="shared" si="11"/>
        <v>0</v>
      </c>
      <c r="J47" s="355">
        <f t="shared" si="12"/>
        <v>0</v>
      </c>
      <c r="K47" s="604">
        <f>'Quadro 11'!G14</f>
        <v>0</v>
      </c>
      <c r="L47" s="602">
        <f t="shared" si="13"/>
        <v>0</v>
      </c>
      <c r="M47" s="355">
        <f t="shared" si="14"/>
        <v>0</v>
      </c>
      <c r="N47" s="355">
        <f t="shared" si="15"/>
        <v>0</v>
      </c>
      <c r="O47" s="604">
        <f>'Quadro 11'!H14</f>
        <v>0</v>
      </c>
      <c r="P47" s="602">
        <f t="shared" si="16"/>
        <v>0</v>
      </c>
      <c r="Q47" s="355">
        <f t="shared" si="17"/>
        <v>0</v>
      </c>
      <c r="R47" s="355">
        <f t="shared" si="18"/>
        <v>0</v>
      </c>
      <c r="S47" s="3"/>
      <c r="T47" s="3"/>
      <c r="U47" s="3"/>
      <c r="V47" s="3"/>
    </row>
    <row r="48" spans="1:22">
      <c r="A48" s="3"/>
      <c r="B48" s="623"/>
      <c r="C48" s="604">
        <f>'Quadro 11'!E15</f>
        <v>0</v>
      </c>
      <c r="D48" s="602">
        <f>'Quadro 11'!D15</f>
        <v>0</v>
      </c>
      <c r="E48" s="355">
        <f t="shared" si="8"/>
        <v>0</v>
      </c>
      <c r="F48" s="355">
        <f t="shared" si="9"/>
        <v>0</v>
      </c>
      <c r="G48" s="604">
        <f>'Quadro 11'!F15</f>
        <v>0</v>
      </c>
      <c r="H48" s="602">
        <f t="shared" si="10"/>
        <v>0</v>
      </c>
      <c r="I48" s="355">
        <f t="shared" si="11"/>
        <v>0</v>
      </c>
      <c r="J48" s="355">
        <f t="shared" si="12"/>
        <v>0</v>
      </c>
      <c r="K48" s="604">
        <f>'Quadro 11'!G15</f>
        <v>0</v>
      </c>
      <c r="L48" s="602">
        <f t="shared" si="13"/>
        <v>0</v>
      </c>
      <c r="M48" s="355">
        <f t="shared" si="14"/>
        <v>0</v>
      </c>
      <c r="N48" s="355">
        <f t="shared" si="15"/>
        <v>0</v>
      </c>
      <c r="O48" s="604">
        <f>'Quadro 11'!H15</f>
        <v>0</v>
      </c>
      <c r="P48" s="602">
        <f t="shared" si="16"/>
        <v>0</v>
      </c>
      <c r="Q48" s="355">
        <f t="shared" si="17"/>
        <v>0</v>
      </c>
      <c r="R48" s="355">
        <f t="shared" si="18"/>
        <v>0</v>
      </c>
      <c r="S48" s="3"/>
      <c r="T48" s="3"/>
      <c r="U48" s="3"/>
      <c r="V48" s="3"/>
    </row>
    <row r="49" spans="1:22">
      <c r="A49" s="3"/>
      <c r="B49" s="623"/>
      <c r="C49" s="604">
        <f>'Quadro 11'!E16</f>
        <v>0</v>
      </c>
      <c r="D49" s="602">
        <f>'Quadro 11'!D16</f>
        <v>0</v>
      </c>
      <c r="E49" s="355">
        <f t="shared" si="8"/>
        <v>0</v>
      </c>
      <c r="F49" s="355">
        <f t="shared" si="9"/>
        <v>0</v>
      </c>
      <c r="G49" s="604">
        <f>'Quadro 11'!F16</f>
        <v>0</v>
      </c>
      <c r="H49" s="602">
        <f t="shared" si="10"/>
        <v>0</v>
      </c>
      <c r="I49" s="355">
        <f t="shared" si="11"/>
        <v>0</v>
      </c>
      <c r="J49" s="355">
        <f t="shared" si="12"/>
        <v>0</v>
      </c>
      <c r="K49" s="604">
        <f>'Quadro 11'!G16</f>
        <v>0</v>
      </c>
      <c r="L49" s="602">
        <f t="shared" si="13"/>
        <v>0</v>
      </c>
      <c r="M49" s="355">
        <f t="shared" si="14"/>
        <v>0</v>
      </c>
      <c r="N49" s="355">
        <f t="shared" si="15"/>
        <v>0</v>
      </c>
      <c r="O49" s="604">
        <f>'Quadro 11'!H16</f>
        <v>0</v>
      </c>
      <c r="P49" s="602">
        <f t="shared" si="16"/>
        <v>0</v>
      </c>
      <c r="Q49" s="355">
        <f t="shared" si="17"/>
        <v>0</v>
      </c>
      <c r="R49" s="355">
        <f t="shared" si="18"/>
        <v>0</v>
      </c>
      <c r="S49" s="3"/>
      <c r="T49" s="3"/>
      <c r="U49" s="3"/>
      <c r="V49" s="3"/>
    </row>
    <row r="50" spans="1:22">
      <c r="A50" s="3"/>
      <c r="B50" s="623"/>
      <c r="C50" s="604">
        <f>'Quadro 11'!E17</f>
        <v>0</v>
      </c>
      <c r="D50" s="602">
        <f>'Quadro 11'!D17</f>
        <v>0</v>
      </c>
      <c r="E50" s="355">
        <f t="shared" si="8"/>
        <v>0</v>
      </c>
      <c r="F50" s="355">
        <f t="shared" si="9"/>
        <v>0</v>
      </c>
      <c r="G50" s="604">
        <f>'Quadro 11'!F17</f>
        <v>0</v>
      </c>
      <c r="H50" s="602">
        <f t="shared" si="10"/>
        <v>0</v>
      </c>
      <c r="I50" s="355">
        <f t="shared" si="11"/>
        <v>0</v>
      </c>
      <c r="J50" s="355">
        <f t="shared" si="12"/>
        <v>0</v>
      </c>
      <c r="K50" s="604">
        <f>'Quadro 11'!G17</f>
        <v>0</v>
      </c>
      <c r="L50" s="602">
        <f t="shared" si="13"/>
        <v>0</v>
      </c>
      <c r="M50" s="355">
        <f t="shared" si="14"/>
        <v>0</v>
      </c>
      <c r="N50" s="355">
        <f t="shared" si="15"/>
        <v>0</v>
      </c>
      <c r="O50" s="604">
        <f>'Quadro 11'!H17</f>
        <v>0</v>
      </c>
      <c r="P50" s="602">
        <f t="shared" si="16"/>
        <v>0</v>
      </c>
      <c r="Q50" s="355">
        <f t="shared" si="17"/>
        <v>0</v>
      </c>
      <c r="R50" s="355">
        <f t="shared" si="18"/>
        <v>0</v>
      </c>
      <c r="S50" s="3"/>
      <c r="T50" s="3"/>
      <c r="U50" s="3"/>
      <c r="V50" s="3"/>
    </row>
    <row r="51" spans="1:22">
      <c r="A51" s="3"/>
      <c r="B51" s="623"/>
      <c r="C51" s="604"/>
      <c r="D51" s="602"/>
      <c r="E51" s="355">
        <f t="shared" si="8"/>
        <v>0</v>
      </c>
      <c r="F51" s="355">
        <f t="shared" si="9"/>
        <v>0</v>
      </c>
      <c r="G51" s="604"/>
      <c r="H51" s="602"/>
      <c r="I51" s="355">
        <f t="shared" si="11"/>
        <v>0</v>
      </c>
      <c r="J51" s="355">
        <f t="shared" si="12"/>
        <v>0</v>
      </c>
      <c r="K51" s="604"/>
      <c r="L51" s="602"/>
      <c r="M51" s="355">
        <f t="shared" si="14"/>
        <v>0</v>
      </c>
      <c r="N51" s="355">
        <f t="shared" si="15"/>
        <v>0</v>
      </c>
      <c r="O51" s="604"/>
      <c r="P51" s="602"/>
      <c r="Q51" s="355">
        <f t="shared" si="17"/>
        <v>0</v>
      </c>
      <c r="R51" s="355">
        <f t="shared" si="18"/>
        <v>0</v>
      </c>
      <c r="S51" s="3"/>
      <c r="T51" s="3"/>
      <c r="U51" s="3"/>
      <c r="V51" s="3"/>
    </row>
    <row r="52" spans="1:22">
      <c r="A52" s="3"/>
      <c r="B52" s="623"/>
      <c r="C52" s="604"/>
      <c r="D52" s="602"/>
      <c r="E52" s="355">
        <f t="shared" si="8"/>
        <v>0</v>
      </c>
      <c r="F52" s="355">
        <f t="shared" si="9"/>
        <v>0</v>
      </c>
      <c r="G52" s="604"/>
      <c r="H52" s="602"/>
      <c r="I52" s="355">
        <f t="shared" si="11"/>
        <v>0</v>
      </c>
      <c r="J52" s="355">
        <f t="shared" si="12"/>
        <v>0</v>
      </c>
      <c r="K52" s="604"/>
      <c r="L52" s="602"/>
      <c r="M52" s="355">
        <f t="shared" si="14"/>
        <v>0</v>
      </c>
      <c r="N52" s="355">
        <f t="shared" si="15"/>
        <v>0</v>
      </c>
      <c r="O52" s="604"/>
      <c r="P52" s="602"/>
      <c r="Q52" s="355">
        <f t="shared" si="17"/>
        <v>0</v>
      </c>
      <c r="R52" s="355">
        <f t="shared" si="18"/>
        <v>0</v>
      </c>
      <c r="S52" s="3"/>
      <c r="T52" s="3"/>
      <c r="U52" s="3"/>
      <c r="V52" s="3"/>
    </row>
    <row r="53" spans="1:22">
      <c r="A53" s="3"/>
      <c r="B53" s="623"/>
      <c r="C53" s="604"/>
      <c r="D53" s="602"/>
      <c r="E53" s="355">
        <f t="shared" si="8"/>
        <v>0</v>
      </c>
      <c r="F53" s="355">
        <f t="shared" si="9"/>
        <v>0</v>
      </c>
      <c r="G53" s="604"/>
      <c r="H53" s="602"/>
      <c r="I53" s="355">
        <f t="shared" si="11"/>
        <v>0</v>
      </c>
      <c r="J53" s="355">
        <f t="shared" si="12"/>
        <v>0</v>
      </c>
      <c r="K53" s="604"/>
      <c r="L53" s="602"/>
      <c r="M53" s="355">
        <f t="shared" si="14"/>
        <v>0</v>
      </c>
      <c r="N53" s="355">
        <f t="shared" si="15"/>
        <v>0</v>
      </c>
      <c r="O53" s="604"/>
      <c r="P53" s="602"/>
      <c r="Q53" s="355">
        <f t="shared" si="17"/>
        <v>0</v>
      </c>
      <c r="R53" s="355">
        <f t="shared" si="18"/>
        <v>0</v>
      </c>
      <c r="S53" s="3"/>
      <c r="T53" s="3"/>
      <c r="U53" s="3"/>
      <c r="V53" s="3"/>
    </row>
    <row r="54" spans="1:22">
      <c r="A54" s="3"/>
      <c r="B54" s="623"/>
      <c r="C54" s="604"/>
      <c r="D54" s="602"/>
      <c r="E54" s="355">
        <f t="shared" si="8"/>
        <v>0</v>
      </c>
      <c r="F54" s="355">
        <f t="shared" si="9"/>
        <v>0</v>
      </c>
      <c r="G54" s="604"/>
      <c r="H54" s="602"/>
      <c r="I54" s="355">
        <f t="shared" si="11"/>
        <v>0</v>
      </c>
      <c r="J54" s="355">
        <f t="shared" si="12"/>
        <v>0</v>
      </c>
      <c r="K54" s="604"/>
      <c r="L54" s="602"/>
      <c r="M54" s="355">
        <f t="shared" si="14"/>
        <v>0</v>
      </c>
      <c r="N54" s="355">
        <f t="shared" si="15"/>
        <v>0</v>
      </c>
      <c r="O54" s="604"/>
      <c r="P54" s="602"/>
      <c r="Q54" s="355">
        <f t="shared" si="17"/>
        <v>0</v>
      </c>
      <c r="R54" s="355">
        <f t="shared" si="18"/>
        <v>0</v>
      </c>
      <c r="S54" s="3"/>
      <c r="T54" s="3"/>
      <c r="U54" s="3"/>
      <c r="V54" s="3"/>
    </row>
    <row r="55" spans="1:22">
      <c r="A55" s="3"/>
      <c r="B55" s="623"/>
      <c r="C55" s="623"/>
      <c r="D55" s="602"/>
      <c r="E55" s="355">
        <f t="shared" si="8"/>
        <v>0</v>
      </c>
      <c r="F55" s="355">
        <f t="shared" si="9"/>
        <v>0</v>
      </c>
      <c r="G55" s="623"/>
      <c r="H55" s="602"/>
      <c r="I55" s="355">
        <f t="shared" si="11"/>
        <v>0</v>
      </c>
      <c r="J55" s="355">
        <f t="shared" si="12"/>
        <v>0</v>
      </c>
      <c r="K55" s="623"/>
      <c r="L55" s="602"/>
      <c r="M55" s="355">
        <f t="shared" si="14"/>
        <v>0</v>
      </c>
      <c r="N55" s="355">
        <f t="shared" si="15"/>
        <v>0</v>
      </c>
      <c r="O55" s="623"/>
      <c r="P55" s="602"/>
      <c r="Q55" s="355">
        <f t="shared" si="17"/>
        <v>0</v>
      </c>
      <c r="R55" s="355">
        <f t="shared" si="18"/>
        <v>0</v>
      </c>
      <c r="S55" s="3"/>
      <c r="T55" s="3"/>
      <c r="U55" s="3"/>
      <c r="V55" s="3"/>
    </row>
    <row r="56" spans="1:22">
      <c r="A56" s="3"/>
      <c r="B56" s="623"/>
      <c r="C56" s="604"/>
      <c r="D56" s="602"/>
      <c r="E56" s="355">
        <f t="shared" si="8"/>
        <v>0</v>
      </c>
      <c r="F56" s="355">
        <f t="shared" si="9"/>
        <v>0</v>
      </c>
      <c r="G56" s="604"/>
      <c r="H56" s="602"/>
      <c r="I56" s="355">
        <f t="shared" si="11"/>
        <v>0</v>
      </c>
      <c r="J56" s="355">
        <f t="shared" si="12"/>
        <v>0</v>
      </c>
      <c r="K56" s="604"/>
      <c r="L56" s="602"/>
      <c r="M56" s="355">
        <f t="shared" si="14"/>
        <v>0</v>
      </c>
      <c r="N56" s="355">
        <f t="shared" si="15"/>
        <v>0</v>
      </c>
      <c r="O56" s="604"/>
      <c r="P56" s="602"/>
      <c r="Q56" s="355">
        <f t="shared" si="17"/>
        <v>0</v>
      </c>
      <c r="R56" s="355">
        <f t="shared" si="18"/>
        <v>0</v>
      </c>
      <c r="S56" s="3"/>
      <c r="T56" s="3"/>
      <c r="U56" s="3"/>
      <c r="V56" s="3"/>
    </row>
    <row r="57" spans="1:22">
      <c r="A57" s="3"/>
      <c r="B57" s="185" t="s">
        <v>9</v>
      </c>
      <c r="C57" s="356">
        <f>SUM(C41:C56)</f>
        <v>0</v>
      </c>
      <c r="D57" s="207"/>
      <c r="E57" s="207">
        <f>SUM(E41:E56)</f>
        <v>0</v>
      </c>
      <c r="F57" s="207">
        <f>SUM(F41:F56)</f>
        <v>0</v>
      </c>
      <c r="G57" s="356">
        <f>SUM(G41:G56)</f>
        <v>0</v>
      </c>
      <c r="H57" s="207"/>
      <c r="I57" s="207">
        <f>SUM(I41:I56)</f>
        <v>0</v>
      </c>
      <c r="J57" s="207">
        <f>SUM(J41:J56)</f>
        <v>0</v>
      </c>
      <c r="K57" s="356">
        <f>SUM(K41:K56)</f>
        <v>0</v>
      </c>
      <c r="L57" s="207"/>
      <c r="M57" s="207">
        <f>SUM(M41:M56)</f>
        <v>0</v>
      </c>
      <c r="N57" s="207">
        <f>SUM(N41:N56)</f>
        <v>0</v>
      </c>
      <c r="O57" s="356">
        <f>SUM(O41:O56)</f>
        <v>0</v>
      </c>
      <c r="P57" s="207"/>
      <c r="Q57" s="207">
        <f>SUM(Q41:Q56)</f>
        <v>0</v>
      </c>
      <c r="R57" s="207">
        <f>SUM(R41:R56)</f>
        <v>0</v>
      </c>
      <c r="S57" s="3"/>
      <c r="T57" s="3"/>
      <c r="U57" s="3"/>
      <c r="V57" s="3"/>
    </row>
    <row r="58" spans="1:22">
      <c r="A58" s="3"/>
      <c r="B58" s="185" t="s">
        <v>184</v>
      </c>
      <c r="C58" s="188"/>
      <c r="D58" s="188"/>
      <c r="E58" s="187">
        <f>E57*$C$71</f>
        <v>0</v>
      </c>
      <c r="F58" s="187">
        <f>F57*$C$71</f>
        <v>0</v>
      </c>
      <c r="G58" s="188"/>
      <c r="H58" s="188"/>
      <c r="I58" s="187">
        <f>I57*$C$71</f>
        <v>0</v>
      </c>
      <c r="J58" s="187">
        <f>J57*$C$71</f>
        <v>0</v>
      </c>
      <c r="K58" s="188"/>
      <c r="L58" s="188"/>
      <c r="M58" s="187">
        <f>M57*$C$71</f>
        <v>0</v>
      </c>
      <c r="N58" s="187">
        <f>N57*$C$71</f>
        <v>0</v>
      </c>
      <c r="O58" s="188"/>
      <c r="P58" s="188"/>
      <c r="Q58" s="187">
        <f>Q57*$C$71</f>
        <v>0</v>
      </c>
      <c r="R58" s="187">
        <f>R57*$C$71</f>
        <v>0</v>
      </c>
      <c r="S58" s="3"/>
      <c r="T58" s="3"/>
      <c r="U58" s="3"/>
      <c r="V58" s="3"/>
    </row>
    <row r="59" spans="1:22">
      <c r="A59" s="3"/>
      <c r="B59" s="192"/>
      <c r="C59" s="193"/>
      <c r="D59" s="194"/>
      <c r="E59" s="194"/>
      <c r="F59" s="194"/>
      <c r="G59" s="193"/>
      <c r="H59" s="194"/>
      <c r="I59" s="194"/>
      <c r="J59" s="195"/>
      <c r="K59" s="196"/>
      <c r="L59" s="197"/>
      <c r="M59" s="197"/>
      <c r="N59" s="195"/>
      <c r="O59" s="196"/>
      <c r="P59" s="197"/>
      <c r="Q59" s="197"/>
      <c r="R59" s="195"/>
      <c r="S59" s="3"/>
      <c r="T59" s="3"/>
      <c r="U59" s="3"/>
      <c r="V59" s="3"/>
    </row>
    <row r="60" spans="1:22">
      <c r="A60" s="3"/>
      <c r="B60" s="185" t="s">
        <v>108</v>
      </c>
      <c r="C60" s="191"/>
      <c r="D60" s="187"/>
      <c r="E60" s="187"/>
      <c r="F60" s="187">
        <f>F66+F67</f>
        <v>0</v>
      </c>
      <c r="G60" s="191"/>
      <c r="H60" s="187"/>
      <c r="I60" s="187"/>
      <c r="J60" s="187">
        <f>J66+J67</f>
        <v>0</v>
      </c>
      <c r="K60" s="191"/>
      <c r="L60" s="187"/>
      <c r="M60" s="187"/>
      <c r="N60" s="187">
        <f>N66+N67</f>
        <v>0</v>
      </c>
      <c r="O60" s="191"/>
      <c r="P60" s="187"/>
      <c r="Q60" s="187"/>
      <c r="R60" s="187">
        <f>R66+R67</f>
        <v>0</v>
      </c>
      <c r="S60" s="3"/>
      <c r="T60" s="3"/>
      <c r="U60" s="3"/>
      <c r="V60" s="3"/>
    </row>
    <row r="61" spans="1:22">
      <c r="A61" s="3"/>
      <c r="B61" s="185" t="s">
        <v>205</v>
      </c>
      <c r="C61" s="189"/>
      <c r="D61" s="187"/>
      <c r="E61" s="187"/>
      <c r="F61" s="187"/>
      <c r="G61" s="189"/>
      <c r="H61" s="187"/>
      <c r="I61" s="187"/>
      <c r="J61" s="187"/>
      <c r="K61" s="189"/>
      <c r="L61" s="187"/>
      <c r="M61" s="187"/>
      <c r="N61" s="187"/>
      <c r="O61" s="189"/>
      <c r="P61" s="187"/>
      <c r="Q61" s="187"/>
      <c r="R61" s="187"/>
      <c r="S61" s="3"/>
      <c r="T61" s="3"/>
      <c r="U61" s="3"/>
      <c r="V61" s="3"/>
    </row>
    <row r="62" spans="1:22">
      <c r="A62" s="3"/>
      <c r="B62" s="623"/>
      <c r="C62" s="604"/>
      <c r="D62" s="602"/>
      <c r="E62" s="355">
        <f>C62*D62</f>
        <v>0</v>
      </c>
      <c r="F62" s="355">
        <f>E62*12</f>
        <v>0</v>
      </c>
      <c r="G62" s="604"/>
      <c r="H62" s="602"/>
      <c r="I62" s="355">
        <f>G62*H62</f>
        <v>0</v>
      </c>
      <c r="J62" s="355">
        <f>I62*12</f>
        <v>0</v>
      </c>
      <c r="K62" s="604"/>
      <c r="L62" s="602"/>
      <c r="M62" s="355">
        <f>K62*L62</f>
        <v>0</v>
      </c>
      <c r="N62" s="355">
        <f>M62*12</f>
        <v>0</v>
      </c>
      <c r="O62" s="604"/>
      <c r="P62" s="602"/>
      <c r="Q62" s="355">
        <f>O62*P62</f>
        <v>0</v>
      </c>
      <c r="R62" s="355">
        <f>Q62*12</f>
        <v>0</v>
      </c>
      <c r="S62" s="3"/>
      <c r="T62" s="3"/>
      <c r="U62" s="3"/>
      <c r="V62" s="3"/>
    </row>
    <row r="63" spans="1:22">
      <c r="A63" s="3"/>
      <c r="B63" s="623"/>
      <c r="C63" s="604"/>
      <c r="D63" s="602"/>
      <c r="E63" s="355">
        <f>C63*D63</f>
        <v>0</v>
      </c>
      <c r="F63" s="355">
        <f>E63*12</f>
        <v>0</v>
      </c>
      <c r="G63" s="604"/>
      <c r="H63" s="602"/>
      <c r="I63" s="355">
        <f>G63*H63</f>
        <v>0</v>
      </c>
      <c r="J63" s="355">
        <f>I63*12</f>
        <v>0</v>
      </c>
      <c r="K63" s="604"/>
      <c r="L63" s="602"/>
      <c r="M63" s="355">
        <f>K63*L63</f>
        <v>0</v>
      </c>
      <c r="N63" s="355">
        <f>M63*12</f>
        <v>0</v>
      </c>
      <c r="O63" s="604"/>
      <c r="P63" s="602"/>
      <c r="Q63" s="355">
        <f>O63*P63</f>
        <v>0</v>
      </c>
      <c r="R63" s="355">
        <f>Q63*12</f>
        <v>0</v>
      </c>
      <c r="S63" s="3"/>
      <c r="T63" s="3"/>
      <c r="U63" s="3"/>
      <c r="V63" s="3"/>
    </row>
    <row r="64" spans="1:22">
      <c r="A64" s="3"/>
      <c r="B64" s="623"/>
      <c r="C64" s="604"/>
      <c r="D64" s="602"/>
      <c r="E64" s="355">
        <f>C64*D64</f>
        <v>0</v>
      </c>
      <c r="F64" s="355">
        <f>E64*12</f>
        <v>0</v>
      </c>
      <c r="G64" s="604"/>
      <c r="H64" s="602"/>
      <c r="I64" s="355">
        <f>G64*H64</f>
        <v>0</v>
      </c>
      <c r="J64" s="355">
        <f>I64*12</f>
        <v>0</v>
      </c>
      <c r="K64" s="604"/>
      <c r="L64" s="602"/>
      <c r="M64" s="355">
        <f>K64*L64</f>
        <v>0</v>
      </c>
      <c r="N64" s="355">
        <f>M64*12</f>
        <v>0</v>
      </c>
      <c r="O64" s="604"/>
      <c r="P64" s="602"/>
      <c r="Q64" s="355">
        <f>O64*P64</f>
        <v>0</v>
      </c>
      <c r="R64" s="355">
        <f>Q64*12</f>
        <v>0</v>
      </c>
      <c r="S64" s="3"/>
      <c r="T64" s="3"/>
      <c r="U64" s="3"/>
      <c r="V64" s="3"/>
    </row>
    <row r="65" spans="1:24">
      <c r="A65" s="3"/>
      <c r="B65" s="623"/>
      <c r="C65" s="604"/>
      <c r="D65" s="602"/>
      <c r="E65" s="355">
        <f>C65*D65</f>
        <v>0</v>
      </c>
      <c r="F65" s="355">
        <f>E65*12</f>
        <v>0</v>
      </c>
      <c r="G65" s="604"/>
      <c r="H65" s="602"/>
      <c r="I65" s="355">
        <f>G65*H65</f>
        <v>0</v>
      </c>
      <c r="J65" s="355">
        <f>I65*12</f>
        <v>0</v>
      </c>
      <c r="K65" s="604"/>
      <c r="L65" s="602"/>
      <c r="M65" s="355">
        <f>K65*L65</f>
        <v>0</v>
      </c>
      <c r="N65" s="355">
        <f>M65*12</f>
        <v>0</v>
      </c>
      <c r="O65" s="604"/>
      <c r="P65" s="602"/>
      <c r="Q65" s="355">
        <f>O65*P65</f>
        <v>0</v>
      </c>
      <c r="R65" s="355">
        <f>Q65*12</f>
        <v>0</v>
      </c>
      <c r="S65" s="3"/>
      <c r="T65" s="3"/>
      <c r="U65" s="3"/>
      <c r="V65" s="3"/>
    </row>
    <row r="66" spans="1:24">
      <c r="A66" s="3"/>
      <c r="B66" s="185" t="s">
        <v>9</v>
      </c>
      <c r="C66" s="186">
        <f>SUM(C62:C65)</f>
        <v>0</v>
      </c>
      <c r="D66" s="353"/>
      <c r="E66" s="353">
        <f>SUM(E62:E65)</f>
        <v>0</v>
      </c>
      <c r="F66" s="353">
        <f>SUM(F62:F65)</f>
        <v>0</v>
      </c>
      <c r="G66" s="186">
        <f>SUM(G62:G65)</f>
        <v>0</v>
      </c>
      <c r="H66" s="353"/>
      <c r="I66" s="353">
        <f>SUM(I62:I65)</f>
        <v>0</v>
      </c>
      <c r="J66" s="353">
        <f>SUM(J62:J65)</f>
        <v>0</v>
      </c>
      <c r="K66" s="186">
        <f>SUM(K62:K65)</f>
        <v>0</v>
      </c>
      <c r="L66" s="353"/>
      <c r="M66" s="353">
        <f>SUM(M62:M65)</f>
        <v>0</v>
      </c>
      <c r="N66" s="353">
        <f>SUM(N62:N65)</f>
        <v>0</v>
      </c>
      <c r="O66" s="186">
        <f>SUM(O62:O65)</f>
        <v>0</v>
      </c>
      <c r="P66" s="353"/>
      <c r="Q66" s="353">
        <f>SUM(Q62:Q65)</f>
        <v>0</v>
      </c>
      <c r="R66" s="353">
        <f>SUM(R62:R65)</f>
        <v>0</v>
      </c>
      <c r="S66" s="3"/>
      <c r="T66" s="3"/>
      <c r="U66" s="3"/>
      <c r="V66" s="3"/>
    </row>
    <row r="67" spans="1:24">
      <c r="A67" s="3"/>
      <c r="B67" s="185" t="s">
        <v>184</v>
      </c>
      <c r="C67" s="191"/>
      <c r="D67" s="187"/>
      <c r="E67" s="187">
        <f>E66*$C$72</f>
        <v>0</v>
      </c>
      <c r="F67" s="187">
        <f>F66*$C$72</f>
        <v>0</v>
      </c>
      <c r="G67" s="191"/>
      <c r="H67" s="187"/>
      <c r="I67" s="187">
        <f>I66*$C$72</f>
        <v>0</v>
      </c>
      <c r="J67" s="187">
        <f>J66*$C$72</f>
        <v>0</v>
      </c>
      <c r="K67" s="191"/>
      <c r="L67" s="187"/>
      <c r="M67" s="187">
        <f>M66*$C$72</f>
        <v>0</v>
      </c>
      <c r="N67" s="187">
        <f>N66*$C$72</f>
        <v>0</v>
      </c>
      <c r="O67" s="191"/>
      <c r="P67" s="187"/>
      <c r="Q67" s="187">
        <f>Q66*$C$72</f>
        <v>0</v>
      </c>
      <c r="R67" s="187">
        <f>R66*$C$72</f>
        <v>0</v>
      </c>
      <c r="S67" s="3"/>
      <c r="T67" s="3"/>
      <c r="U67" s="3"/>
      <c r="V67" s="3"/>
    </row>
    <row r="68" spans="1:24">
      <c r="A68" s="3"/>
      <c r="B68" s="192"/>
      <c r="C68" s="197"/>
      <c r="D68" s="197"/>
      <c r="E68" s="197"/>
      <c r="F68" s="197"/>
      <c r="G68" s="194"/>
      <c r="H68" s="194"/>
      <c r="I68" s="194"/>
      <c r="J68" s="195"/>
      <c r="K68" s="194"/>
      <c r="L68" s="194"/>
      <c r="M68" s="194"/>
      <c r="N68" s="195"/>
      <c r="O68" s="194"/>
      <c r="P68" s="194"/>
      <c r="Q68" s="194"/>
      <c r="R68" s="195"/>
      <c r="S68" s="3"/>
      <c r="T68" s="3"/>
      <c r="U68" s="3"/>
      <c r="V68" s="3"/>
    </row>
    <row r="69" spans="1:24" ht="18" customHeight="1">
      <c r="A69" s="3"/>
      <c r="B69" s="180" t="s">
        <v>243</v>
      </c>
      <c r="C69" s="198"/>
      <c r="D69" s="198"/>
      <c r="E69" s="198"/>
      <c r="F69" s="199">
        <f>F15+F39+F60</f>
        <v>0</v>
      </c>
      <c r="G69" s="200"/>
      <c r="H69" s="200"/>
      <c r="I69" s="200"/>
      <c r="J69" s="199">
        <f>J15+J39+J60</f>
        <v>0</v>
      </c>
      <c r="K69" s="200"/>
      <c r="L69" s="200"/>
      <c r="M69" s="200"/>
      <c r="N69" s="199">
        <f>N15+N39+N60</f>
        <v>0</v>
      </c>
      <c r="O69" s="200"/>
      <c r="P69" s="200"/>
      <c r="Q69" s="200"/>
      <c r="R69" s="199">
        <f>R15+R39+R60</f>
        <v>0</v>
      </c>
      <c r="S69" s="3"/>
      <c r="T69" s="3"/>
      <c r="U69" s="3"/>
      <c r="V69" s="3"/>
    </row>
    <row r="70" spans="1:24">
      <c r="A70" s="3"/>
      <c r="B70" s="39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</row>
    <row r="71" spans="1:24">
      <c r="A71" s="3"/>
      <c r="B71" s="320" t="s">
        <v>109</v>
      </c>
      <c r="C71" s="590">
        <v>0.8</v>
      </c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</row>
    <row r="72" spans="1:24">
      <c r="A72" s="3"/>
      <c r="B72" s="320" t="s">
        <v>110</v>
      </c>
      <c r="C72" s="590">
        <v>0.3</v>
      </c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</row>
    <row r="73" spans="1:24">
      <c r="A73" s="3"/>
      <c r="B73" s="40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</row>
    <row r="74" spans="1:24" ht="15">
      <c r="A74" s="3"/>
      <c r="B74" s="41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</row>
    <row r="75" spans="1:24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</row>
    <row r="76" spans="1:24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</row>
    <row r="77" spans="1:24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</row>
    <row r="78" spans="1:24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</row>
    <row r="79" spans="1:24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</row>
    <row r="80" spans="1:24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</row>
    <row r="81" spans="1:23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</row>
    <row r="82" spans="1:23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</row>
    <row r="83" spans="1:23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</row>
    <row r="84" spans="1:23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</row>
    <row r="85" spans="1:23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6" spans="1:23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</row>
    <row r="87" spans="1:23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</row>
    <row r="88" spans="1:23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</row>
    <row r="89" spans="1:23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</row>
    <row r="90" spans="1:23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</row>
    <row r="91" spans="1:23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</row>
    <row r="92" spans="1:23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</row>
    <row r="93" spans="1:23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</row>
    <row r="94" spans="1:23"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</row>
    <row r="95" spans="1:23"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</row>
    <row r="96" spans="1:23"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</row>
    <row r="97" spans="4:22"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4:22">
      <c r="S98" s="3"/>
      <c r="T98" s="3"/>
      <c r="U98" s="3"/>
      <c r="V98" s="3"/>
    </row>
    <row r="99" spans="4:22">
      <c r="S99" s="3"/>
      <c r="T99" s="3"/>
      <c r="U99" s="3"/>
      <c r="V99" s="3"/>
    </row>
    <row r="100" spans="4:22">
      <c r="S100" s="3"/>
      <c r="T100" s="3"/>
      <c r="U100" s="3"/>
      <c r="V100" s="3"/>
    </row>
    <row r="101" spans="4:22">
      <c r="S101" s="3"/>
      <c r="T101" s="3"/>
      <c r="U101" s="3"/>
      <c r="V101" s="3"/>
    </row>
    <row r="102" spans="4:22">
      <c r="S102" s="3"/>
      <c r="T102" s="3"/>
      <c r="U102" s="3"/>
      <c r="V102" s="3"/>
    </row>
    <row r="103" spans="4:22">
      <c r="S103" s="3"/>
      <c r="T103" s="3"/>
      <c r="U103" s="3"/>
      <c r="V103" s="3"/>
    </row>
    <row r="104" spans="4:22">
      <c r="S104" s="3"/>
      <c r="T104" s="3"/>
      <c r="U104" s="3"/>
      <c r="V104" s="3"/>
    </row>
    <row r="105" spans="4:22">
      <c r="S105" s="3"/>
      <c r="T105" s="3"/>
      <c r="U105" s="3"/>
      <c r="V105" s="3"/>
    </row>
    <row r="106" spans="4:22">
      <c r="S106" s="3"/>
      <c r="T106" s="3"/>
      <c r="U106" s="3"/>
      <c r="V106" s="3"/>
    </row>
    <row r="107" spans="4:22">
      <c r="S107" s="3"/>
      <c r="T107" s="3"/>
      <c r="U107" s="3"/>
      <c r="V107" s="3"/>
    </row>
    <row r="108" spans="4:22">
      <c r="S108" s="3"/>
      <c r="T108" s="3"/>
      <c r="U108" s="3"/>
      <c r="V108" s="3"/>
    </row>
    <row r="109" spans="4:22">
      <c r="S109" s="3"/>
      <c r="T109" s="3"/>
      <c r="U109" s="3"/>
      <c r="V109" s="3"/>
    </row>
    <row r="110" spans="4:22">
      <c r="S110" s="3"/>
      <c r="T110" s="3"/>
      <c r="U110" s="3"/>
      <c r="V110" s="3"/>
    </row>
    <row r="111" spans="4:22">
      <c r="S111" s="3"/>
      <c r="T111" s="3"/>
      <c r="U111" s="3"/>
      <c r="V111" s="3"/>
    </row>
    <row r="112" spans="4:22">
      <c r="S112" s="3"/>
      <c r="T112" s="3"/>
      <c r="U112" s="3"/>
      <c r="V112" s="3"/>
    </row>
    <row r="113" spans="19:22">
      <c r="S113" s="3"/>
      <c r="T113" s="3"/>
      <c r="U113" s="3"/>
      <c r="V113" s="3"/>
    </row>
  </sheetData>
  <sheetProtection password="C78F" sheet="1" objects="1" scenarios="1"/>
  <mergeCells count="19">
    <mergeCell ref="C12:F12"/>
    <mergeCell ref="B10:R10"/>
    <mergeCell ref="O12:R12"/>
    <mergeCell ref="B12:B14"/>
    <mergeCell ref="G12:J12"/>
    <mergeCell ref="K12:N12"/>
    <mergeCell ref="C13:C14"/>
    <mergeCell ref="G13:G14"/>
    <mergeCell ref="K13:K14"/>
    <mergeCell ref="B36:B38"/>
    <mergeCell ref="C36:F36"/>
    <mergeCell ref="G36:J36"/>
    <mergeCell ref="K36:N36"/>
    <mergeCell ref="O13:O14"/>
    <mergeCell ref="O36:R36"/>
    <mergeCell ref="C37:C38"/>
    <mergeCell ref="G37:G38"/>
    <mergeCell ref="K37:K38"/>
    <mergeCell ref="O37:O38"/>
  </mergeCells>
  <phoneticPr fontId="0" type="noConversion"/>
  <pageMargins left="0.78740157499999996" right="0.78740157499999996" top="0.984251969" bottom="0.984251969" header="0.49212598499999999" footer="0.49212598499999999"/>
  <pageSetup scale="56" orientation="landscape" horizontalDpi="240" verticalDpi="144" r:id="rId1"/>
  <headerFooter alignWithMargins="0">
    <oddHeader>&amp;CProjFacil - Sistema Integrado de Elaboração e Análise de Projetos</oddHeader>
    <oddFooter>&amp;LCopyright: José Nilo Meira
www.meiraprojetos.com.br
josenilomeira@gmail.com&amp;CVERSÃO 7 - 2005&amp;R&amp;D
&amp;T</oddFooter>
  </headerFooter>
  <drawing r:id="rId2"/>
  <legacyDrawing r:id="rId3"/>
</worksheet>
</file>

<file path=xl/worksheets/sheet35.xml><?xml version="1.0" encoding="utf-8"?>
<worksheet xmlns="http://schemas.openxmlformats.org/spreadsheetml/2006/main" xmlns:r="http://schemas.openxmlformats.org/officeDocument/2006/relationships">
  <sheetPr codeName="Plan7">
    <pageSetUpPr fitToPage="1"/>
  </sheetPr>
  <dimension ref="A1:Z179"/>
  <sheetViews>
    <sheetView workbookViewId="0">
      <selection activeCell="A11" sqref="A11"/>
    </sheetView>
  </sheetViews>
  <sheetFormatPr defaultRowHeight="12.75"/>
  <cols>
    <col min="1" max="1" width="5" style="4" customWidth="1"/>
    <col min="2" max="2" width="26.7109375" style="4" customWidth="1"/>
    <col min="3" max="3" width="15.85546875" style="4" bestFit="1" customWidth="1"/>
    <col min="4" max="5" width="15.85546875" style="4" customWidth="1"/>
    <col min="6" max="13" width="15.85546875" style="4" bestFit="1" customWidth="1"/>
    <col min="14" max="16" width="14.42578125" style="4" bestFit="1" customWidth="1"/>
    <col min="17" max="17" width="10.28515625" style="4" customWidth="1"/>
    <col min="18" max="16384" width="9.140625" style="4"/>
  </cols>
  <sheetData>
    <row r="1" spans="1:26" s="3" customFormat="1"/>
    <row r="2" spans="1:26" s="3" customFormat="1"/>
    <row r="3" spans="1:26" s="3" customFormat="1"/>
    <row r="4" spans="1:26" s="3" customFormat="1" ht="20.25">
      <c r="B4" s="5" t="str">
        <f>'Dados Gerais da Empresa'!B6</f>
        <v>ProjFacil - Sistema Integrado de Elaboração e Análise de Projetos</v>
      </c>
    </row>
    <row r="5" spans="1:26" s="3" customFormat="1">
      <c r="B5" s="361" t="str">
        <f>'Dados Gerais da Empresa'!B7</f>
        <v>Copyright:  José Nilo Meira</v>
      </c>
    </row>
    <row r="6" spans="1:26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23.25">
      <c r="A8" s="3"/>
      <c r="B8" s="779" t="str">
        <f>'Dados Gerais da Empresa'!C13</f>
        <v>Fábrica de Pipocas da Bahia</v>
      </c>
      <c r="C8" s="779"/>
      <c r="D8" s="779"/>
      <c r="E8" s="779"/>
      <c r="F8" s="779"/>
      <c r="G8" s="779"/>
      <c r="H8" s="779"/>
      <c r="I8" s="779"/>
      <c r="J8" s="779"/>
      <c r="K8" s="779"/>
      <c r="L8" s="779"/>
      <c r="M8" s="779"/>
      <c r="N8" s="779"/>
      <c r="O8" s="779"/>
      <c r="P8" s="779"/>
      <c r="Q8" s="43">
        <f>'Dados Gerais da Empresa'!C14</f>
        <v>0</v>
      </c>
      <c r="R8" s="3"/>
      <c r="S8" s="3"/>
      <c r="T8" s="3"/>
      <c r="U8" s="3"/>
      <c r="V8" s="3"/>
      <c r="W8" s="3"/>
      <c r="X8" s="3"/>
      <c r="Y8" s="3"/>
      <c r="Z8" s="3"/>
    </row>
    <row r="9" spans="1:26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>
      <c r="A10" s="3"/>
      <c r="B10" s="829" t="str">
        <f>IF('Dados Gerais da Empresa'!C25&gt;1,"ATIVOS ÁREA NÃO ADM","ATIVOS DA ÁREA IND")</f>
        <v>ATIVOS DA ÁREA IND</v>
      </c>
      <c r="C10" s="228" t="s">
        <v>15</v>
      </c>
      <c r="D10" s="228" t="s">
        <v>253</v>
      </c>
      <c r="E10" s="228" t="s">
        <v>253</v>
      </c>
      <c r="F10" s="827" t="s">
        <v>9</v>
      </c>
      <c r="G10" s="228" t="s">
        <v>3</v>
      </c>
      <c r="H10" s="228" t="s">
        <v>6</v>
      </c>
      <c r="I10" s="228" t="s">
        <v>7</v>
      </c>
      <c r="J10" s="228" t="s">
        <v>8</v>
      </c>
      <c r="K10" s="228" t="s">
        <v>14</v>
      </c>
      <c r="L10" s="228" t="s">
        <v>17</v>
      </c>
      <c r="M10" s="228" t="s">
        <v>18</v>
      </c>
      <c r="N10" s="228" t="s">
        <v>19</v>
      </c>
      <c r="O10" s="228" t="s">
        <v>20</v>
      </c>
      <c r="P10" s="228" t="s">
        <v>21</v>
      </c>
      <c r="Q10" s="228" t="s">
        <v>44</v>
      </c>
      <c r="R10" s="3"/>
      <c r="S10" s="3"/>
      <c r="T10" s="3"/>
      <c r="U10" s="3"/>
      <c r="V10" s="3"/>
      <c r="W10" s="3"/>
      <c r="X10" s="3"/>
      <c r="Y10" s="3"/>
      <c r="Z10" s="3"/>
    </row>
    <row r="11" spans="1:26">
      <c r="A11" s="3"/>
      <c r="B11" s="829"/>
      <c r="C11" s="229" t="s">
        <v>132</v>
      </c>
      <c r="D11" s="229" t="s">
        <v>277</v>
      </c>
      <c r="E11" s="229" t="s">
        <v>278</v>
      </c>
      <c r="F11" s="828"/>
      <c r="G11" s="229" t="s">
        <v>16</v>
      </c>
      <c r="H11" s="229" t="s">
        <v>16</v>
      </c>
      <c r="I11" s="229" t="s">
        <v>16</v>
      </c>
      <c r="J11" s="229" t="s">
        <v>16</v>
      </c>
      <c r="K11" s="229" t="s">
        <v>16</v>
      </c>
      <c r="L11" s="229" t="s">
        <v>16</v>
      </c>
      <c r="M11" s="229" t="s">
        <v>16</v>
      </c>
      <c r="N11" s="229" t="s">
        <v>16</v>
      </c>
      <c r="O11" s="229" t="s">
        <v>16</v>
      </c>
      <c r="P11" s="229" t="s">
        <v>16</v>
      </c>
      <c r="Q11" s="229" t="s">
        <v>67</v>
      </c>
      <c r="R11" s="3"/>
      <c r="S11" s="3"/>
      <c r="T11" s="3"/>
      <c r="U11" s="3"/>
      <c r="V11" s="3"/>
      <c r="W11" s="3"/>
      <c r="X11" s="3"/>
      <c r="Y11" s="3"/>
      <c r="Z11" s="3"/>
    </row>
    <row r="12" spans="1:26">
      <c r="A12" s="3"/>
      <c r="B12" s="226" t="s">
        <v>185</v>
      </c>
      <c r="C12" s="593">
        <v>2.5000000000000001E-2</v>
      </c>
      <c r="D12" s="353">
        <f>'Dados Gerais da Empresa'!C94+'Dados Gerais da Empresa'!C95</f>
        <v>0</v>
      </c>
      <c r="E12" s="592"/>
      <c r="F12" s="354">
        <f>D12+E12</f>
        <v>0</v>
      </c>
      <c r="G12" s="204">
        <f t="shared" ref="G12:P18" si="0">$F12*$C12</f>
        <v>0</v>
      </c>
      <c r="H12" s="204">
        <f t="shared" si="0"/>
        <v>0</v>
      </c>
      <c r="I12" s="204">
        <f t="shared" si="0"/>
        <v>0</v>
      </c>
      <c r="J12" s="204">
        <f t="shared" si="0"/>
        <v>0</v>
      </c>
      <c r="K12" s="204">
        <f t="shared" si="0"/>
        <v>0</v>
      </c>
      <c r="L12" s="204">
        <f t="shared" si="0"/>
        <v>0</v>
      </c>
      <c r="M12" s="204">
        <f t="shared" si="0"/>
        <v>0</v>
      </c>
      <c r="N12" s="204">
        <f t="shared" si="0"/>
        <v>0</v>
      </c>
      <c r="O12" s="204">
        <f t="shared" si="0"/>
        <v>0</v>
      </c>
      <c r="P12" s="204">
        <f t="shared" si="0"/>
        <v>0</v>
      </c>
      <c r="Q12" s="204">
        <f>F12-SUM(G12:P12)</f>
        <v>0</v>
      </c>
      <c r="R12" s="3"/>
      <c r="S12" s="3"/>
      <c r="T12" s="3"/>
      <c r="U12" s="3"/>
      <c r="V12" s="3"/>
      <c r="W12" s="3"/>
      <c r="X12" s="3"/>
      <c r="Y12" s="3"/>
      <c r="Z12" s="3"/>
    </row>
    <row r="13" spans="1:26">
      <c r="A13" s="3"/>
      <c r="B13" s="226" t="s">
        <v>186</v>
      </c>
      <c r="C13" s="590">
        <v>0.1</v>
      </c>
      <c r="D13" s="207">
        <f>'Dados Gerais da Empresa'!C100+'Dados Gerais da Empresa'!C101</f>
        <v>0</v>
      </c>
      <c r="E13" s="611"/>
      <c r="F13" s="318">
        <f t="shared" ref="F13:F18" si="1">D13+E13</f>
        <v>0</v>
      </c>
      <c r="G13" s="204">
        <f t="shared" si="0"/>
        <v>0</v>
      </c>
      <c r="H13" s="204">
        <f t="shared" si="0"/>
        <v>0</v>
      </c>
      <c r="I13" s="204">
        <f t="shared" si="0"/>
        <v>0</v>
      </c>
      <c r="J13" s="204">
        <f t="shared" si="0"/>
        <v>0</v>
      </c>
      <c r="K13" s="204">
        <f t="shared" si="0"/>
        <v>0</v>
      </c>
      <c r="L13" s="204">
        <f t="shared" si="0"/>
        <v>0</v>
      </c>
      <c r="M13" s="204">
        <f t="shared" si="0"/>
        <v>0</v>
      </c>
      <c r="N13" s="204">
        <f t="shared" si="0"/>
        <v>0</v>
      </c>
      <c r="O13" s="204">
        <f t="shared" si="0"/>
        <v>0</v>
      </c>
      <c r="P13" s="204">
        <f t="shared" si="0"/>
        <v>0</v>
      </c>
      <c r="Q13" s="204">
        <f>F13-SUM(G13:P13)</f>
        <v>0</v>
      </c>
      <c r="R13" s="3"/>
      <c r="S13" s="3"/>
      <c r="T13" s="3"/>
      <c r="U13" s="3"/>
      <c r="V13" s="3"/>
      <c r="W13" s="3"/>
      <c r="X13" s="3"/>
      <c r="Y13" s="3"/>
      <c r="Z13" s="3"/>
    </row>
    <row r="14" spans="1:26">
      <c r="A14" s="3"/>
      <c r="B14" s="226" t="s">
        <v>187</v>
      </c>
      <c r="C14" s="590">
        <v>0.1</v>
      </c>
      <c r="D14" s="207">
        <f>'Dados Gerais da Empresa'!C96+'Dados Gerais da Empresa'!C97</f>
        <v>0</v>
      </c>
      <c r="E14" s="611"/>
      <c r="F14" s="318">
        <f t="shared" si="1"/>
        <v>0</v>
      </c>
      <c r="G14" s="204">
        <f t="shared" si="0"/>
        <v>0</v>
      </c>
      <c r="H14" s="204">
        <f t="shared" si="0"/>
        <v>0</v>
      </c>
      <c r="I14" s="204">
        <f t="shared" si="0"/>
        <v>0</v>
      </c>
      <c r="J14" s="204">
        <f t="shared" si="0"/>
        <v>0</v>
      </c>
      <c r="K14" s="204">
        <f t="shared" si="0"/>
        <v>0</v>
      </c>
      <c r="L14" s="204">
        <f t="shared" si="0"/>
        <v>0</v>
      </c>
      <c r="M14" s="204">
        <f t="shared" si="0"/>
        <v>0</v>
      </c>
      <c r="N14" s="204">
        <f t="shared" si="0"/>
        <v>0</v>
      </c>
      <c r="O14" s="204">
        <f t="shared" si="0"/>
        <v>0</v>
      </c>
      <c r="P14" s="204">
        <f t="shared" si="0"/>
        <v>0</v>
      </c>
      <c r="Q14" s="204">
        <f>F14-SUM(G14:P14)</f>
        <v>0</v>
      </c>
      <c r="R14" s="3"/>
      <c r="S14" s="3"/>
      <c r="T14" s="3"/>
      <c r="U14" s="3"/>
      <c r="V14" s="3"/>
      <c r="W14" s="3"/>
      <c r="X14" s="3"/>
      <c r="Y14" s="3"/>
      <c r="Z14" s="3"/>
    </row>
    <row r="15" spans="1:26">
      <c r="A15" s="3"/>
      <c r="B15" s="226" t="s">
        <v>188</v>
      </c>
      <c r="C15" s="590">
        <v>0.5</v>
      </c>
      <c r="D15" s="207"/>
      <c r="E15" s="611"/>
      <c r="F15" s="318">
        <f t="shared" si="1"/>
        <v>0</v>
      </c>
      <c r="G15" s="204">
        <f t="shared" si="0"/>
        <v>0</v>
      </c>
      <c r="H15" s="204">
        <f t="shared" si="0"/>
        <v>0</v>
      </c>
      <c r="I15" s="204"/>
      <c r="J15" s="204"/>
      <c r="K15" s="204"/>
      <c r="L15" s="204"/>
      <c r="M15" s="204"/>
      <c r="N15" s="204"/>
      <c r="O15" s="204"/>
      <c r="P15" s="204"/>
      <c r="Q15" s="204"/>
      <c r="R15" s="3"/>
      <c r="S15" s="3"/>
      <c r="T15" s="3"/>
      <c r="U15" s="3"/>
      <c r="V15" s="3"/>
      <c r="W15" s="3"/>
      <c r="X15" s="3"/>
      <c r="Y15" s="3"/>
      <c r="Z15" s="3"/>
    </row>
    <row r="16" spans="1:26">
      <c r="A16" s="3"/>
      <c r="B16" s="226" t="s">
        <v>189</v>
      </c>
      <c r="C16" s="590">
        <v>0.5</v>
      </c>
      <c r="D16" s="207"/>
      <c r="E16" s="611"/>
      <c r="F16" s="318">
        <f t="shared" si="1"/>
        <v>0</v>
      </c>
      <c r="G16" s="204">
        <f t="shared" si="0"/>
        <v>0</v>
      </c>
      <c r="H16" s="204">
        <f t="shared" si="0"/>
        <v>0</v>
      </c>
      <c r="I16" s="204"/>
      <c r="J16" s="204"/>
      <c r="K16" s="204"/>
      <c r="L16" s="204"/>
      <c r="M16" s="204"/>
      <c r="N16" s="204"/>
      <c r="O16" s="204"/>
      <c r="P16" s="204"/>
      <c r="Q16" s="204"/>
      <c r="R16" s="3"/>
      <c r="S16" s="3"/>
      <c r="T16" s="3"/>
      <c r="U16" s="3"/>
      <c r="V16" s="3"/>
      <c r="W16" s="3"/>
      <c r="X16" s="3"/>
      <c r="Y16" s="3"/>
      <c r="Z16" s="3"/>
    </row>
    <row r="17" spans="1:26">
      <c r="A17" s="3"/>
      <c r="B17" s="226" t="s">
        <v>190</v>
      </c>
      <c r="C17" s="590">
        <v>0.1</v>
      </c>
      <c r="D17" s="207"/>
      <c r="E17" s="611"/>
      <c r="F17" s="318">
        <f t="shared" si="1"/>
        <v>0</v>
      </c>
      <c r="G17" s="204">
        <f t="shared" si="0"/>
        <v>0</v>
      </c>
      <c r="H17" s="204">
        <f t="shared" si="0"/>
        <v>0</v>
      </c>
      <c r="I17" s="204">
        <f t="shared" si="0"/>
        <v>0</v>
      </c>
      <c r="J17" s="204">
        <f t="shared" si="0"/>
        <v>0</v>
      </c>
      <c r="K17" s="204">
        <f t="shared" si="0"/>
        <v>0</v>
      </c>
      <c r="L17" s="204">
        <f t="shared" si="0"/>
        <v>0</v>
      </c>
      <c r="M17" s="204">
        <f t="shared" si="0"/>
        <v>0</v>
      </c>
      <c r="N17" s="204">
        <f t="shared" si="0"/>
        <v>0</v>
      </c>
      <c r="O17" s="204">
        <f t="shared" si="0"/>
        <v>0</v>
      </c>
      <c r="P17" s="204">
        <f t="shared" si="0"/>
        <v>0</v>
      </c>
      <c r="Q17" s="204">
        <f>F17-SUM(G17:P17)</f>
        <v>0</v>
      </c>
      <c r="R17" s="3"/>
      <c r="S17" s="3"/>
      <c r="T17" s="3"/>
      <c r="U17" s="3"/>
      <c r="V17" s="3"/>
      <c r="W17" s="3"/>
      <c r="X17" s="3"/>
      <c r="Y17" s="3"/>
      <c r="Z17" s="3"/>
    </row>
    <row r="18" spans="1:26">
      <c r="A18" s="3"/>
      <c r="B18" s="226" t="s">
        <v>191</v>
      </c>
      <c r="C18" s="590">
        <v>0.2</v>
      </c>
      <c r="D18" s="207"/>
      <c r="E18" s="611"/>
      <c r="F18" s="318">
        <f t="shared" si="1"/>
        <v>0</v>
      </c>
      <c r="G18" s="204">
        <f t="shared" si="0"/>
        <v>0</v>
      </c>
      <c r="H18" s="204">
        <f t="shared" si="0"/>
        <v>0</v>
      </c>
      <c r="I18" s="204">
        <f t="shared" si="0"/>
        <v>0</v>
      </c>
      <c r="J18" s="204">
        <f t="shared" si="0"/>
        <v>0</v>
      </c>
      <c r="K18" s="204">
        <f t="shared" si="0"/>
        <v>0</v>
      </c>
      <c r="L18" s="204"/>
      <c r="M18" s="204"/>
      <c r="N18" s="204"/>
      <c r="O18" s="204"/>
      <c r="P18" s="204"/>
      <c r="Q18" s="204"/>
      <c r="R18" s="3"/>
      <c r="S18" s="3"/>
      <c r="T18" s="3"/>
      <c r="U18" s="3"/>
      <c r="V18" s="3"/>
      <c r="W18" s="3"/>
      <c r="X18" s="3"/>
      <c r="Y18" s="3"/>
      <c r="Z18" s="3"/>
    </row>
    <row r="19" spans="1:26" ht="18" customHeight="1">
      <c r="A19" s="3"/>
      <c r="B19" s="227" t="s">
        <v>9</v>
      </c>
      <c r="C19" s="230"/>
      <c r="D19" s="222">
        <f>SUM(D12:D18)</f>
        <v>0</v>
      </c>
      <c r="E19" s="222">
        <f>SUM(E12:E18)</f>
        <v>0</v>
      </c>
      <c r="F19" s="222">
        <f>SUM(F12:F18)</f>
        <v>0</v>
      </c>
      <c r="G19" s="222">
        <f t="shared" ref="G19:Q19" si="2">SUM(G12:G18)</f>
        <v>0</v>
      </c>
      <c r="H19" s="222">
        <f t="shared" si="2"/>
        <v>0</v>
      </c>
      <c r="I19" s="222">
        <f t="shared" si="2"/>
        <v>0</v>
      </c>
      <c r="J19" s="222">
        <f t="shared" si="2"/>
        <v>0</v>
      </c>
      <c r="K19" s="222">
        <f t="shared" si="2"/>
        <v>0</v>
      </c>
      <c r="L19" s="222">
        <f t="shared" si="2"/>
        <v>0</v>
      </c>
      <c r="M19" s="222">
        <f t="shared" si="2"/>
        <v>0</v>
      </c>
      <c r="N19" s="222">
        <f t="shared" si="2"/>
        <v>0</v>
      </c>
      <c r="O19" s="222">
        <f t="shared" si="2"/>
        <v>0</v>
      </c>
      <c r="P19" s="222">
        <f t="shared" si="2"/>
        <v>0</v>
      </c>
      <c r="Q19" s="222">
        <f t="shared" si="2"/>
        <v>0</v>
      </c>
      <c r="R19" s="3"/>
      <c r="S19" s="3"/>
      <c r="T19" s="3"/>
      <c r="U19" s="3"/>
      <c r="V19" s="3"/>
      <c r="W19" s="3"/>
      <c r="X19" s="3"/>
      <c r="Y19" s="3"/>
      <c r="Z19" s="3"/>
    </row>
    <row r="20" spans="1:26">
      <c r="A20" s="3"/>
      <c r="B20" s="3"/>
      <c r="C20" s="3"/>
      <c r="D20" s="3"/>
      <c r="E20" s="3"/>
      <c r="F20" s="44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>
      <c r="A22" s="3"/>
      <c r="B22" s="830" t="s">
        <v>133</v>
      </c>
      <c r="C22" s="228" t="s">
        <v>15</v>
      </c>
      <c r="D22" s="228" t="s">
        <v>253</v>
      </c>
      <c r="E22" s="228" t="s">
        <v>253</v>
      </c>
      <c r="F22" s="827" t="s">
        <v>9</v>
      </c>
      <c r="G22" s="228" t="s">
        <v>3</v>
      </c>
      <c r="H22" s="228" t="s">
        <v>6</v>
      </c>
      <c r="I22" s="228" t="s">
        <v>7</v>
      </c>
      <c r="J22" s="228" t="s">
        <v>8</v>
      </c>
      <c r="K22" s="228" t="s">
        <v>14</v>
      </c>
      <c r="L22" s="228" t="s">
        <v>17</v>
      </c>
      <c r="M22" s="228" t="s">
        <v>18</v>
      </c>
      <c r="N22" s="228" t="s">
        <v>19</v>
      </c>
      <c r="O22" s="228" t="s">
        <v>20</v>
      </c>
      <c r="P22" s="228" t="s">
        <v>21</v>
      </c>
      <c r="Q22" s="228" t="s">
        <v>44</v>
      </c>
      <c r="R22" s="3"/>
      <c r="S22" s="3"/>
      <c r="T22" s="3"/>
      <c r="U22" s="3"/>
      <c r="V22" s="3"/>
      <c r="W22" s="3"/>
      <c r="X22" s="3"/>
      <c r="Y22" s="3"/>
      <c r="Z22" s="3"/>
    </row>
    <row r="23" spans="1:26">
      <c r="A23" s="3"/>
      <c r="B23" s="831"/>
      <c r="C23" s="229" t="s">
        <v>132</v>
      </c>
      <c r="D23" s="229" t="s">
        <v>277</v>
      </c>
      <c r="E23" s="229" t="s">
        <v>278</v>
      </c>
      <c r="F23" s="828"/>
      <c r="G23" s="229" t="s">
        <v>16</v>
      </c>
      <c r="H23" s="229" t="s">
        <v>16</v>
      </c>
      <c r="I23" s="229" t="s">
        <v>16</v>
      </c>
      <c r="J23" s="229" t="s">
        <v>16</v>
      </c>
      <c r="K23" s="229" t="s">
        <v>16</v>
      </c>
      <c r="L23" s="229" t="s">
        <v>16</v>
      </c>
      <c r="M23" s="229" t="s">
        <v>16</v>
      </c>
      <c r="N23" s="229" t="s">
        <v>16</v>
      </c>
      <c r="O23" s="229" t="s">
        <v>16</v>
      </c>
      <c r="P23" s="229" t="s">
        <v>16</v>
      </c>
      <c r="Q23" s="229" t="s">
        <v>67</v>
      </c>
      <c r="R23" s="3"/>
      <c r="S23" s="3"/>
      <c r="T23" s="3"/>
      <c r="U23" s="3"/>
      <c r="V23" s="3"/>
      <c r="W23" s="3"/>
      <c r="X23" s="3"/>
      <c r="Y23" s="3"/>
      <c r="Z23" s="3"/>
    </row>
    <row r="24" spans="1:26">
      <c r="A24" s="3"/>
      <c r="B24" s="226" t="s">
        <v>185</v>
      </c>
      <c r="C24" s="593">
        <v>0.04</v>
      </c>
      <c r="D24" s="353"/>
      <c r="E24" s="592">
        <f>'Quadro 1'!D8</f>
        <v>0</v>
      </c>
      <c r="F24" s="353">
        <f t="shared" ref="F24:F30" si="3">D24+E24</f>
        <v>0</v>
      </c>
      <c r="G24" s="204">
        <f t="shared" ref="G24:P26" si="4">$F24*$C24</f>
        <v>0</v>
      </c>
      <c r="H24" s="204">
        <f t="shared" si="4"/>
        <v>0</v>
      </c>
      <c r="I24" s="204">
        <f t="shared" si="4"/>
        <v>0</v>
      </c>
      <c r="J24" s="204">
        <f t="shared" si="4"/>
        <v>0</v>
      </c>
      <c r="K24" s="204">
        <f t="shared" si="4"/>
        <v>0</v>
      </c>
      <c r="L24" s="204">
        <f t="shared" si="4"/>
        <v>0</v>
      </c>
      <c r="M24" s="204">
        <f t="shared" si="4"/>
        <v>0</v>
      </c>
      <c r="N24" s="204">
        <f t="shared" si="4"/>
        <v>0</v>
      </c>
      <c r="O24" s="204">
        <f t="shared" si="4"/>
        <v>0</v>
      </c>
      <c r="P24" s="204">
        <f t="shared" si="4"/>
        <v>0</v>
      </c>
      <c r="Q24" s="204">
        <f>F24-SUM(G24:P24)</f>
        <v>0</v>
      </c>
      <c r="R24" s="3"/>
      <c r="S24" s="3"/>
      <c r="T24" s="3"/>
      <c r="U24" s="3"/>
      <c r="V24" s="3"/>
      <c r="W24" s="3"/>
      <c r="X24" s="3"/>
      <c r="Y24" s="3"/>
      <c r="Z24" s="3"/>
    </row>
    <row r="25" spans="1:26">
      <c r="A25" s="3"/>
      <c r="B25" s="226" t="s">
        <v>186</v>
      </c>
      <c r="C25" s="590">
        <v>0.1</v>
      </c>
      <c r="D25" s="207"/>
      <c r="E25" s="611">
        <f>'Quadro 1'!D9</f>
        <v>0</v>
      </c>
      <c r="F25" s="207">
        <f t="shared" si="3"/>
        <v>0</v>
      </c>
      <c r="G25" s="204">
        <f t="shared" si="4"/>
        <v>0</v>
      </c>
      <c r="H25" s="204">
        <f t="shared" si="4"/>
        <v>0</v>
      </c>
      <c r="I25" s="204">
        <f t="shared" si="4"/>
        <v>0</v>
      </c>
      <c r="J25" s="204">
        <f t="shared" si="4"/>
        <v>0</v>
      </c>
      <c r="K25" s="204">
        <f t="shared" si="4"/>
        <v>0</v>
      </c>
      <c r="L25" s="204">
        <f t="shared" si="4"/>
        <v>0</v>
      </c>
      <c r="M25" s="204">
        <f t="shared" si="4"/>
        <v>0</v>
      </c>
      <c r="N25" s="204">
        <f t="shared" si="4"/>
        <v>0</v>
      </c>
      <c r="O25" s="204">
        <f t="shared" si="4"/>
        <v>0</v>
      </c>
      <c r="P25" s="204">
        <f t="shared" si="4"/>
        <v>0</v>
      </c>
      <c r="Q25" s="204">
        <f>F25-SUM(G25:P25)</f>
        <v>0</v>
      </c>
      <c r="R25" s="3"/>
      <c r="S25" s="3"/>
      <c r="T25" s="3"/>
      <c r="U25" s="3"/>
      <c r="V25" s="3"/>
      <c r="W25" s="3"/>
      <c r="X25" s="3"/>
      <c r="Y25" s="3"/>
      <c r="Z25" s="3"/>
    </row>
    <row r="26" spans="1:26">
      <c r="A26" s="3"/>
      <c r="B26" s="226" t="s">
        <v>187</v>
      </c>
      <c r="C26" s="590">
        <v>0.1</v>
      </c>
      <c r="D26" s="207"/>
      <c r="E26" s="611">
        <f>'Quadro 1'!D10</f>
        <v>0</v>
      </c>
      <c r="F26" s="207">
        <f t="shared" si="3"/>
        <v>0</v>
      </c>
      <c r="G26" s="204">
        <f t="shared" si="4"/>
        <v>0</v>
      </c>
      <c r="H26" s="204">
        <f t="shared" si="4"/>
        <v>0</v>
      </c>
      <c r="I26" s="204">
        <f t="shared" si="4"/>
        <v>0</v>
      </c>
      <c r="J26" s="204">
        <f t="shared" si="4"/>
        <v>0</v>
      </c>
      <c r="K26" s="204">
        <f t="shared" si="4"/>
        <v>0</v>
      </c>
      <c r="L26" s="204">
        <f t="shared" si="4"/>
        <v>0</v>
      </c>
      <c r="M26" s="204">
        <f t="shared" si="4"/>
        <v>0</v>
      </c>
      <c r="N26" s="204">
        <f t="shared" si="4"/>
        <v>0</v>
      </c>
      <c r="O26" s="204">
        <f t="shared" si="4"/>
        <v>0</v>
      </c>
      <c r="P26" s="204">
        <f t="shared" si="4"/>
        <v>0</v>
      </c>
      <c r="Q26" s="204">
        <f>F26-SUM(G26:P26)</f>
        <v>0</v>
      </c>
      <c r="R26" s="3"/>
      <c r="S26" s="3"/>
      <c r="T26" s="3"/>
      <c r="U26" s="3"/>
      <c r="V26" s="3"/>
      <c r="W26" s="3"/>
      <c r="X26" s="3"/>
      <c r="Y26" s="3"/>
      <c r="Z26" s="3"/>
    </row>
    <row r="27" spans="1:26">
      <c r="A27" s="3"/>
      <c r="B27" s="226" t="s">
        <v>188</v>
      </c>
      <c r="C27" s="590">
        <v>0.5</v>
      </c>
      <c r="D27" s="207">
        <f>'Dados Gerais da Empresa'!C104+'Dados Gerais da Empresa'!C105</f>
        <v>0</v>
      </c>
      <c r="E27" s="611">
        <f>'Quadro 1'!D11</f>
        <v>0</v>
      </c>
      <c r="F27" s="207">
        <f t="shared" si="3"/>
        <v>0</v>
      </c>
      <c r="G27" s="204">
        <f t="shared" ref="G27:H29" si="5">$F27*$C27</f>
        <v>0</v>
      </c>
      <c r="H27" s="204">
        <f t="shared" si="5"/>
        <v>0</v>
      </c>
      <c r="I27" s="204"/>
      <c r="J27" s="204"/>
      <c r="K27" s="204"/>
      <c r="L27" s="204"/>
      <c r="M27" s="204"/>
      <c r="N27" s="204"/>
      <c r="O27" s="204"/>
      <c r="P27" s="204"/>
      <c r="Q27" s="204"/>
      <c r="R27" s="3"/>
      <c r="S27" s="3"/>
      <c r="T27" s="3"/>
      <c r="U27" s="3"/>
      <c r="V27" s="3"/>
      <c r="W27" s="3"/>
      <c r="X27" s="3"/>
      <c r="Y27" s="3"/>
      <c r="Z27" s="3"/>
    </row>
    <row r="28" spans="1:26">
      <c r="A28" s="3"/>
      <c r="B28" s="226" t="s">
        <v>189</v>
      </c>
      <c r="C28" s="590">
        <v>0.5</v>
      </c>
      <c r="D28" s="207"/>
      <c r="E28" s="611"/>
      <c r="F28" s="207">
        <f t="shared" si="3"/>
        <v>0</v>
      </c>
      <c r="G28" s="204">
        <f t="shared" si="5"/>
        <v>0</v>
      </c>
      <c r="H28" s="204">
        <f t="shared" si="5"/>
        <v>0</v>
      </c>
      <c r="I28" s="204"/>
      <c r="J28" s="204"/>
      <c r="K28" s="204"/>
      <c r="L28" s="204"/>
      <c r="M28" s="204"/>
      <c r="N28" s="204"/>
      <c r="O28" s="204"/>
      <c r="P28" s="204"/>
      <c r="Q28" s="204"/>
      <c r="R28" s="3"/>
      <c r="S28" s="3"/>
      <c r="T28" s="3"/>
      <c r="U28" s="3"/>
      <c r="V28" s="3"/>
      <c r="W28" s="3"/>
      <c r="X28" s="3"/>
      <c r="Y28" s="3"/>
      <c r="Z28" s="3"/>
    </row>
    <row r="29" spans="1:26">
      <c r="A29" s="3"/>
      <c r="B29" s="226" t="s">
        <v>190</v>
      </c>
      <c r="C29" s="590">
        <v>0.1</v>
      </c>
      <c r="D29" s="207">
        <f>'Dados Gerais da Empresa'!C102+'Dados Gerais da Empresa'!C103</f>
        <v>0</v>
      </c>
      <c r="E29" s="611">
        <f>'Quadro 1'!D13</f>
        <v>0</v>
      </c>
      <c r="F29" s="207">
        <f t="shared" si="3"/>
        <v>0</v>
      </c>
      <c r="G29" s="204">
        <f t="shared" si="5"/>
        <v>0</v>
      </c>
      <c r="H29" s="204">
        <f t="shared" si="5"/>
        <v>0</v>
      </c>
      <c r="I29" s="204">
        <f t="shared" ref="I29:P29" si="6">$F29*$C29</f>
        <v>0</v>
      </c>
      <c r="J29" s="204">
        <f t="shared" si="6"/>
        <v>0</v>
      </c>
      <c r="K29" s="204">
        <f t="shared" si="6"/>
        <v>0</v>
      </c>
      <c r="L29" s="204">
        <f t="shared" si="6"/>
        <v>0</v>
      </c>
      <c r="M29" s="204">
        <f t="shared" si="6"/>
        <v>0</v>
      </c>
      <c r="N29" s="204">
        <f t="shared" si="6"/>
        <v>0</v>
      </c>
      <c r="O29" s="204">
        <f t="shared" si="6"/>
        <v>0</v>
      </c>
      <c r="P29" s="204">
        <f t="shared" si="6"/>
        <v>0</v>
      </c>
      <c r="Q29" s="204">
        <f>F29-SUM(G29:P29)</f>
        <v>0</v>
      </c>
      <c r="R29" s="3"/>
      <c r="S29" s="3"/>
      <c r="T29" s="3"/>
      <c r="U29" s="3"/>
      <c r="V29" s="3"/>
      <c r="W29" s="3"/>
      <c r="X29" s="3"/>
      <c r="Y29" s="3"/>
      <c r="Z29" s="3"/>
    </row>
    <row r="30" spans="1:26">
      <c r="A30" s="3"/>
      <c r="B30" s="226" t="s">
        <v>191</v>
      </c>
      <c r="C30" s="590">
        <v>0.2</v>
      </c>
      <c r="D30" s="207">
        <f>'Dados Gerais da Empresa'!C98+'Dados Gerais da Empresa'!C99</f>
        <v>0</v>
      </c>
      <c r="E30" s="611">
        <f>'Quadro 1'!D12</f>
        <v>0</v>
      </c>
      <c r="F30" s="207">
        <f t="shared" si="3"/>
        <v>0</v>
      </c>
      <c r="G30" s="204">
        <f>$F$30*$C30</f>
        <v>0</v>
      </c>
      <c r="H30" s="204">
        <f>$F$30*$C30</f>
        <v>0</v>
      </c>
      <c r="I30" s="204">
        <f>$F$30*$C30</f>
        <v>0</v>
      </c>
      <c r="J30" s="204">
        <f>$F$30*$C30</f>
        <v>0</v>
      </c>
      <c r="K30" s="204">
        <f>$F$30*$C30</f>
        <v>0</v>
      </c>
      <c r="L30" s="204"/>
      <c r="M30" s="204"/>
      <c r="N30" s="204"/>
      <c r="O30" s="204"/>
      <c r="P30" s="204"/>
      <c r="Q30" s="231"/>
      <c r="R30" s="3"/>
      <c r="S30" s="3"/>
      <c r="T30" s="3"/>
      <c r="U30" s="3"/>
      <c r="V30" s="3"/>
      <c r="W30" s="3"/>
      <c r="X30" s="3"/>
      <c r="Y30" s="3"/>
      <c r="Z30" s="3"/>
    </row>
    <row r="31" spans="1:26" ht="18" customHeight="1">
      <c r="A31" s="3"/>
      <c r="B31" s="227" t="s">
        <v>9</v>
      </c>
      <c r="C31" s="232"/>
      <c r="D31" s="222">
        <f>SUM(D24:D30)</f>
        <v>0</v>
      </c>
      <c r="E31" s="222">
        <f>SUM(E24:E30)</f>
        <v>0</v>
      </c>
      <c r="F31" s="222">
        <f>SUM(F24:F30)</f>
        <v>0</v>
      </c>
      <c r="G31" s="222">
        <f>SUM(G24:G30)</f>
        <v>0</v>
      </c>
      <c r="H31" s="222">
        <f>SUM(H24:H30)</f>
        <v>0</v>
      </c>
      <c r="I31" s="222">
        <f t="shared" ref="I31:P31" si="7">SUM(I24:I30)</f>
        <v>0</v>
      </c>
      <c r="J31" s="222">
        <f t="shared" si="7"/>
        <v>0</v>
      </c>
      <c r="K31" s="222">
        <f t="shared" si="7"/>
        <v>0</v>
      </c>
      <c r="L31" s="222">
        <f t="shared" si="7"/>
        <v>0</v>
      </c>
      <c r="M31" s="222">
        <f t="shared" si="7"/>
        <v>0</v>
      </c>
      <c r="N31" s="222">
        <f t="shared" si="7"/>
        <v>0</v>
      </c>
      <c r="O31" s="222">
        <f t="shared" si="7"/>
        <v>0</v>
      </c>
      <c r="P31" s="222">
        <f t="shared" si="7"/>
        <v>0</v>
      </c>
      <c r="Q31" s="222">
        <f>SUM(Q24:Q30)</f>
        <v>0</v>
      </c>
      <c r="R31" s="3"/>
      <c r="S31" s="3"/>
      <c r="T31" s="3"/>
      <c r="U31" s="3"/>
      <c r="V31" s="3"/>
      <c r="W31" s="3"/>
      <c r="X31" s="3"/>
      <c r="Y31" s="3"/>
      <c r="Z31" s="3"/>
    </row>
    <row r="32" spans="1:26">
      <c r="A32" s="3"/>
      <c r="B32" s="17"/>
      <c r="C32" s="45"/>
      <c r="D32" s="45"/>
      <c r="E32" s="45"/>
      <c r="F32" s="45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>
      <c r="A33" s="3"/>
      <c r="B33" s="17"/>
      <c r="C33" s="45"/>
      <c r="D33" s="45"/>
      <c r="E33" s="45"/>
      <c r="F33" s="45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>
      <c r="A34" s="3"/>
      <c r="B34" s="826" t="s">
        <v>133</v>
      </c>
      <c r="C34" s="228" t="s">
        <v>15</v>
      </c>
      <c r="D34" s="228" t="s">
        <v>253</v>
      </c>
      <c r="E34" s="228" t="s">
        <v>253</v>
      </c>
      <c r="F34" s="827" t="s">
        <v>9</v>
      </c>
      <c r="G34" s="228" t="s">
        <v>3</v>
      </c>
      <c r="H34" s="228" t="s">
        <v>6</v>
      </c>
      <c r="I34" s="228" t="s">
        <v>7</v>
      </c>
      <c r="J34" s="228" t="s">
        <v>8</v>
      </c>
      <c r="K34" s="228" t="s">
        <v>14</v>
      </c>
      <c r="L34" s="228" t="s">
        <v>17</v>
      </c>
      <c r="M34" s="228" t="s">
        <v>18</v>
      </c>
      <c r="N34" s="228" t="s">
        <v>19</v>
      </c>
      <c r="O34" s="228" t="s">
        <v>20</v>
      </c>
      <c r="P34" s="228" t="s">
        <v>21</v>
      </c>
      <c r="Q34" s="228" t="s">
        <v>44</v>
      </c>
      <c r="R34" s="3"/>
      <c r="S34" s="3"/>
      <c r="T34" s="3"/>
      <c r="U34" s="3"/>
      <c r="V34" s="3"/>
      <c r="W34" s="3"/>
      <c r="X34" s="3"/>
      <c r="Y34" s="3"/>
      <c r="Z34" s="3"/>
    </row>
    <row r="35" spans="1:26">
      <c r="A35" s="3"/>
      <c r="B35" s="826"/>
      <c r="C35" s="229" t="s">
        <v>122</v>
      </c>
      <c r="D35" s="229" t="s">
        <v>277</v>
      </c>
      <c r="E35" s="229" t="s">
        <v>278</v>
      </c>
      <c r="F35" s="828"/>
      <c r="G35" s="229" t="s">
        <v>16</v>
      </c>
      <c r="H35" s="229" t="s">
        <v>16</v>
      </c>
      <c r="I35" s="229" t="s">
        <v>16</v>
      </c>
      <c r="J35" s="229" t="s">
        <v>16</v>
      </c>
      <c r="K35" s="229" t="s">
        <v>16</v>
      </c>
      <c r="L35" s="229" t="s">
        <v>16</v>
      </c>
      <c r="M35" s="229" t="s">
        <v>16</v>
      </c>
      <c r="N35" s="229" t="s">
        <v>16</v>
      </c>
      <c r="O35" s="229" t="s">
        <v>16</v>
      </c>
      <c r="P35" s="229" t="s">
        <v>16</v>
      </c>
      <c r="Q35" s="229" t="s">
        <v>67</v>
      </c>
      <c r="R35" s="3"/>
      <c r="S35" s="3"/>
      <c r="T35" s="3"/>
      <c r="U35" s="3"/>
      <c r="V35" s="3"/>
      <c r="W35" s="3"/>
      <c r="X35" s="3"/>
      <c r="Y35" s="3"/>
      <c r="Z35" s="3"/>
    </row>
    <row r="36" spans="1:26">
      <c r="A36" s="3"/>
      <c r="B36" s="234" t="s">
        <v>192</v>
      </c>
      <c r="C36" s="593">
        <v>0.1</v>
      </c>
      <c r="D36" s="353"/>
      <c r="E36" s="592">
        <f>'Quadro 1'!D14</f>
        <v>0</v>
      </c>
      <c r="F36" s="353">
        <f>D36+E36</f>
        <v>0</v>
      </c>
      <c r="G36" s="235">
        <f t="shared" ref="G36:P38" si="8">$F36*$C36</f>
        <v>0</v>
      </c>
      <c r="H36" s="235">
        <f t="shared" si="8"/>
        <v>0</v>
      </c>
      <c r="I36" s="235">
        <f t="shared" si="8"/>
        <v>0</v>
      </c>
      <c r="J36" s="235">
        <f t="shared" si="8"/>
        <v>0</v>
      </c>
      <c r="K36" s="235">
        <f t="shared" si="8"/>
        <v>0</v>
      </c>
      <c r="L36" s="235">
        <f t="shared" si="8"/>
        <v>0</v>
      </c>
      <c r="M36" s="235">
        <f t="shared" si="8"/>
        <v>0</v>
      </c>
      <c r="N36" s="235">
        <f t="shared" si="8"/>
        <v>0</v>
      </c>
      <c r="O36" s="235">
        <f t="shared" si="8"/>
        <v>0</v>
      </c>
      <c r="P36" s="235">
        <f t="shared" si="8"/>
        <v>0</v>
      </c>
      <c r="Q36" s="235">
        <f>F36-SUM(G36:P36)</f>
        <v>0</v>
      </c>
      <c r="R36" s="3"/>
      <c r="S36" s="3"/>
      <c r="T36" s="3"/>
      <c r="U36" s="3"/>
      <c r="V36" s="3"/>
      <c r="W36" s="3"/>
      <c r="X36" s="3"/>
      <c r="Y36" s="3"/>
      <c r="Z36" s="3"/>
    </row>
    <row r="37" spans="1:26">
      <c r="A37" s="3"/>
      <c r="B37" s="234" t="s">
        <v>193</v>
      </c>
      <c r="C37" s="590">
        <v>0.1</v>
      </c>
      <c r="D37" s="207"/>
      <c r="E37" s="611"/>
      <c r="F37" s="207">
        <f>D37+E37</f>
        <v>0</v>
      </c>
      <c r="G37" s="235">
        <f t="shared" si="8"/>
        <v>0</v>
      </c>
      <c r="H37" s="235">
        <f t="shared" si="8"/>
        <v>0</v>
      </c>
      <c r="I37" s="235">
        <f t="shared" si="8"/>
        <v>0</v>
      </c>
      <c r="J37" s="235">
        <f t="shared" si="8"/>
        <v>0</v>
      </c>
      <c r="K37" s="235">
        <f t="shared" si="8"/>
        <v>0</v>
      </c>
      <c r="L37" s="235">
        <f t="shared" si="8"/>
        <v>0</v>
      </c>
      <c r="M37" s="235">
        <f t="shared" si="8"/>
        <v>0</v>
      </c>
      <c r="N37" s="235">
        <f t="shared" si="8"/>
        <v>0</v>
      </c>
      <c r="O37" s="235">
        <f t="shared" si="8"/>
        <v>0</v>
      </c>
      <c r="P37" s="235">
        <f t="shared" si="8"/>
        <v>0</v>
      </c>
      <c r="Q37" s="235">
        <f>F37-SUM(G37:P37)</f>
        <v>0</v>
      </c>
      <c r="R37" s="3"/>
      <c r="S37" s="3"/>
      <c r="T37" s="3"/>
      <c r="U37" s="3"/>
      <c r="V37" s="3"/>
      <c r="W37" s="3"/>
      <c r="X37" s="3"/>
      <c r="Y37" s="3"/>
      <c r="Z37" s="3"/>
    </row>
    <row r="38" spans="1:26">
      <c r="A38" s="3"/>
      <c r="B38" s="233" t="s">
        <v>194</v>
      </c>
      <c r="C38" s="590">
        <v>0.1</v>
      </c>
      <c r="D38" s="207">
        <f>'Dados Gerais da Empresa'!C108+'Dados Gerais da Empresa'!C109</f>
        <v>0</v>
      </c>
      <c r="E38" s="611"/>
      <c r="F38" s="207">
        <f>D38+E38</f>
        <v>0</v>
      </c>
      <c r="G38" s="235">
        <f t="shared" si="8"/>
        <v>0</v>
      </c>
      <c r="H38" s="235">
        <f t="shared" si="8"/>
        <v>0</v>
      </c>
      <c r="I38" s="235">
        <f t="shared" si="8"/>
        <v>0</v>
      </c>
      <c r="J38" s="235">
        <f t="shared" si="8"/>
        <v>0</v>
      </c>
      <c r="K38" s="235">
        <f t="shared" si="8"/>
        <v>0</v>
      </c>
      <c r="L38" s="235">
        <f t="shared" si="8"/>
        <v>0</v>
      </c>
      <c r="M38" s="235">
        <f t="shared" si="8"/>
        <v>0</v>
      </c>
      <c r="N38" s="235">
        <f t="shared" si="8"/>
        <v>0</v>
      </c>
      <c r="O38" s="235">
        <f t="shared" si="8"/>
        <v>0</v>
      </c>
      <c r="P38" s="235">
        <f t="shared" si="8"/>
        <v>0</v>
      </c>
      <c r="Q38" s="235">
        <f>F38-SUM(G38:P38)</f>
        <v>0</v>
      </c>
      <c r="R38" s="3"/>
      <c r="S38" s="3"/>
      <c r="T38" s="3"/>
      <c r="U38" s="3"/>
      <c r="V38" s="3"/>
      <c r="W38" s="3"/>
      <c r="X38" s="3"/>
      <c r="Y38" s="3"/>
      <c r="Z38" s="3"/>
    </row>
    <row r="39" spans="1:26" ht="18" customHeight="1">
      <c r="A39" s="3"/>
      <c r="B39" s="227" t="s">
        <v>9</v>
      </c>
      <c r="C39" s="232"/>
      <c r="D39" s="222">
        <f>SUM(D36:D38)</f>
        <v>0</v>
      </c>
      <c r="E39" s="222">
        <f>SUM(E36:E38)</f>
        <v>0</v>
      </c>
      <c r="F39" s="222">
        <f>SUM(F36:F38)</f>
        <v>0</v>
      </c>
      <c r="G39" s="222">
        <f t="shared" ref="G39:Q39" si="9">SUM(G36:G38)</f>
        <v>0</v>
      </c>
      <c r="H39" s="222">
        <f t="shared" si="9"/>
        <v>0</v>
      </c>
      <c r="I39" s="222">
        <f t="shared" si="9"/>
        <v>0</v>
      </c>
      <c r="J39" s="222">
        <f t="shared" si="9"/>
        <v>0</v>
      </c>
      <c r="K39" s="222">
        <f t="shared" si="9"/>
        <v>0</v>
      </c>
      <c r="L39" s="222">
        <f t="shared" si="9"/>
        <v>0</v>
      </c>
      <c r="M39" s="222">
        <f t="shared" si="9"/>
        <v>0</v>
      </c>
      <c r="N39" s="222">
        <f t="shared" si="9"/>
        <v>0</v>
      </c>
      <c r="O39" s="222">
        <f t="shared" si="9"/>
        <v>0</v>
      </c>
      <c r="P39" s="222">
        <f t="shared" si="9"/>
        <v>0</v>
      </c>
      <c r="Q39" s="222">
        <f t="shared" si="9"/>
        <v>0</v>
      </c>
      <c r="R39" s="3"/>
      <c r="S39" s="3"/>
      <c r="T39" s="3"/>
      <c r="U39" s="3"/>
      <c r="V39" s="3"/>
      <c r="W39" s="3"/>
      <c r="X39" s="3"/>
      <c r="Y39" s="3"/>
      <c r="Z39" s="3"/>
    </row>
    <row r="40" spans="1:26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>
      <c r="A41" s="3"/>
      <c r="B41" s="3"/>
      <c r="C41" s="3"/>
      <c r="D41" s="3"/>
      <c r="E41" s="3"/>
      <c r="F41" s="44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>
      <c r="A42" s="3"/>
      <c r="B42" s="3"/>
      <c r="C42" s="3"/>
      <c r="D42" s="3"/>
      <c r="E42" s="3"/>
      <c r="F42" s="44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</sheetData>
  <mergeCells count="7">
    <mergeCell ref="B8:P8"/>
    <mergeCell ref="B34:B35"/>
    <mergeCell ref="F34:F35"/>
    <mergeCell ref="B10:B11"/>
    <mergeCell ref="B22:B23"/>
    <mergeCell ref="F22:F23"/>
    <mergeCell ref="F10:F11"/>
  </mergeCells>
  <phoneticPr fontId="0" type="noConversion"/>
  <pageMargins left="0.78740157499999996" right="0.78740157499999996" top="0.984251969" bottom="0.984251969" header="0.49212598499999999" footer="0.49212598499999999"/>
  <pageSetup scale="48" orientation="landscape" horizontalDpi="240" verticalDpi="144" r:id="rId1"/>
  <headerFooter alignWithMargins="0">
    <oddHeader>&amp;CProjFacil - Sistema Integrado de Elaboração e Análise de Projetos</oddHeader>
    <oddFooter>&amp;LCopyright: José Nilo Meira
www.meiraprojetos.com.br
josenilomeira@gmail.com&amp;CVERSAO 7 - 2005&amp;R&amp;D
&amp;T</oddFooter>
  </headerFooter>
  <drawing r:id="rId2"/>
  <legacyDrawing r:id="rId3"/>
</worksheet>
</file>

<file path=xl/worksheets/sheet36.xml><?xml version="1.0" encoding="utf-8"?>
<worksheet xmlns="http://schemas.openxmlformats.org/spreadsheetml/2006/main" xmlns:r="http://schemas.openxmlformats.org/officeDocument/2006/relationships">
  <sheetPr codeName="Plan9">
    <pageSetUpPr fitToPage="1"/>
  </sheetPr>
  <dimension ref="A1:W83"/>
  <sheetViews>
    <sheetView workbookViewId="0">
      <selection activeCell="A8" sqref="A8"/>
    </sheetView>
  </sheetViews>
  <sheetFormatPr defaultRowHeight="12.75"/>
  <cols>
    <col min="1" max="1" width="4.140625" style="4" customWidth="1"/>
    <col min="2" max="2" width="34.140625" style="4" customWidth="1"/>
    <col min="3" max="7" width="19.28515625" style="4" customWidth="1"/>
    <col min="8" max="8" width="48.85546875" style="4" bestFit="1" customWidth="1"/>
    <col min="9" max="13" width="19.28515625" style="4" customWidth="1"/>
    <col min="14" max="16384" width="9.140625" style="4"/>
  </cols>
  <sheetData>
    <row r="1" spans="1:23" s="3" customFormat="1"/>
    <row r="2" spans="1:23" s="3" customFormat="1"/>
    <row r="3" spans="1:23" s="3" customFormat="1"/>
    <row r="4" spans="1:23" s="3" customFormat="1"/>
    <row r="5" spans="1:23" s="3" customFormat="1" ht="27.75">
      <c r="B5" s="48" t="str">
        <f>'Dados Gerais da Empresa'!B6</f>
        <v>ProjFacil - Sistema Integrado de Elaboração e Análise de Projetos</v>
      </c>
      <c r="C5" s="48"/>
      <c r="D5" s="48"/>
      <c r="E5" s="48"/>
      <c r="F5" s="48"/>
    </row>
    <row r="6" spans="1:23" s="3" customFormat="1" ht="15.75">
      <c r="B6" s="361" t="str">
        <f>'Dados Gerais da Empresa'!B7</f>
        <v>Copyright:  José Nilo Meira</v>
      </c>
      <c r="C6" s="42"/>
      <c r="D6" s="42"/>
      <c r="E6" s="42"/>
      <c r="F6" s="42"/>
    </row>
    <row r="7" spans="1:23" s="3" customFormat="1"/>
    <row r="8" spans="1:2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</row>
    <row r="9" spans="1:23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</row>
    <row r="10" spans="1:23" ht="25.5">
      <c r="A10" s="3"/>
      <c r="B10" s="833" t="str">
        <f>'Dados Gerais da Empresa'!C13</f>
        <v>Fábrica de Pipocas da Bahia</v>
      </c>
      <c r="C10" s="833"/>
      <c r="D10" s="833"/>
      <c r="E10" s="833"/>
      <c r="F10" s="833"/>
      <c r="G10" s="833"/>
      <c r="H10" s="833"/>
      <c r="I10" s="49"/>
      <c r="J10" s="49"/>
      <c r="K10" s="49"/>
      <c r="L10" s="49"/>
      <c r="M10" s="50">
        <f>'Dados Gerais da Empresa'!C14</f>
        <v>0</v>
      </c>
      <c r="N10" s="3"/>
      <c r="O10" s="3"/>
      <c r="P10" s="3"/>
      <c r="Q10" s="3"/>
      <c r="R10" s="3"/>
      <c r="S10" s="3"/>
      <c r="T10" s="3"/>
      <c r="U10" s="3"/>
      <c r="V10" s="3"/>
      <c r="W10" s="3"/>
    </row>
    <row r="11" spans="1:23" ht="12.75" customHeight="1">
      <c r="A11" s="3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3"/>
      <c r="O11" s="3"/>
      <c r="P11" s="3"/>
      <c r="Q11" s="3"/>
      <c r="R11" s="3"/>
      <c r="S11" s="3"/>
      <c r="T11" s="3"/>
      <c r="U11" s="3"/>
      <c r="V11" s="3"/>
      <c r="W11" s="3"/>
    </row>
    <row r="12" spans="1:23" ht="33.75" customHeight="1">
      <c r="A12" s="3"/>
      <c r="B12" s="832" t="s">
        <v>166</v>
      </c>
      <c r="C12" s="832"/>
      <c r="D12" s="832"/>
      <c r="E12" s="832"/>
      <c r="F12" s="832"/>
      <c r="G12" s="832"/>
      <c r="H12" s="832"/>
      <c r="I12" s="832"/>
      <c r="J12" s="832"/>
      <c r="K12" s="832"/>
      <c r="L12" s="832"/>
      <c r="M12" s="832"/>
      <c r="N12" s="3"/>
      <c r="O12" s="3"/>
      <c r="P12" s="3"/>
      <c r="Q12" s="3"/>
      <c r="R12" s="3"/>
      <c r="S12" s="3"/>
      <c r="T12" s="3"/>
      <c r="U12" s="3"/>
      <c r="V12" s="3"/>
      <c r="W12" s="3"/>
    </row>
    <row r="13" spans="1:23" ht="24.95" customHeight="1">
      <c r="A13" s="3"/>
      <c r="B13" s="52"/>
      <c r="C13" s="53" t="s">
        <v>255</v>
      </c>
      <c r="D13" s="53" t="s">
        <v>3</v>
      </c>
      <c r="E13" s="53" t="s">
        <v>6</v>
      </c>
      <c r="F13" s="54" t="s">
        <v>7</v>
      </c>
      <c r="G13" s="54" t="s">
        <v>8</v>
      </c>
      <c r="H13" s="52"/>
      <c r="I13" s="53" t="s">
        <v>255</v>
      </c>
      <c r="J13" s="53" t="s">
        <v>3</v>
      </c>
      <c r="K13" s="53" t="s">
        <v>6</v>
      </c>
      <c r="L13" s="53" t="s">
        <v>7</v>
      </c>
      <c r="M13" s="53" t="s">
        <v>8</v>
      </c>
      <c r="N13" s="3"/>
      <c r="O13" s="3"/>
      <c r="P13" s="3"/>
      <c r="Q13" s="3"/>
      <c r="R13" s="3"/>
      <c r="S13" s="3"/>
      <c r="T13" s="3"/>
      <c r="U13" s="3"/>
      <c r="V13" s="3"/>
      <c r="W13" s="3"/>
    </row>
    <row r="14" spans="1:23" ht="24.95" customHeight="1">
      <c r="A14" s="3"/>
      <c r="B14" s="55" t="s">
        <v>47</v>
      </c>
      <c r="C14" s="55"/>
      <c r="D14" s="55"/>
      <c r="E14" s="55"/>
      <c r="F14" s="55" t="s">
        <v>104</v>
      </c>
      <c r="G14" s="56"/>
      <c r="H14" s="57" t="s">
        <v>48</v>
      </c>
      <c r="I14" s="57"/>
      <c r="J14" s="57"/>
      <c r="K14" s="57"/>
      <c r="L14" s="57"/>
      <c r="M14" s="56"/>
      <c r="N14" s="3"/>
      <c r="O14" s="3"/>
      <c r="P14" s="3"/>
      <c r="Q14" s="3"/>
      <c r="R14" s="3"/>
      <c r="S14" s="3"/>
      <c r="T14" s="3"/>
      <c r="U14" s="3"/>
      <c r="V14" s="3"/>
      <c r="W14" s="3"/>
    </row>
    <row r="15" spans="1:23" ht="24.95" customHeight="1">
      <c r="A15" s="3"/>
      <c r="B15" s="58" t="s">
        <v>49</v>
      </c>
      <c r="C15" s="58"/>
      <c r="D15" s="59">
        <f>(Proj.Resultados!E14+Proj.Resultados!E20-Proj.Resultados!E40)/'Dados Gerais da Empresa'!$H$49*'Dados Gerais da Empresa'!$H$50</f>
        <v>0</v>
      </c>
      <c r="E15" s="59">
        <f>(Proj.Resultados!F14+Proj.Resultados!F20-Proj.Resultados!F40)/'Dados Gerais da Empresa'!$H$49*'Dados Gerais da Empresa'!$H$50</f>
        <v>0</v>
      </c>
      <c r="F15" s="59">
        <f>(Proj.Resultados!G14+Proj.Resultados!G20-Proj.Resultados!G40)/'Dados Gerais da Empresa'!$H$49*'Dados Gerais da Empresa'!$H$50</f>
        <v>0</v>
      </c>
      <c r="G15" s="59">
        <f>(Proj.Resultados!H14+Proj.Resultados!H20-Proj.Resultados!H40)/'Dados Gerais da Empresa'!$H$49*'Dados Gerais da Empresa'!$H$50</f>
        <v>0</v>
      </c>
      <c r="H15" s="60" t="s">
        <v>50</v>
      </c>
      <c r="I15" s="60"/>
      <c r="J15" s="59">
        <f>SUM(J16:J18)</f>
        <v>0</v>
      </c>
      <c r="K15" s="59">
        <f>SUM(K16:K18)</f>
        <v>0</v>
      </c>
      <c r="L15" s="59">
        <f>SUM(L16:L18)</f>
        <v>0</v>
      </c>
      <c r="M15" s="59">
        <f>SUM(M16:M18)</f>
        <v>0</v>
      </c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3" ht="24.95" customHeight="1">
      <c r="A16" s="3"/>
      <c r="B16" s="55" t="s">
        <v>51</v>
      </c>
      <c r="C16" s="55"/>
      <c r="D16" s="61">
        <f>(Proj.Resultados!E14+Proj.Resultados!E20-Proj.Resultados!E40)/'Dados Gerais da Empresa'!$H$49*'Dados Gerais da Empresa'!$H$51*'Dados Gerais da Empresa'!$H$52</f>
        <v>0</v>
      </c>
      <c r="E16" s="61">
        <f>(Proj.Resultados!F14+Proj.Resultados!F20-Proj.Resultados!F40)/'Dados Gerais da Empresa'!$H$49*'Dados Gerais da Empresa'!$H$51*'Dados Gerais da Empresa'!$H$52</f>
        <v>0</v>
      </c>
      <c r="F16" s="61">
        <f>(Proj.Resultados!G15+Proj.Resultados!G20-Proj.Resultados!G40)/'Dados Gerais da Empresa'!$H$49*'Dados Gerais da Empresa'!$H$51*'Dados Gerais da Empresa'!$H$52</f>
        <v>0</v>
      </c>
      <c r="G16" s="61">
        <f>(Proj.Resultados!H14+Proj.Resultados!H20-Proj.Resultados!H40)/'Dados Gerais da Empresa'!$H$49*'Dados Gerais da Empresa'!H51*'Dados Gerais da Empresa'!H52</f>
        <v>0</v>
      </c>
      <c r="H16" s="62" t="s">
        <v>160</v>
      </c>
      <c r="I16" s="62"/>
      <c r="J16" s="63">
        <f>(Proj.Resultados!E16/'Dados Gerais da Empresa'!$H$49)*'Dados Gerais da Empresa'!$H$61*'Dados Gerais da Empresa'!$H$65</f>
        <v>0</v>
      </c>
      <c r="K16" s="63">
        <f>Proj.Resultados!F16/'Dados Gerais da Empresa'!$H$49*'Dados Gerais da Empresa'!$H$61*'Dados Gerais da Empresa'!$H$65</f>
        <v>0</v>
      </c>
      <c r="L16" s="63">
        <f>Proj.Resultados!G16/'Dados Gerais da Empresa'!$H$49*'Dados Gerais da Empresa'!$H$61*'Dados Gerais da Empresa'!$H$65</f>
        <v>0</v>
      </c>
      <c r="M16" s="63">
        <f>Proj.Resultados!H16/'Dados Gerais da Empresa'!H49*'Dados Gerais da Empresa'!H61*'Dados Gerais da Empresa'!$H$65</f>
        <v>0</v>
      </c>
      <c r="N16" s="3"/>
      <c r="O16" s="3"/>
      <c r="P16" s="3"/>
      <c r="Q16" s="3"/>
      <c r="R16" s="3"/>
      <c r="S16" s="3"/>
      <c r="T16" s="3"/>
      <c r="U16" s="3"/>
      <c r="V16" s="3"/>
      <c r="W16" s="3"/>
    </row>
    <row r="17" spans="1:23" ht="24.95" customHeight="1">
      <c r="A17" s="3"/>
      <c r="B17" s="58" t="s">
        <v>52</v>
      </c>
      <c r="C17" s="58"/>
      <c r="D17" s="59" t="e">
        <f>SUM(D18:D23)</f>
        <v>#DIV/0!</v>
      </c>
      <c r="E17" s="59" t="e">
        <f>SUM(E18:E23)</f>
        <v>#DIV/0!</v>
      </c>
      <c r="F17" s="59" t="e">
        <f>SUM(F18:F23)</f>
        <v>#DIV/0!</v>
      </c>
      <c r="G17" s="59" t="e">
        <f>SUM(G18:G23)</f>
        <v>#DIV/0!</v>
      </c>
      <c r="H17" s="64" t="s">
        <v>161</v>
      </c>
      <c r="I17" s="64"/>
      <c r="J17" s="65">
        <f>Proj.Resultados!E17/'Dados Gerais da Empresa'!$H$49*'Dados Gerais da Empresa'!$H$62*'Dados Gerais da Empresa'!$H$66</f>
        <v>0</v>
      </c>
      <c r="K17" s="65">
        <f>Proj.Resultados!F17/'Dados Gerais da Empresa'!$H$49*'Dados Gerais da Empresa'!$H$62*'Dados Gerais da Empresa'!$H$66</f>
        <v>0</v>
      </c>
      <c r="L17" s="65">
        <f>Proj.Resultados!G17/'Dados Gerais da Empresa'!$H$49*'Dados Gerais da Empresa'!$H$62*'Dados Gerais da Empresa'!$H$66</f>
        <v>0</v>
      </c>
      <c r="M17" s="65">
        <f>Proj.Resultados!H17/'Dados Gerais da Empresa'!H49*'Dados Gerais da Empresa'!H62*'Dados Gerais da Empresa'!H66</f>
        <v>0</v>
      </c>
      <c r="N17" s="3"/>
      <c r="O17" s="3"/>
      <c r="P17" s="3"/>
      <c r="Q17" s="3"/>
      <c r="R17" s="3"/>
      <c r="S17" s="3"/>
      <c r="T17" s="3"/>
      <c r="U17" s="3"/>
      <c r="V17" s="3"/>
      <c r="W17" s="3"/>
    </row>
    <row r="18" spans="1:23" ht="24.95" customHeight="1">
      <c r="A18" s="3"/>
      <c r="B18" s="66" t="s">
        <v>160</v>
      </c>
      <c r="C18" s="66"/>
      <c r="D18" s="63" t="e">
        <f>Proj.Resultados!E16/'Dados Gerais da Empresa'!$H$58*'Dados Gerais da Empresa'!$H$54</f>
        <v>#DIV/0!</v>
      </c>
      <c r="E18" s="63" t="e">
        <f>Proj.Resultados!F16/'Dados Gerais da Empresa'!$H$58*'Dados Gerais da Empresa'!$H$54</f>
        <v>#DIV/0!</v>
      </c>
      <c r="F18" s="63" t="e">
        <f>Proj.Resultados!G16/'Dados Gerais da Empresa'!$H$58*'Dados Gerais da Empresa'!$H$54</f>
        <v>#DIV/0!</v>
      </c>
      <c r="G18" s="63" t="e">
        <f>Proj.Resultados!H16/'Dados Gerais da Empresa'!H58*'Dados Gerais da Empresa'!H54</f>
        <v>#DIV/0!</v>
      </c>
      <c r="H18" s="66" t="s">
        <v>162</v>
      </c>
      <c r="I18" s="66"/>
      <c r="J18" s="63">
        <f>Proj.Resultados!E18/'Dados Gerais da Empresa'!$H$49*'Dados Gerais da Empresa'!$H$63*'Dados Gerais da Empresa'!$H$67</f>
        <v>0</v>
      </c>
      <c r="K18" s="63">
        <f>Proj.Resultados!F18/'Dados Gerais da Empresa'!$H$49*'Dados Gerais da Empresa'!$H$63*'Dados Gerais da Empresa'!$H$67</f>
        <v>0</v>
      </c>
      <c r="L18" s="63">
        <f>Proj.Resultados!G18/'Dados Gerais da Empresa'!$H$49*'Dados Gerais da Empresa'!$H$63*'Dados Gerais da Empresa'!$H$67</f>
        <v>0</v>
      </c>
      <c r="M18" s="63">
        <f>Proj.Resultados!H18/'Dados Gerais da Empresa'!H49*'Dados Gerais da Empresa'!H63*'Dados Gerais da Empresa'!H67</f>
        <v>0</v>
      </c>
      <c r="N18" s="3"/>
      <c r="O18" s="3"/>
      <c r="P18" s="3"/>
      <c r="Q18" s="3"/>
      <c r="R18" s="3"/>
      <c r="S18" s="3"/>
      <c r="T18" s="3"/>
      <c r="U18" s="3"/>
      <c r="V18" s="3"/>
      <c r="W18" s="3"/>
    </row>
    <row r="19" spans="1:23" ht="24.95" customHeight="1">
      <c r="A19" s="3"/>
      <c r="B19" s="64" t="s">
        <v>161</v>
      </c>
      <c r="C19" s="64"/>
      <c r="D19" s="65" t="e">
        <f>Proj.Resultados!E17/'Dados Gerais da Empresa'!$H$58*'Dados Gerais da Empresa'!$H$55</f>
        <v>#DIV/0!</v>
      </c>
      <c r="E19" s="65" t="e">
        <f>Proj.Resultados!F17/'Dados Gerais da Empresa'!$H$58*'Dados Gerais da Empresa'!$H$55</f>
        <v>#DIV/0!</v>
      </c>
      <c r="F19" s="65" t="e">
        <f>Proj.Resultados!G17/'Dados Gerais da Empresa'!$H$58*'Dados Gerais da Empresa'!$H$55</f>
        <v>#DIV/0!</v>
      </c>
      <c r="G19" s="65" t="e">
        <f>Proj.Resultados!H17/'Dados Gerais da Empresa'!H58*'Dados Gerais da Empresa'!H55</f>
        <v>#DIV/0!</v>
      </c>
      <c r="H19" s="67" t="s">
        <v>53</v>
      </c>
      <c r="I19" s="67"/>
      <c r="J19" s="59">
        <f>(Proj.Resultados!E11*'Dados Gerais da Empresa'!$H$51*'Dados Gerais da Empresa'!$H$74*'Dados Gerais da Empresa'!$H$75)/'Dados Gerais da Empresa'!$H$49</f>
        <v>0</v>
      </c>
      <c r="K19" s="59">
        <f>(Proj.Resultados!F11*'Dados Gerais da Empresa'!$H$51*'Dados Gerais da Empresa'!$H$74*'Dados Gerais da Empresa'!$H$75)/'Dados Gerais da Empresa'!$H$49</f>
        <v>0</v>
      </c>
      <c r="L19" s="59">
        <f>(Proj.Resultados!G11*'Dados Gerais da Empresa'!$H$51*'Dados Gerais da Empresa'!$H$74*'Dados Gerais da Empresa'!$H$75)/'Dados Gerais da Empresa'!$H$49</f>
        <v>0</v>
      </c>
      <c r="M19" s="59">
        <f>(Proj.Resultados!H11*'Dados Gerais da Empresa'!H51*'Dados Gerais da Empresa'!H74*'Dados Gerais da Empresa'!H75)/'Dados Gerais da Empresa'!H49</f>
        <v>0</v>
      </c>
      <c r="N19" s="3"/>
      <c r="O19" s="3"/>
      <c r="P19" s="3"/>
      <c r="Q19" s="3"/>
      <c r="R19" s="3"/>
      <c r="S19" s="3"/>
      <c r="T19" s="3"/>
      <c r="U19" s="3"/>
      <c r="V19" s="3"/>
      <c r="W19" s="3"/>
    </row>
    <row r="20" spans="1:23" ht="24.95" customHeight="1">
      <c r="A20" s="3"/>
      <c r="B20" s="66" t="s">
        <v>162</v>
      </c>
      <c r="C20" s="66"/>
      <c r="D20" s="63" t="e">
        <f>Proj.Resultados!E18/'Dados Gerais da Empresa'!$H$58*'Dados Gerais da Empresa'!$H$56</f>
        <v>#DIV/0!</v>
      </c>
      <c r="E20" s="63" t="e">
        <f>Proj.Resultados!F18/'Dados Gerais da Empresa'!$H$58*'Dados Gerais da Empresa'!$H$56</f>
        <v>#DIV/0!</v>
      </c>
      <c r="F20" s="63" t="e">
        <f>Proj.Resultados!G18/'Dados Gerais da Empresa'!$H$58*'Dados Gerais da Empresa'!$H$56</f>
        <v>#DIV/0!</v>
      </c>
      <c r="G20" s="63" t="e">
        <f>Proj.Resultados!H18/'Dados Gerais da Empresa'!H58*'Dados Gerais da Empresa'!H56</f>
        <v>#DIV/0!</v>
      </c>
      <c r="H20" s="57" t="s">
        <v>54</v>
      </c>
      <c r="I20" s="57"/>
      <c r="J20" s="61">
        <f>'Dados Gerais da Empresa'!$H$71</f>
        <v>0</v>
      </c>
      <c r="K20" s="61">
        <f>'Dados Gerais da Empresa'!$H$71</f>
        <v>0</v>
      </c>
      <c r="L20" s="61">
        <f>'Dados Gerais da Empresa'!$H$71</f>
        <v>0</v>
      </c>
      <c r="M20" s="61">
        <f>'Dados Gerais da Empresa'!$H$71</f>
        <v>0</v>
      </c>
      <c r="N20" s="3"/>
      <c r="O20" s="3"/>
      <c r="P20" s="3"/>
      <c r="Q20" s="3"/>
      <c r="R20" s="3"/>
      <c r="S20" s="3"/>
      <c r="T20" s="3"/>
      <c r="U20" s="3"/>
      <c r="V20" s="3"/>
      <c r="W20" s="3"/>
    </row>
    <row r="21" spans="1:23" ht="24.95" customHeight="1">
      <c r="A21" s="3"/>
      <c r="B21" s="64" t="s">
        <v>163</v>
      </c>
      <c r="C21" s="64"/>
      <c r="D21" s="65" t="e">
        <f>(Proj.Resultados!E15)/'Dados Gerais da Empresa'!$H$58*'Dados Gerais da Empresa'!$H$57</f>
        <v>#DIV/0!</v>
      </c>
      <c r="E21" s="65" t="e">
        <f>(Proj.Resultados!F14)/'Dados Gerais da Empresa'!$H$58*'Dados Gerais da Empresa'!$H$57</f>
        <v>#DIV/0!</v>
      </c>
      <c r="F21" s="65" t="e">
        <f>(Proj.Resultados!G14)/'Dados Gerais da Empresa'!$H$58*'Dados Gerais da Empresa'!$H$57</f>
        <v>#DIV/0!</v>
      </c>
      <c r="G21" s="65" t="e">
        <f>(Proj.Resultados!H14)/'Dados Gerais da Empresa'!H58*'Dados Gerais da Empresa'!H57</f>
        <v>#DIV/0!</v>
      </c>
      <c r="H21" s="67" t="s">
        <v>55</v>
      </c>
      <c r="I21" s="67"/>
      <c r="J21" s="59">
        <f>SUM(J22:J26)</f>
        <v>0</v>
      </c>
      <c r="K21" s="59">
        <f>SUM(K22:K26)</f>
        <v>0</v>
      </c>
      <c r="L21" s="59">
        <f>SUM(L22:L26)</f>
        <v>0</v>
      </c>
      <c r="M21" s="59">
        <f>SUM(M22:M26)</f>
        <v>0</v>
      </c>
      <c r="N21" s="3"/>
      <c r="O21" s="3"/>
      <c r="P21" s="3"/>
      <c r="Q21" s="3"/>
      <c r="R21" s="3"/>
      <c r="S21" s="3"/>
      <c r="T21" s="3"/>
      <c r="U21" s="3"/>
      <c r="V21" s="3"/>
      <c r="W21" s="3"/>
    </row>
    <row r="22" spans="1:23" ht="24.95" customHeight="1">
      <c r="A22" s="3"/>
      <c r="B22" s="66" t="s">
        <v>164</v>
      </c>
      <c r="C22" s="66"/>
      <c r="D22" s="63">
        <f>(Proj.Resultados!E14+Proj.Resultados!E20-Proj.Resultados!E40)/'Dados Gerais da Empresa'!$H$49*'Dados Gerais da Empresa'!$H$59</f>
        <v>0</v>
      </c>
      <c r="E22" s="63">
        <f>(Proj.Resultados!F14+Proj.Resultados!F20-Proj.Resultados!F40)/'Dados Gerais da Empresa'!$H$49*'Dados Gerais da Empresa'!$H$59</f>
        <v>0</v>
      </c>
      <c r="F22" s="63">
        <f>(Proj.Resultados!G14+Proj.Resultados!G20-Proj.Resultados!G40)/'Dados Gerais da Empresa'!$H$49*'Dados Gerais da Empresa'!$H$59</f>
        <v>0</v>
      </c>
      <c r="G22" s="63">
        <f>(Proj.Resultados!H14+Proj.Resultados!H20-Proj.Resultados!H40)/'Dados Gerais da Empresa'!$H$49*'Dados Gerais da Empresa'!H59</f>
        <v>0</v>
      </c>
      <c r="H22" s="68" t="s">
        <v>165</v>
      </c>
      <c r="I22" s="68"/>
      <c r="J22" s="63">
        <f>(Proj.Faturamento!G16*'Dados Gerais da Empresa'!$C$35*'Dados Gerais da Empresa'!$H$69)/'Dados Gerais da Empresa'!$H$49</f>
        <v>0</v>
      </c>
      <c r="K22" s="63">
        <f>(Proj.Faturamento!I16*'Dados Gerais da Empresa'!$C$35*'Dados Gerais da Empresa'!$H$69)/'Dados Gerais da Empresa'!$H$49</f>
        <v>0</v>
      </c>
      <c r="L22" s="63">
        <f>(Proj.Faturamento!K16*'Dados Gerais da Empresa'!$C$35*'Dados Gerais da Empresa'!$H$69)/'Dados Gerais da Empresa'!$H$49</f>
        <v>0</v>
      </c>
      <c r="M22" s="63">
        <f>(Proj.Faturamento!$M$16*'Dados Gerais da Empresa'!$C$35*'Dados Gerais da Empresa'!$H$69)/'Dados Gerais da Empresa'!$H$49</f>
        <v>0</v>
      </c>
      <c r="N22" s="3"/>
      <c r="O22" s="3"/>
      <c r="P22" s="3"/>
      <c r="Q22" s="3"/>
      <c r="R22" s="3"/>
      <c r="S22" s="3"/>
      <c r="T22" s="3"/>
      <c r="U22" s="3"/>
      <c r="V22" s="3"/>
      <c r="W22" s="3"/>
    </row>
    <row r="23" spans="1:23" ht="24.95" customHeight="1">
      <c r="A23" s="3"/>
      <c r="B23" s="64" t="s">
        <v>224</v>
      </c>
      <c r="C23" s="64"/>
      <c r="D23" s="65">
        <f>'Dados Gerais da Empresa'!$H$73*(Depreciação!$F$14+Depreciação!$F$26+Depreciação!$F$18+Depreciação!$F$30)</f>
        <v>0</v>
      </c>
      <c r="E23" s="65">
        <f>'Dados Gerais da Empresa'!$H$73*(Depreciação!$F$14+Depreciação!$F$26+Depreciação!$F$18+Depreciação!$F$30)</f>
        <v>0</v>
      </c>
      <c r="F23" s="65">
        <f>'Dados Gerais da Empresa'!$H$73*(Depreciação!$F$14+Depreciação!$F$26+Depreciação!$F$18+Depreciação!$F$30)</f>
        <v>0</v>
      </c>
      <c r="G23" s="65">
        <f>'Dados Gerais da Empresa'!$H$73*(Depreciação!$F$14+Depreciação!$F$26+Depreciação!$F$18+Depreciação!$F$30)</f>
        <v>0</v>
      </c>
      <c r="H23" s="69" t="s">
        <v>391</v>
      </c>
      <c r="I23" s="69"/>
      <c r="J23" s="65">
        <f>(Proj.Faturamento!G16/'Dados Gerais da Empresa'!$H$49)*'Dados Gerais da Empresa'!$C$36*'Dados Gerais da Empresa'!$H$70</f>
        <v>0</v>
      </c>
      <c r="K23" s="65">
        <f>(Proj.Faturamento!I16/'Dados Gerais da Empresa'!$H$49)*'Dados Gerais da Empresa'!$C$36*'Dados Gerais da Empresa'!$H$70</f>
        <v>0</v>
      </c>
      <c r="L23" s="65">
        <f>(Proj.Faturamento!K16/'Dados Gerais da Empresa'!$H$49)*'Dados Gerais da Empresa'!$C$36*'Dados Gerais da Empresa'!$H$70</f>
        <v>0</v>
      </c>
      <c r="M23" s="65">
        <f>(Proj.Faturamento!M16/'Dados Gerais da Empresa'!$H$49)*'Dados Gerais da Empresa'!$C$36*'Dados Gerais da Empresa'!$H$70</f>
        <v>0</v>
      </c>
      <c r="N23" s="3"/>
      <c r="O23" s="3"/>
      <c r="P23" s="3"/>
      <c r="Q23" s="3"/>
      <c r="R23" s="3"/>
      <c r="S23" s="3"/>
      <c r="T23" s="3"/>
      <c r="U23" s="3"/>
      <c r="V23" s="3"/>
      <c r="W23" s="3"/>
    </row>
    <row r="24" spans="1:23" ht="24.95" customHeight="1">
      <c r="A24" s="3"/>
      <c r="B24" s="55"/>
      <c r="C24" s="55"/>
      <c r="D24" s="55"/>
      <c r="E24" s="55"/>
      <c r="F24" s="55"/>
      <c r="G24" s="63"/>
      <c r="H24" s="70"/>
      <c r="I24" s="70"/>
      <c r="J24" s="63"/>
      <c r="K24" s="63"/>
      <c r="L24" s="63"/>
      <c r="M24" s="63"/>
      <c r="N24" s="3"/>
      <c r="O24" s="3"/>
      <c r="P24" s="3"/>
      <c r="Q24" s="3"/>
      <c r="R24" s="3"/>
      <c r="S24" s="3"/>
      <c r="T24" s="3"/>
      <c r="U24" s="3"/>
      <c r="V24" s="3"/>
      <c r="W24" s="3"/>
    </row>
    <row r="25" spans="1:23" ht="24.95" customHeight="1">
      <c r="A25" s="3"/>
      <c r="B25" s="58"/>
      <c r="C25" s="58"/>
      <c r="D25" s="58"/>
      <c r="E25" s="58"/>
      <c r="F25" s="58"/>
      <c r="G25" s="65"/>
      <c r="H25" s="69"/>
      <c r="I25" s="69"/>
      <c r="J25" s="65"/>
      <c r="K25" s="65"/>
      <c r="L25" s="65"/>
      <c r="M25" s="65"/>
      <c r="N25" s="3"/>
      <c r="O25" s="3"/>
      <c r="P25" s="3"/>
      <c r="Q25" s="3"/>
      <c r="R25" s="3"/>
      <c r="S25" s="3"/>
      <c r="T25" s="3"/>
      <c r="U25" s="3"/>
      <c r="V25" s="3"/>
      <c r="W25" s="3"/>
    </row>
    <row r="26" spans="1:23" ht="24.95" customHeight="1">
      <c r="A26" s="3"/>
      <c r="B26" s="55"/>
      <c r="C26" s="55"/>
      <c r="D26" s="55"/>
      <c r="E26" s="55"/>
      <c r="F26" s="55"/>
      <c r="G26" s="63"/>
      <c r="H26" s="70"/>
      <c r="I26" s="70"/>
      <c r="J26" s="63"/>
      <c r="K26" s="63"/>
      <c r="L26" s="63"/>
      <c r="M26" s="63"/>
      <c r="N26" s="3"/>
      <c r="O26" s="3"/>
      <c r="P26" s="3"/>
      <c r="Q26" s="3"/>
      <c r="R26" s="3"/>
      <c r="S26" s="3"/>
      <c r="T26" s="3"/>
      <c r="U26" s="3"/>
      <c r="V26" s="3"/>
      <c r="W26" s="3"/>
    </row>
    <row r="27" spans="1:23" ht="24.95" customHeight="1">
      <c r="A27" s="3"/>
      <c r="B27" s="58"/>
      <c r="C27" s="58"/>
      <c r="D27" s="58"/>
      <c r="E27" s="58"/>
      <c r="F27" s="58"/>
      <c r="G27" s="65"/>
      <c r="H27" s="69"/>
      <c r="I27" s="69"/>
      <c r="J27" s="65"/>
      <c r="K27" s="65"/>
      <c r="L27" s="65"/>
      <c r="M27" s="65"/>
      <c r="N27" s="3"/>
      <c r="O27" s="3"/>
      <c r="P27" s="3"/>
      <c r="Q27" s="3"/>
      <c r="R27" s="3"/>
      <c r="S27" s="3"/>
      <c r="T27" s="3"/>
      <c r="U27" s="3"/>
      <c r="V27" s="3"/>
      <c r="W27" s="3"/>
    </row>
    <row r="28" spans="1:23" ht="24.95" customHeight="1">
      <c r="A28" s="3"/>
      <c r="B28" s="55"/>
      <c r="C28" s="55"/>
      <c r="D28" s="55"/>
      <c r="E28" s="55"/>
      <c r="F28" s="55"/>
      <c r="G28" s="63"/>
      <c r="H28" s="62"/>
      <c r="I28" s="62"/>
      <c r="J28" s="63"/>
      <c r="K28" s="63"/>
      <c r="L28" s="63"/>
      <c r="M28" s="63"/>
      <c r="N28" s="3"/>
      <c r="O28" s="3"/>
      <c r="P28" s="3"/>
      <c r="Q28" s="3"/>
      <c r="R28" s="3"/>
      <c r="S28" s="3"/>
      <c r="T28" s="3"/>
      <c r="U28" s="3"/>
      <c r="V28" s="3"/>
      <c r="W28" s="3"/>
    </row>
    <row r="29" spans="1:23" ht="24.95" customHeight="1" thickBot="1">
      <c r="A29" s="3"/>
      <c r="B29" s="58" t="s">
        <v>9</v>
      </c>
      <c r="C29" s="71">
        <f>'Dados Gerais da Empresa'!C83</f>
        <v>0</v>
      </c>
      <c r="D29" s="71" t="e">
        <f>SUM(D15+D16+D17)</f>
        <v>#DIV/0!</v>
      </c>
      <c r="E29" s="71" t="e">
        <f>SUM(E15+E16+E17)</f>
        <v>#DIV/0!</v>
      </c>
      <c r="F29" s="71" t="e">
        <f>SUM(F15+F16+F17)</f>
        <v>#DIV/0!</v>
      </c>
      <c r="G29" s="71" t="e">
        <f>SUM(G15+G16+G17)</f>
        <v>#DIV/0!</v>
      </c>
      <c r="H29" s="72" t="s">
        <v>9</v>
      </c>
      <c r="I29" s="72">
        <f>'Dados Gerais da Empresa'!H83</f>
        <v>0</v>
      </c>
      <c r="J29" s="71">
        <f>J15+J19+J20+J21</f>
        <v>0</v>
      </c>
      <c r="K29" s="71">
        <f>K15+K19+K20+K21</f>
        <v>0</v>
      </c>
      <c r="L29" s="71">
        <f>L15+L19+L20+L21</f>
        <v>0</v>
      </c>
      <c r="M29" s="71">
        <f>M15+M19+M20+M21</f>
        <v>0</v>
      </c>
      <c r="N29" s="3"/>
      <c r="O29" s="3"/>
      <c r="P29" s="3"/>
      <c r="Q29" s="3"/>
      <c r="R29" s="3"/>
      <c r="S29" s="3"/>
      <c r="T29" s="3"/>
      <c r="U29" s="3"/>
      <c r="V29" s="3"/>
      <c r="W29" s="3"/>
    </row>
    <row r="30" spans="1:23" ht="24.95" customHeight="1" thickTop="1">
      <c r="A30" s="3"/>
      <c r="B30" s="73"/>
      <c r="C30" s="73"/>
      <c r="D30" s="73"/>
      <c r="E30" s="73"/>
      <c r="F30" s="73"/>
      <c r="G30" s="74"/>
      <c r="H30" s="73"/>
      <c r="I30" s="73"/>
      <c r="J30" s="73"/>
      <c r="K30" s="73"/>
      <c r="L30" s="73"/>
      <c r="M30" s="63"/>
      <c r="N30" s="3"/>
      <c r="O30" s="3"/>
      <c r="P30" s="3"/>
      <c r="Q30" s="3"/>
      <c r="R30" s="3"/>
      <c r="S30" s="3"/>
      <c r="T30" s="3"/>
      <c r="U30" s="3"/>
      <c r="V30" s="3"/>
      <c r="W30" s="3"/>
    </row>
    <row r="31" spans="1:23" ht="24.95" customHeight="1">
      <c r="A31" s="3"/>
      <c r="B31" s="20" t="s">
        <v>56</v>
      </c>
      <c r="C31" s="75">
        <f>C29-I29</f>
        <v>0</v>
      </c>
      <c r="D31" s="75" t="e">
        <f>D29-J29</f>
        <v>#DIV/0!</v>
      </c>
      <c r="E31" s="75" t="e">
        <f>E29-K29</f>
        <v>#DIV/0!</v>
      </c>
      <c r="F31" s="75" t="e">
        <f>F29-L29</f>
        <v>#DIV/0!</v>
      </c>
      <c r="G31" s="75" t="e">
        <f>G29-M29</f>
        <v>#DIV/0!</v>
      </c>
      <c r="H31" s="76"/>
      <c r="I31" s="76"/>
      <c r="J31" s="76"/>
      <c r="K31" s="76"/>
      <c r="L31" s="76"/>
      <c r="M31" s="76"/>
      <c r="N31" s="3"/>
      <c r="O31" s="3"/>
      <c r="P31" s="3"/>
      <c r="Q31" s="3"/>
      <c r="R31" s="3"/>
      <c r="S31" s="3"/>
      <c r="T31" s="3"/>
      <c r="U31" s="3"/>
      <c r="V31" s="3"/>
      <c r="W31" s="3"/>
    </row>
    <row r="32" spans="1:23" ht="24.95" customHeight="1">
      <c r="A32" s="3"/>
      <c r="B32" s="77"/>
      <c r="C32" s="77"/>
      <c r="D32" s="78"/>
      <c r="E32" s="78"/>
      <c r="F32" s="78"/>
      <c r="G32" s="78"/>
      <c r="H32" s="76"/>
      <c r="I32" s="76"/>
      <c r="J32" s="76"/>
      <c r="K32" s="76"/>
      <c r="L32" s="76"/>
      <c r="M32" s="76"/>
      <c r="N32" s="3"/>
      <c r="O32" s="3"/>
      <c r="P32" s="3"/>
      <c r="Q32" s="3"/>
      <c r="R32" s="3"/>
      <c r="S32" s="3"/>
      <c r="T32" s="3"/>
      <c r="U32" s="3"/>
      <c r="V32" s="3"/>
      <c r="W32" s="3"/>
    </row>
    <row r="33" spans="1:23" ht="15.75">
      <c r="A33" s="3"/>
      <c r="B33" s="3"/>
      <c r="C33" s="79" t="s">
        <v>255</v>
      </c>
      <c r="D33" s="79" t="s">
        <v>3</v>
      </c>
      <c r="E33" s="79" t="s">
        <v>6</v>
      </c>
      <c r="F33" s="79" t="s">
        <v>7</v>
      </c>
      <c r="G33" s="80" t="s">
        <v>8</v>
      </c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</row>
    <row r="34" spans="1:23" ht="18">
      <c r="A34" s="3"/>
      <c r="B34" s="81" t="s">
        <v>256</v>
      </c>
      <c r="C34" s="82">
        <f>C31</f>
        <v>0</v>
      </c>
      <c r="D34" s="83" t="e">
        <f>IF(C34&gt;=0,D31-C31,D31+C31)</f>
        <v>#DIV/0!</v>
      </c>
      <c r="E34" s="84" t="e">
        <f>E31-D31</f>
        <v>#DIV/0!</v>
      </c>
      <c r="F34" s="84" t="e">
        <f>F31-E31</f>
        <v>#DIV/0!</v>
      </c>
      <c r="G34" s="84" t="e">
        <f>G31-F31</f>
        <v>#DIV/0!</v>
      </c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</row>
    <row r="35" spans="1:23">
      <c r="A35" s="3"/>
      <c r="B35" s="3"/>
      <c r="C35" s="3"/>
      <c r="D35" s="3"/>
      <c r="E35" s="3"/>
      <c r="F35" s="3"/>
      <c r="G35" s="44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</row>
    <row r="36" spans="1:23">
      <c r="A36" s="3"/>
      <c r="B36" s="3"/>
      <c r="C36" s="3"/>
      <c r="D36" s="3"/>
      <c r="E36" s="3"/>
      <c r="F36" s="3"/>
      <c r="G36" s="44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</row>
    <row r="37" spans="1:23">
      <c r="A37" s="3"/>
      <c r="B37" s="3"/>
      <c r="C37" s="3"/>
      <c r="D37" s="3"/>
      <c r="E37" s="3"/>
      <c r="F37" s="3"/>
      <c r="G37" s="44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</row>
    <row r="38" spans="1:23">
      <c r="A38" s="3"/>
      <c r="B38" s="3"/>
      <c r="C38" s="3"/>
      <c r="D38" s="3"/>
      <c r="E38" s="3"/>
      <c r="F38" s="3"/>
      <c r="G38" s="44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</row>
    <row r="39" spans="1:2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</row>
    <row r="40" spans="1:2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</row>
    <row r="41" spans="1:2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2" spans="1:2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</row>
    <row r="43" spans="1:2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</row>
    <row r="44" spans="1:2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</row>
    <row r="45" spans="1:2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</row>
    <row r="46" spans="1:2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</row>
    <row r="47" spans="1:23">
      <c r="A47" s="3"/>
      <c r="B47" s="3"/>
      <c r="C47" s="3"/>
      <c r="D47" s="3"/>
      <c r="E47" s="3"/>
      <c r="F47" s="3"/>
      <c r="G47" s="44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</row>
    <row r="48" spans="1:23">
      <c r="A48" s="3"/>
      <c r="B48" s="3"/>
      <c r="C48" s="3"/>
      <c r="D48" s="3"/>
      <c r="E48" s="3"/>
      <c r="F48" s="3"/>
      <c r="G48" s="44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</row>
    <row r="49" spans="1:2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</row>
    <row r="50" spans="1:2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</row>
    <row r="51" spans="1:23" s="3" customFormat="1"/>
    <row r="52" spans="1:23" s="3" customFormat="1"/>
    <row r="53" spans="1:23" s="3" customFormat="1"/>
    <row r="54" spans="1:23" s="3" customFormat="1"/>
    <row r="55" spans="1:23" s="3" customFormat="1"/>
    <row r="56" spans="1:23" s="3" customFormat="1"/>
    <row r="57" spans="1:23" s="3" customFormat="1"/>
    <row r="58" spans="1:23" s="3" customFormat="1"/>
    <row r="59" spans="1:23" s="3" customFormat="1"/>
    <row r="60" spans="1:23" s="3" customFormat="1"/>
    <row r="61" spans="1:23" s="3" customFormat="1"/>
    <row r="62" spans="1:23" s="3" customFormat="1"/>
    <row r="63" spans="1:23" s="3" customFormat="1"/>
    <row r="64" spans="1:23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="3" customFormat="1"/>
    <row r="82" s="3" customFormat="1"/>
    <row r="83" s="3" customFormat="1"/>
  </sheetData>
  <sheetProtection password="C78F" sheet="1"/>
  <mergeCells count="2">
    <mergeCell ref="B12:M12"/>
    <mergeCell ref="B10:H10"/>
  </mergeCells>
  <phoneticPr fontId="0" type="noConversion"/>
  <printOptions horizontalCentered="1"/>
  <pageMargins left="0.78740157480314965" right="0.78740157480314965" top="0.98425196850393704" bottom="0.98425196850393704" header="0.51181102362204722" footer="0.51181102362204722"/>
  <pageSetup scale="44" orientation="landscape" horizontalDpi="240" verticalDpi="144" r:id="rId1"/>
  <headerFooter alignWithMargins="0">
    <oddHeader>&amp;CProjFacil - Sistema Integrado de Elaboração e Análise de Projetos</oddHeader>
    <oddFooter>&amp;LCopyright: José Nilo Meira
www.meiraprojetos.com.br
josenilomeira@gmail.com&amp;CVERSÃO 7 - 2005&amp;R&amp;D
&amp;T</oddFooter>
  </headerFooter>
  <drawing r:id="rId2"/>
  <legacyDrawing r:id="rId3"/>
</worksheet>
</file>

<file path=xl/worksheets/sheet37.xml><?xml version="1.0" encoding="utf-8"?>
<worksheet xmlns="http://schemas.openxmlformats.org/spreadsheetml/2006/main" xmlns:r="http://schemas.openxmlformats.org/officeDocument/2006/relationships">
  <sheetPr codeName="Plan15"/>
  <dimension ref="A1:AG177"/>
  <sheetViews>
    <sheetView zoomScaleNormal="100" workbookViewId="0"/>
  </sheetViews>
  <sheetFormatPr defaultRowHeight="12.75"/>
  <cols>
    <col min="1" max="1" width="3.85546875" style="3" customWidth="1"/>
    <col min="2" max="2" width="56.140625" style="156" customWidth="1"/>
    <col min="3" max="3" width="6.5703125" style="156" customWidth="1"/>
    <col min="4" max="4" width="8.7109375" style="157" customWidth="1"/>
    <col min="5" max="5" width="12.7109375" style="158" customWidth="1"/>
    <col min="6" max="6" width="15.7109375" style="158" customWidth="1"/>
    <col min="7" max="7" width="9.140625" style="159"/>
    <col min="8" max="8" width="15.7109375" style="44" customWidth="1"/>
    <col min="9" max="13" width="9.140625" style="3"/>
    <col min="14" max="33" width="9.140625" style="17"/>
    <col min="34" max="16384" width="9.140625" style="4"/>
  </cols>
  <sheetData>
    <row r="1" spans="1:33" s="3" customFormat="1">
      <c r="B1" s="85"/>
      <c r="C1" s="85"/>
      <c r="D1" s="86"/>
      <c r="E1" s="44"/>
      <c r="F1" s="44"/>
      <c r="G1" s="87"/>
      <c r="H1" s="44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</row>
    <row r="2" spans="1:33" s="3" customFormat="1">
      <c r="B2" s="85"/>
      <c r="C2" s="85"/>
      <c r="D2" s="86"/>
      <c r="E2" s="44"/>
      <c r="F2" s="44"/>
      <c r="G2" s="87"/>
      <c r="H2" s="44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</row>
    <row r="3" spans="1:33" s="3" customFormat="1">
      <c r="B3" s="85"/>
      <c r="C3" s="85"/>
      <c r="D3" s="86"/>
      <c r="E3" s="44"/>
      <c r="F3" s="44"/>
      <c r="G3" s="87"/>
      <c r="H3" s="44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</row>
    <row r="4" spans="1:33" s="3" customFormat="1">
      <c r="B4" s="85"/>
      <c r="C4" s="85"/>
      <c r="D4" s="86"/>
      <c r="E4" s="44"/>
      <c r="F4" s="44"/>
      <c r="G4" s="87"/>
      <c r="H4" s="44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</row>
    <row r="5" spans="1:33" s="3" customFormat="1" ht="20.25">
      <c r="B5" s="88" t="s">
        <v>129</v>
      </c>
      <c r="C5" s="85"/>
      <c r="D5" s="86"/>
      <c r="E5" s="44"/>
      <c r="F5" s="44"/>
      <c r="G5" s="87"/>
      <c r="H5" s="44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</row>
    <row r="6" spans="1:33" s="3" customFormat="1">
      <c r="B6" s="363" t="s">
        <v>345</v>
      </c>
      <c r="C6" s="85"/>
      <c r="D6" s="86"/>
      <c r="E6" s="44"/>
      <c r="F6" s="44"/>
      <c r="G6" s="87"/>
      <c r="H6" s="44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</row>
    <row r="7" spans="1:33" s="3" customFormat="1">
      <c r="B7" s="85"/>
      <c r="C7" s="85"/>
      <c r="D7" s="86"/>
      <c r="E7" s="44"/>
      <c r="F7" s="44"/>
      <c r="G7" s="87"/>
      <c r="H7" s="44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</row>
    <row r="8" spans="1:33" s="3" customFormat="1">
      <c r="B8" s="85"/>
      <c r="C8" s="85"/>
      <c r="D8" s="86"/>
      <c r="E8" s="44"/>
      <c r="F8" s="44"/>
      <c r="G8" s="87"/>
      <c r="H8" s="44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</row>
    <row r="9" spans="1:33" s="3" customFormat="1">
      <c r="B9" s="85"/>
      <c r="C9" s="85"/>
      <c r="D9" s="86"/>
      <c r="E9" s="44"/>
      <c r="F9" s="44"/>
      <c r="G9" s="87"/>
      <c r="H9" s="44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</row>
    <row r="10" spans="1:33" s="3" customFormat="1">
      <c r="B10" s="85"/>
      <c r="C10" s="85"/>
      <c r="D10" s="86"/>
      <c r="E10" s="44"/>
      <c r="F10" s="44"/>
      <c r="G10" s="87"/>
      <c r="H10" s="44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</row>
    <row r="11" spans="1:33" s="3" customFormat="1">
      <c r="B11" s="85"/>
      <c r="C11" s="85"/>
      <c r="D11" s="86"/>
      <c r="E11" s="44"/>
      <c r="F11" s="44"/>
      <c r="G11" s="87"/>
      <c r="H11" s="44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</row>
    <row r="12" spans="1:33">
      <c r="B12" s="854" t="s">
        <v>254</v>
      </c>
      <c r="C12" s="854"/>
      <c r="D12" s="854"/>
      <c r="E12" s="854"/>
      <c r="F12" s="854"/>
      <c r="G12" s="854"/>
      <c r="H12" s="854"/>
    </row>
    <row r="13" spans="1:33">
      <c r="B13" s="854"/>
      <c r="C13" s="854"/>
      <c r="D13" s="854"/>
      <c r="E13" s="854"/>
      <c r="F13" s="854"/>
      <c r="G13" s="854"/>
      <c r="H13" s="854"/>
    </row>
    <row r="14" spans="1:33" ht="23.25" customHeight="1">
      <c r="B14" s="850" t="s">
        <v>253</v>
      </c>
      <c r="C14" s="846" t="s">
        <v>252</v>
      </c>
      <c r="D14" s="848" t="s">
        <v>4</v>
      </c>
      <c r="E14" s="236" t="s">
        <v>239</v>
      </c>
      <c r="F14" s="855" t="s">
        <v>9</v>
      </c>
      <c r="G14" s="238" t="s">
        <v>240</v>
      </c>
      <c r="H14" s="236" t="s">
        <v>239</v>
      </c>
    </row>
    <row r="15" spans="1:33">
      <c r="B15" s="851"/>
      <c r="C15" s="847"/>
      <c r="D15" s="849"/>
      <c r="E15" s="237" t="s">
        <v>112</v>
      </c>
      <c r="F15" s="856"/>
      <c r="G15" s="239" t="s">
        <v>241</v>
      </c>
      <c r="H15" s="237" t="s">
        <v>241</v>
      </c>
    </row>
    <row r="16" spans="1:33">
      <c r="A16" s="17"/>
      <c r="B16" s="834" t="s">
        <v>232</v>
      </c>
      <c r="C16" s="835"/>
      <c r="D16" s="835"/>
      <c r="E16" s="835"/>
      <c r="F16" s="835"/>
      <c r="G16" s="835"/>
      <c r="H16" s="836"/>
      <c r="I16" s="17"/>
    </row>
    <row r="17" spans="1:9">
      <c r="A17" s="17"/>
      <c r="B17" s="612" t="s">
        <v>406</v>
      </c>
      <c r="C17" s="612"/>
      <c r="D17" s="609"/>
      <c r="E17" s="611"/>
      <c r="F17" s="194">
        <f>D17*E17</f>
        <v>0</v>
      </c>
      <c r="G17" s="590"/>
      <c r="H17" s="207">
        <f>F17*G17</f>
        <v>0</v>
      </c>
      <c r="I17" s="17"/>
    </row>
    <row r="18" spans="1:9">
      <c r="A18" s="17"/>
      <c r="B18" s="612"/>
      <c r="C18" s="612"/>
      <c r="D18" s="609"/>
      <c r="E18" s="611"/>
      <c r="F18" s="194">
        <f>D18*E18</f>
        <v>0</v>
      </c>
      <c r="G18" s="590"/>
      <c r="H18" s="207">
        <f>F18*G18</f>
        <v>0</v>
      </c>
      <c r="I18" s="17"/>
    </row>
    <row r="19" spans="1:9">
      <c r="A19" s="17"/>
      <c r="B19" s="612"/>
      <c r="C19" s="612"/>
      <c r="D19" s="609"/>
      <c r="E19" s="611"/>
      <c r="F19" s="194">
        <f>D19*E19</f>
        <v>0</v>
      </c>
      <c r="G19" s="590"/>
      <c r="H19" s="207">
        <f>F19*G19</f>
        <v>0</v>
      </c>
      <c r="I19" s="17"/>
    </row>
    <row r="20" spans="1:9">
      <c r="A20" s="17"/>
      <c r="B20" s="834" t="s">
        <v>244</v>
      </c>
      <c r="C20" s="835"/>
      <c r="D20" s="835"/>
      <c r="E20" s="836"/>
      <c r="F20" s="187">
        <f>SUM(F16:F19)</f>
        <v>0</v>
      </c>
      <c r="G20" s="240"/>
      <c r="H20" s="187">
        <f>SUM(H16:H19)</f>
        <v>0</v>
      </c>
      <c r="I20" s="17"/>
    </row>
    <row r="21" spans="1:9">
      <c r="A21" s="17"/>
      <c r="B21" s="837" t="s">
        <v>233</v>
      </c>
      <c r="C21" s="838"/>
      <c r="D21" s="838"/>
      <c r="E21" s="838"/>
      <c r="F21" s="838"/>
      <c r="G21" s="838"/>
      <c r="H21" s="839"/>
      <c r="I21" s="17"/>
    </row>
    <row r="22" spans="1:9">
      <c r="A22" s="17"/>
      <c r="B22" s="840"/>
      <c r="C22" s="841"/>
      <c r="D22" s="841"/>
      <c r="E22" s="841"/>
      <c r="F22" s="841"/>
      <c r="G22" s="841"/>
      <c r="H22" s="842"/>
      <c r="I22" s="17"/>
    </row>
    <row r="23" spans="1:9">
      <c r="A23" s="17"/>
      <c r="B23" s="612"/>
      <c r="C23" s="612"/>
      <c r="D23" s="609">
        <v>1</v>
      </c>
      <c r="E23" s="611">
        <f>'Quadro 1'!D8</f>
        <v>0</v>
      </c>
      <c r="F23" s="194">
        <f t="shared" ref="F23:F41" si="0">D23*E23</f>
        <v>0</v>
      </c>
      <c r="G23" s="590">
        <f>'Quadro 1'!E8</f>
        <v>0</v>
      </c>
      <c r="H23" s="207">
        <f>F23*G23</f>
        <v>0</v>
      </c>
      <c r="I23" s="17"/>
    </row>
    <row r="24" spans="1:9">
      <c r="A24" s="17"/>
      <c r="B24" s="612"/>
      <c r="C24" s="612"/>
      <c r="D24" s="609"/>
      <c r="E24" s="611"/>
      <c r="F24" s="194">
        <f>D24*E24</f>
        <v>0</v>
      </c>
      <c r="G24" s="590"/>
      <c r="H24" s="207">
        <f t="shared" ref="H24:H41" si="1">F24*G24</f>
        <v>0</v>
      </c>
      <c r="I24" s="17"/>
    </row>
    <row r="25" spans="1:9">
      <c r="A25" s="17"/>
      <c r="B25" s="612"/>
      <c r="C25" s="612"/>
      <c r="D25" s="609"/>
      <c r="E25" s="611"/>
      <c r="F25" s="194">
        <f>D25*E25</f>
        <v>0</v>
      </c>
      <c r="G25" s="590"/>
      <c r="H25" s="207">
        <f t="shared" si="1"/>
        <v>0</v>
      </c>
      <c r="I25" s="17"/>
    </row>
    <row r="26" spans="1:9">
      <c r="A26" s="17"/>
      <c r="B26" s="612"/>
      <c r="C26" s="612"/>
      <c r="D26" s="609"/>
      <c r="E26" s="611"/>
      <c r="F26" s="194">
        <f>D26*E26</f>
        <v>0</v>
      </c>
      <c r="G26" s="590"/>
      <c r="H26" s="207">
        <f t="shared" si="1"/>
        <v>0</v>
      </c>
      <c r="I26" s="17"/>
    </row>
    <row r="27" spans="1:9">
      <c r="A27" s="17"/>
      <c r="B27" s="612"/>
      <c r="C27" s="612"/>
      <c r="D27" s="609"/>
      <c r="E27" s="611"/>
      <c r="F27" s="194">
        <f>D27*E27</f>
        <v>0</v>
      </c>
      <c r="G27" s="590"/>
      <c r="H27" s="207">
        <f t="shared" si="1"/>
        <v>0</v>
      </c>
      <c r="I27" s="17"/>
    </row>
    <row r="28" spans="1:9">
      <c r="A28" s="17"/>
      <c r="B28" s="612"/>
      <c r="C28" s="612"/>
      <c r="D28" s="609"/>
      <c r="E28" s="611"/>
      <c r="F28" s="194">
        <f>D28*E28</f>
        <v>0</v>
      </c>
      <c r="G28" s="590"/>
      <c r="H28" s="207">
        <f t="shared" si="1"/>
        <v>0</v>
      </c>
      <c r="I28" s="17"/>
    </row>
    <row r="29" spans="1:9">
      <c r="A29" s="17"/>
      <c r="B29" s="612"/>
      <c r="C29" s="612"/>
      <c r="D29" s="609"/>
      <c r="E29" s="611"/>
      <c r="F29" s="194">
        <f t="shared" si="0"/>
        <v>0</v>
      </c>
      <c r="G29" s="590"/>
      <c r="H29" s="207">
        <f t="shared" si="1"/>
        <v>0</v>
      </c>
      <c r="I29" s="17"/>
    </row>
    <row r="30" spans="1:9">
      <c r="A30" s="17"/>
      <c r="B30" s="612"/>
      <c r="C30" s="612"/>
      <c r="D30" s="609"/>
      <c r="E30" s="611"/>
      <c r="F30" s="194">
        <f t="shared" si="0"/>
        <v>0</v>
      </c>
      <c r="G30" s="590"/>
      <c r="H30" s="207">
        <f t="shared" si="1"/>
        <v>0</v>
      </c>
      <c r="I30" s="17"/>
    </row>
    <row r="31" spans="1:9">
      <c r="A31" s="17"/>
      <c r="B31" s="612"/>
      <c r="C31" s="612"/>
      <c r="D31" s="609"/>
      <c r="E31" s="611"/>
      <c r="F31" s="194">
        <f t="shared" si="0"/>
        <v>0</v>
      </c>
      <c r="G31" s="590"/>
      <c r="H31" s="207">
        <f t="shared" si="1"/>
        <v>0</v>
      </c>
      <c r="I31" s="17"/>
    </row>
    <row r="32" spans="1:9">
      <c r="A32" s="17"/>
      <c r="B32" s="612"/>
      <c r="C32" s="612"/>
      <c r="D32" s="609"/>
      <c r="E32" s="611"/>
      <c r="F32" s="194">
        <f t="shared" si="0"/>
        <v>0</v>
      </c>
      <c r="G32" s="590"/>
      <c r="H32" s="207">
        <f t="shared" si="1"/>
        <v>0</v>
      </c>
      <c r="I32" s="17"/>
    </row>
    <row r="33" spans="1:9">
      <c r="A33" s="17"/>
      <c r="B33" s="612"/>
      <c r="C33" s="612"/>
      <c r="D33" s="609"/>
      <c r="E33" s="611"/>
      <c r="F33" s="194">
        <f t="shared" si="0"/>
        <v>0</v>
      </c>
      <c r="G33" s="590"/>
      <c r="H33" s="207">
        <f t="shared" si="1"/>
        <v>0</v>
      </c>
      <c r="I33" s="17"/>
    </row>
    <row r="34" spans="1:9">
      <c r="A34" s="17"/>
      <c r="B34" s="612"/>
      <c r="C34" s="612"/>
      <c r="D34" s="609"/>
      <c r="E34" s="611"/>
      <c r="F34" s="194">
        <f t="shared" si="0"/>
        <v>0</v>
      </c>
      <c r="G34" s="590"/>
      <c r="H34" s="207">
        <f t="shared" si="1"/>
        <v>0</v>
      </c>
      <c r="I34" s="17"/>
    </row>
    <row r="35" spans="1:9">
      <c r="A35" s="17"/>
      <c r="B35" s="612"/>
      <c r="C35" s="612"/>
      <c r="D35" s="609"/>
      <c r="E35" s="611"/>
      <c r="F35" s="194">
        <f t="shared" si="0"/>
        <v>0</v>
      </c>
      <c r="G35" s="590"/>
      <c r="H35" s="207">
        <f t="shared" si="1"/>
        <v>0</v>
      </c>
      <c r="I35" s="17"/>
    </row>
    <row r="36" spans="1:9">
      <c r="A36" s="17"/>
      <c r="B36" s="612"/>
      <c r="C36" s="612"/>
      <c r="D36" s="609"/>
      <c r="E36" s="611"/>
      <c r="F36" s="194">
        <f t="shared" si="0"/>
        <v>0</v>
      </c>
      <c r="G36" s="590"/>
      <c r="H36" s="207">
        <f t="shared" si="1"/>
        <v>0</v>
      </c>
    </row>
    <row r="37" spans="1:9">
      <c r="A37" s="17"/>
      <c r="B37" s="612"/>
      <c r="C37" s="612"/>
      <c r="D37" s="609"/>
      <c r="E37" s="611"/>
      <c r="F37" s="194">
        <f t="shared" si="0"/>
        <v>0</v>
      </c>
      <c r="G37" s="590"/>
      <c r="H37" s="207">
        <f t="shared" si="1"/>
        <v>0</v>
      </c>
    </row>
    <row r="38" spans="1:9">
      <c r="A38" s="17"/>
      <c r="B38" s="612"/>
      <c r="C38" s="612"/>
      <c r="D38" s="609"/>
      <c r="E38" s="611"/>
      <c r="F38" s="194">
        <f t="shared" si="0"/>
        <v>0</v>
      </c>
      <c r="G38" s="590"/>
      <c r="H38" s="207">
        <f t="shared" si="1"/>
        <v>0</v>
      </c>
    </row>
    <row r="39" spans="1:9">
      <c r="A39" s="17"/>
      <c r="B39" s="612"/>
      <c r="C39" s="612"/>
      <c r="D39" s="609"/>
      <c r="E39" s="611"/>
      <c r="F39" s="194">
        <f t="shared" si="0"/>
        <v>0</v>
      </c>
      <c r="G39" s="590"/>
      <c r="H39" s="207">
        <f t="shared" si="1"/>
        <v>0</v>
      </c>
      <c r="I39" s="17"/>
    </row>
    <row r="40" spans="1:9">
      <c r="A40" s="17"/>
      <c r="B40" s="612"/>
      <c r="C40" s="612"/>
      <c r="D40" s="609"/>
      <c r="E40" s="611"/>
      <c r="F40" s="194">
        <f t="shared" si="0"/>
        <v>0</v>
      </c>
      <c r="G40" s="590"/>
      <c r="H40" s="207">
        <f t="shared" si="1"/>
        <v>0</v>
      </c>
      <c r="I40" s="17"/>
    </row>
    <row r="41" spans="1:9">
      <c r="A41" s="17"/>
      <c r="B41" s="612"/>
      <c r="C41" s="612"/>
      <c r="D41" s="609"/>
      <c r="E41" s="611"/>
      <c r="F41" s="194">
        <f t="shared" si="0"/>
        <v>0</v>
      </c>
      <c r="G41" s="590"/>
      <c r="H41" s="207">
        <f t="shared" si="1"/>
        <v>0</v>
      </c>
      <c r="I41" s="17"/>
    </row>
    <row r="42" spans="1:9">
      <c r="B42" s="834" t="s">
        <v>245</v>
      </c>
      <c r="C42" s="835"/>
      <c r="D42" s="835"/>
      <c r="E42" s="836"/>
      <c r="F42" s="187">
        <f>SUM(F23:F41)</f>
        <v>0</v>
      </c>
      <c r="G42" s="240"/>
      <c r="H42" s="187">
        <f>SUM(H23:H41)</f>
        <v>0</v>
      </c>
    </row>
    <row r="43" spans="1:9">
      <c r="B43" s="843"/>
      <c r="C43" s="844"/>
      <c r="D43" s="844"/>
      <c r="E43" s="844"/>
      <c r="F43" s="844"/>
      <c r="G43" s="844"/>
      <c r="H43" s="845"/>
    </row>
    <row r="44" spans="1:9" ht="23.25">
      <c r="B44" s="247" t="s">
        <v>250</v>
      </c>
      <c r="C44" s="852"/>
      <c r="D44" s="852"/>
      <c r="E44" s="853"/>
      <c r="F44" s="248">
        <f>F42+F20</f>
        <v>0</v>
      </c>
      <c r="G44" s="249"/>
      <c r="H44" s="248">
        <f>H42+H20</f>
        <v>0</v>
      </c>
    </row>
    <row r="45" spans="1:9">
      <c r="B45" s="85"/>
      <c r="C45" s="85"/>
      <c r="D45" s="86"/>
      <c r="E45" s="44"/>
      <c r="F45" s="19"/>
      <c r="G45" s="87"/>
    </row>
    <row r="46" spans="1:9" ht="12.75" customHeight="1">
      <c r="B46" s="850" t="s">
        <v>253</v>
      </c>
      <c r="C46" s="846" t="s">
        <v>252</v>
      </c>
      <c r="D46" s="848" t="s">
        <v>4</v>
      </c>
      <c r="E46" s="236" t="s">
        <v>239</v>
      </c>
      <c r="F46" s="855" t="s">
        <v>9</v>
      </c>
      <c r="G46" s="238" t="s">
        <v>240</v>
      </c>
      <c r="H46" s="236" t="s">
        <v>239</v>
      </c>
    </row>
    <row r="47" spans="1:9" ht="12.75" customHeight="1">
      <c r="B47" s="851"/>
      <c r="C47" s="847"/>
      <c r="D47" s="849"/>
      <c r="E47" s="237" t="s">
        <v>112</v>
      </c>
      <c r="F47" s="856"/>
      <c r="G47" s="239" t="s">
        <v>241</v>
      </c>
      <c r="H47" s="237" t="s">
        <v>241</v>
      </c>
    </row>
    <row r="48" spans="1:9">
      <c r="B48" s="241" t="s">
        <v>251</v>
      </c>
      <c r="C48" s="250"/>
      <c r="D48" s="251"/>
      <c r="E48" s="264"/>
      <c r="F48" s="187">
        <f>F44</f>
        <v>0</v>
      </c>
      <c r="G48" s="254"/>
      <c r="H48" s="255">
        <f>H44</f>
        <v>0</v>
      </c>
    </row>
    <row r="49" spans="2:8">
      <c r="B49" s="242"/>
      <c r="C49" s="256"/>
      <c r="D49" s="257"/>
      <c r="E49" s="19"/>
      <c r="F49" s="19"/>
      <c r="G49" s="87"/>
      <c r="H49" s="258"/>
    </row>
    <row r="50" spans="2:8">
      <c r="B50" s="259" t="s">
        <v>234</v>
      </c>
      <c r="C50" s="260"/>
      <c r="D50" s="261"/>
      <c r="E50" s="265"/>
      <c r="F50" s="265"/>
      <c r="G50" s="266"/>
      <c r="H50" s="262"/>
    </row>
    <row r="51" spans="2:8">
      <c r="B51" s="612"/>
      <c r="C51" s="612"/>
      <c r="D51" s="609">
        <v>1</v>
      </c>
      <c r="E51" s="611">
        <f>'Quadro 1'!D9</f>
        <v>0</v>
      </c>
      <c r="F51" s="194">
        <f t="shared" ref="F51:F59" si="2">D51*E51</f>
        <v>0</v>
      </c>
      <c r="G51" s="590">
        <f>'Quadro 1'!E9</f>
        <v>0</v>
      </c>
      <c r="H51" s="207">
        <f t="shared" ref="H51:H59" si="3">F51*G51</f>
        <v>0</v>
      </c>
    </row>
    <row r="52" spans="2:8">
      <c r="B52" s="612"/>
      <c r="C52" s="612"/>
      <c r="D52" s="609"/>
      <c r="E52" s="611"/>
      <c r="F52" s="194">
        <f t="shared" si="2"/>
        <v>0</v>
      </c>
      <c r="G52" s="590"/>
      <c r="H52" s="207">
        <f t="shared" si="3"/>
        <v>0</v>
      </c>
    </row>
    <row r="53" spans="2:8">
      <c r="B53" s="612"/>
      <c r="C53" s="612"/>
      <c r="D53" s="609"/>
      <c r="E53" s="611"/>
      <c r="F53" s="194">
        <f t="shared" si="2"/>
        <v>0</v>
      </c>
      <c r="G53" s="590"/>
      <c r="H53" s="207">
        <f t="shared" si="3"/>
        <v>0</v>
      </c>
    </row>
    <row r="54" spans="2:8">
      <c r="B54" s="612"/>
      <c r="C54" s="612"/>
      <c r="D54" s="609"/>
      <c r="E54" s="611"/>
      <c r="F54" s="194">
        <f t="shared" si="2"/>
        <v>0</v>
      </c>
      <c r="G54" s="590"/>
      <c r="H54" s="207">
        <f t="shared" si="3"/>
        <v>0</v>
      </c>
    </row>
    <row r="55" spans="2:8">
      <c r="B55" s="612"/>
      <c r="C55" s="612"/>
      <c r="D55" s="609"/>
      <c r="E55" s="611"/>
      <c r="F55" s="194">
        <f t="shared" si="2"/>
        <v>0</v>
      </c>
      <c r="G55" s="590"/>
      <c r="H55" s="207">
        <f t="shared" si="3"/>
        <v>0</v>
      </c>
    </row>
    <row r="56" spans="2:8">
      <c r="B56" s="612"/>
      <c r="C56" s="612"/>
      <c r="D56" s="609"/>
      <c r="E56" s="611"/>
      <c r="F56" s="194">
        <f t="shared" si="2"/>
        <v>0</v>
      </c>
      <c r="G56" s="590"/>
      <c r="H56" s="207">
        <f t="shared" si="3"/>
        <v>0</v>
      </c>
    </row>
    <row r="57" spans="2:8">
      <c r="B57" s="612"/>
      <c r="C57" s="612"/>
      <c r="D57" s="609"/>
      <c r="E57" s="611"/>
      <c r="F57" s="194">
        <f t="shared" si="2"/>
        <v>0</v>
      </c>
      <c r="G57" s="590"/>
      <c r="H57" s="207">
        <f t="shared" si="3"/>
        <v>0</v>
      </c>
    </row>
    <row r="58" spans="2:8">
      <c r="B58" s="612"/>
      <c r="C58" s="612"/>
      <c r="D58" s="609"/>
      <c r="E58" s="611"/>
      <c r="F58" s="194">
        <f t="shared" si="2"/>
        <v>0</v>
      </c>
      <c r="G58" s="590"/>
      <c r="H58" s="207">
        <f t="shared" si="3"/>
        <v>0</v>
      </c>
    </row>
    <row r="59" spans="2:8">
      <c r="B59" s="612"/>
      <c r="C59" s="612"/>
      <c r="D59" s="609"/>
      <c r="E59" s="611"/>
      <c r="F59" s="194">
        <f t="shared" si="2"/>
        <v>0</v>
      </c>
      <c r="G59" s="590"/>
      <c r="H59" s="207">
        <f t="shared" si="3"/>
        <v>0</v>
      </c>
    </row>
    <row r="60" spans="2:8">
      <c r="B60" s="834" t="s">
        <v>246</v>
      </c>
      <c r="C60" s="835"/>
      <c r="D60" s="835"/>
      <c r="E60" s="836"/>
      <c r="F60" s="187">
        <f>SUM(F50:F59)</f>
        <v>0</v>
      </c>
      <c r="G60" s="240"/>
      <c r="H60" s="187">
        <f>SUM(H50:H59)</f>
        <v>0</v>
      </c>
    </row>
    <row r="61" spans="2:8">
      <c r="B61" s="857"/>
      <c r="C61" s="858"/>
      <c r="D61" s="858"/>
      <c r="E61" s="858"/>
      <c r="F61" s="858"/>
      <c r="G61" s="858"/>
      <c r="H61" s="859"/>
    </row>
    <row r="62" spans="2:8">
      <c r="B62" s="840" t="s">
        <v>235</v>
      </c>
      <c r="C62" s="841"/>
      <c r="D62" s="841"/>
      <c r="E62" s="841"/>
      <c r="F62" s="841"/>
      <c r="G62" s="841"/>
      <c r="H62" s="842"/>
    </row>
    <row r="63" spans="2:8">
      <c r="B63" s="612"/>
      <c r="C63" s="612"/>
      <c r="D63" s="609">
        <v>1</v>
      </c>
      <c r="E63" s="611">
        <f>'Quadro 1'!D10</f>
        <v>0</v>
      </c>
      <c r="F63" s="194">
        <f t="shared" ref="F63:F85" si="4">D63*E63</f>
        <v>0</v>
      </c>
      <c r="G63" s="590">
        <f>'Quadro 1'!E10</f>
        <v>0</v>
      </c>
      <c r="H63" s="207">
        <f t="shared" ref="H63:H85" si="5">F63*G63</f>
        <v>0</v>
      </c>
    </row>
    <row r="64" spans="2:8">
      <c r="B64" s="612"/>
      <c r="C64" s="612"/>
      <c r="D64" s="609"/>
      <c r="E64" s="611"/>
      <c r="F64" s="194">
        <f t="shared" si="4"/>
        <v>0</v>
      </c>
      <c r="G64" s="590"/>
      <c r="H64" s="207">
        <f t="shared" si="5"/>
        <v>0</v>
      </c>
    </row>
    <row r="65" spans="2:8">
      <c r="B65" s="612"/>
      <c r="C65" s="612"/>
      <c r="D65" s="609"/>
      <c r="E65" s="611"/>
      <c r="F65" s="194">
        <f t="shared" si="4"/>
        <v>0</v>
      </c>
      <c r="G65" s="590"/>
      <c r="H65" s="207">
        <f t="shared" si="5"/>
        <v>0</v>
      </c>
    </row>
    <row r="66" spans="2:8">
      <c r="B66" s="612"/>
      <c r="C66" s="612"/>
      <c r="D66" s="609"/>
      <c r="E66" s="611"/>
      <c r="F66" s="194">
        <f t="shared" si="4"/>
        <v>0</v>
      </c>
      <c r="G66" s="590"/>
      <c r="H66" s="207">
        <f t="shared" si="5"/>
        <v>0</v>
      </c>
    </row>
    <row r="67" spans="2:8">
      <c r="B67" s="612"/>
      <c r="C67" s="612"/>
      <c r="D67" s="609"/>
      <c r="E67" s="611"/>
      <c r="F67" s="194">
        <f t="shared" si="4"/>
        <v>0</v>
      </c>
      <c r="G67" s="590"/>
      <c r="H67" s="207">
        <f t="shared" si="5"/>
        <v>0</v>
      </c>
    </row>
    <row r="68" spans="2:8">
      <c r="B68" s="612"/>
      <c r="C68" s="612"/>
      <c r="D68" s="609"/>
      <c r="E68" s="611"/>
      <c r="F68" s="194">
        <f t="shared" si="4"/>
        <v>0</v>
      </c>
      <c r="G68" s="590"/>
      <c r="H68" s="207">
        <f t="shared" si="5"/>
        <v>0</v>
      </c>
    </row>
    <row r="69" spans="2:8">
      <c r="B69" s="612"/>
      <c r="C69" s="612"/>
      <c r="D69" s="609"/>
      <c r="E69" s="611"/>
      <c r="F69" s="194">
        <f t="shared" si="4"/>
        <v>0</v>
      </c>
      <c r="G69" s="590"/>
      <c r="H69" s="207">
        <f t="shared" si="5"/>
        <v>0</v>
      </c>
    </row>
    <row r="70" spans="2:8">
      <c r="B70" s="612"/>
      <c r="C70" s="612"/>
      <c r="D70" s="609"/>
      <c r="E70" s="611"/>
      <c r="F70" s="194">
        <f t="shared" si="4"/>
        <v>0</v>
      </c>
      <c r="G70" s="590"/>
      <c r="H70" s="207">
        <f t="shared" si="5"/>
        <v>0</v>
      </c>
    </row>
    <row r="71" spans="2:8">
      <c r="B71" s="612"/>
      <c r="C71" s="612"/>
      <c r="D71" s="609"/>
      <c r="E71" s="611"/>
      <c r="F71" s="194">
        <f t="shared" si="4"/>
        <v>0</v>
      </c>
      <c r="G71" s="590"/>
      <c r="H71" s="207">
        <f t="shared" si="5"/>
        <v>0</v>
      </c>
    </row>
    <row r="72" spans="2:8">
      <c r="B72" s="612"/>
      <c r="C72" s="612"/>
      <c r="D72" s="609"/>
      <c r="E72" s="611"/>
      <c r="F72" s="194">
        <f t="shared" si="4"/>
        <v>0</v>
      </c>
      <c r="G72" s="590"/>
      <c r="H72" s="207">
        <f t="shared" si="5"/>
        <v>0</v>
      </c>
    </row>
    <row r="73" spans="2:8">
      <c r="B73" s="612"/>
      <c r="C73" s="612"/>
      <c r="D73" s="609"/>
      <c r="E73" s="611"/>
      <c r="F73" s="194">
        <f t="shared" si="4"/>
        <v>0</v>
      </c>
      <c r="G73" s="590"/>
      <c r="H73" s="207">
        <f t="shared" si="5"/>
        <v>0</v>
      </c>
    </row>
    <row r="74" spans="2:8">
      <c r="B74" s="612"/>
      <c r="C74" s="612"/>
      <c r="D74" s="609"/>
      <c r="E74" s="611"/>
      <c r="F74" s="194">
        <f t="shared" si="4"/>
        <v>0</v>
      </c>
      <c r="G74" s="590"/>
      <c r="H74" s="207">
        <f t="shared" si="5"/>
        <v>0</v>
      </c>
    </row>
    <row r="75" spans="2:8">
      <c r="B75" s="612"/>
      <c r="C75" s="612"/>
      <c r="D75" s="609"/>
      <c r="E75" s="611"/>
      <c r="F75" s="194">
        <f t="shared" si="4"/>
        <v>0</v>
      </c>
      <c r="G75" s="590"/>
      <c r="H75" s="207">
        <f t="shared" si="5"/>
        <v>0</v>
      </c>
    </row>
    <row r="76" spans="2:8">
      <c r="B76" s="612"/>
      <c r="C76" s="612"/>
      <c r="D76" s="624"/>
      <c r="E76" s="611"/>
      <c r="F76" s="194">
        <f t="shared" si="4"/>
        <v>0</v>
      </c>
      <c r="G76" s="590"/>
      <c r="H76" s="207">
        <f t="shared" si="5"/>
        <v>0</v>
      </c>
    </row>
    <row r="77" spans="2:8">
      <c r="B77" s="612"/>
      <c r="C77" s="612"/>
      <c r="D77" s="624"/>
      <c r="E77" s="611"/>
      <c r="F77" s="194">
        <f t="shared" si="4"/>
        <v>0</v>
      </c>
      <c r="G77" s="590"/>
      <c r="H77" s="207">
        <f t="shared" si="5"/>
        <v>0</v>
      </c>
    </row>
    <row r="78" spans="2:8">
      <c r="B78" s="612"/>
      <c r="C78" s="612"/>
      <c r="D78" s="624"/>
      <c r="E78" s="611"/>
      <c r="F78" s="194">
        <f t="shared" si="4"/>
        <v>0</v>
      </c>
      <c r="G78" s="590"/>
      <c r="H78" s="207">
        <f t="shared" si="5"/>
        <v>0</v>
      </c>
    </row>
    <row r="79" spans="2:8">
      <c r="B79" s="612"/>
      <c r="C79" s="612"/>
      <c r="D79" s="624"/>
      <c r="E79" s="611"/>
      <c r="F79" s="194">
        <f t="shared" si="4"/>
        <v>0</v>
      </c>
      <c r="G79" s="590"/>
      <c r="H79" s="207">
        <f t="shared" si="5"/>
        <v>0</v>
      </c>
    </row>
    <row r="80" spans="2:8">
      <c r="B80" s="612"/>
      <c r="C80" s="612"/>
      <c r="D80" s="624"/>
      <c r="E80" s="611"/>
      <c r="F80" s="194">
        <f t="shared" si="4"/>
        <v>0</v>
      </c>
      <c r="G80" s="590"/>
      <c r="H80" s="207">
        <f t="shared" si="5"/>
        <v>0</v>
      </c>
    </row>
    <row r="81" spans="2:8">
      <c r="B81" s="612"/>
      <c r="C81" s="612"/>
      <c r="D81" s="624"/>
      <c r="E81" s="611"/>
      <c r="F81" s="194">
        <f t="shared" si="4"/>
        <v>0</v>
      </c>
      <c r="G81" s="590"/>
      <c r="H81" s="207">
        <f t="shared" si="5"/>
        <v>0</v>
      </c>
    </row>
    <row r="82" spans="2:8">
      <c r="B82" s="612"/>
      <c r="C82" s="612"/>
      <c r="D82" s="624"/>
      <c r="E82" s="611"/>
      <c r="F82" s="194">
        <f t="shared" si="4"/>
        <v>0</v>
      </c>
      <c r="G82" s="590"/>
      <c r="H82" s="207">
        <f t="shared" si="5"/>
        <v>0</v>
      </c>
    </row>
    <row r="83" spans="2:8">
      <c r="B83" s="612"/>
      <c r="C83" s="612"/>
      <c r="D83" s="624"/>
      <c r="E83" s="611"/>
      <c r="F83" s="194">
        <f t="shared" si="4"/>
        <v>0</v>
      </c>
      <c r="G83" s="590"/>
      <c r="H83" s="207">
        <f t="shared" si="5"/>
        <v>0</v>
      </c>
    </row>
    <row r="84" spans="2:8">
      <c r="B84" s="612"/>
      <c r="C84" s="612"/>
      <c r="D84" s="624"/>
      <c r="E84" s="611"/>
      <c r="F84" s="194">
        <f t="shared" si="4"/>
        <v>0</v>
      </c>
      <c r="G84" s="590"/>
      <c r="H84" s="207">
        <f t="shared" si="5"/>
        <v>0</v>
      </c>
    </row>
    <row r="85" spans="2:8">
      <c r="B85" s="612"/>
      <c r="C85" s="612"/>
      <c r="D85" s="624"/>
      <c r="E85" s="611"/>
      <c r="F85" s="194">
        <f t="shared" si="4"/>
        <v>0</v>
      </c>
      <c r="G85" s="590"/>
      <c r="H85" s="207">
        <f t="shared" si="5"/>
        <v>0</v>
      </c>
    </row>
    <row r="86" spans="2:8">
      <c r="B86" s="241" t="s">
        <v>247</v>
      </c>
      <c r="C86" s="250"/>
      <c r="D86" s="251"/>
      <c r="E86" s="252"/>
      <c r="F86" s="187">
        <f>SUM(F62:F85)</f>
        <v>0</v>
      </c>
      <c r="G86" s="254"/>
      <c r="H86" s="187">
        <f>SUM(H62:H85)</f>
        <v>0</v>
      </c>
    </row>
    <row r="87" spans="2:8" ht="23.25">
      <c r="B87" s="246" t="s">
        <v>250</v>
      </c>
      <c r="C87" s="272"/>
      <c r="D87" s="273"/>
      <c r="E87" s="274"/>
      <c r="F87" s="198">
        <f>F86+F60+F48</f>
        <v>0</v>
      </c>
      <c r="G87" s="275"/>
      <c r="H87" s="245">
        <f>H86+H60+H48</f>
        <v>0</v>
      </c>
    </row>
    <row r="88" spans="2:8">
      <c r="B88" s="85"/>
      <c r="C88" s="85"/>
      <c r="D88" s="86"/>
      <c r="E88" s="44"/>
      <c r="F88" s="19"/>
      <c r="G88" s="87"/>
    </row>
    <row r="89" spans="2:8" ht="12.75" customHeight="1">
      <c r="B89" s="850" t="s">
        <v>253</v>
      </c>
      <c r="C89" s="846" t="s">
        <v>252</v>
      </c>
      <c r="D89" s="848" t="s">
        <v>4</v>
      </c>
      <c r="E89" s="236" t="s">
        <v>239</v>
      </c>
      <c r="F89" s="855" t="s">
        <v>9</v>
      </c>
      <c r="G89" s="238" t="s">
        <v>240</v>
      </c>
      <c r="H89" s="236" t="s">
        <v>239</v>
      </c>
    </row>
    <row r="90" spans="2:8" ht="12.75" customHeight="1">
      <c r="B90" s="851"/>
      <c r="C90" s="847"/>
      <c r="D90" s="849"/>
      <c r="E90" s="237" t="s">
        <v>112</v>
      </c>
      <c r="F90" s="856"/>
      <c r="G90" s="239" t="s">
        <v>241</v>
      </c>
      <c r="H90" s="237" t="s">
        <v>241</v>
      </c>
    </row>
    <row r="91" spans="2:8">
      <c r="B91" s="834" t="s">
        <v>251</v>
      </c>
      <c r="C91" s="835"/>
      <c r="D91" s="835"/>
      <c r="E91" s="836"/>
      <c r="F91" s="187">
        <f>F87</f>
        <v>0</v>
      </c>
      <c r="G91" s="267"/>
      <c r="H91" s="255">
        <f>H87</f>
        <v>0</v>
      </c>
    </row>
    <row r="92" spans="2:8">
      <c r="B92" s="268"/>
      <c r="C92" s="85"/>
      <c r="D92" s="86"/>
      <c r="E92" s="44"/>
      <c r="F92" s="19"/>
      <c r="G92" s="87"/>
      <c r="H92" s="258"/>
    </row>
    <row r="93" spans="2:8">
      <c r="B93" s="243" t="s">
        <v>238</v>
      </c>
      <c r="C93" s="260"/>
      <c r="D93" s="261"/>
      <c r="E93" s="265"/>
      <c r="F93" s="265"/>
      <c r="G93" s="266"/>
      <c r="H93" s="262"/>
    </row>
    <row r="94" spans="2:8">
      <c r="B94" s="612"/>
      <c r="C94" s="612"/>
      <c r="D94" s="609">
        <v>1</v>
      </c>
      <c r="E94" s="611">
        <f>'Quadro 1'!D11</f>
        <v>0</v>
      </c>
      <c r="F94" s="194">
        <f>D94*E94</f>
        <v>0</v>
      </c>
      <c r="G94" s="590">
        <f>'Quadro 1'!E11</f>
        <v>0</v>
      </c>
      <c r="H94" s="207">
        <f t="shared" ref="H94:H102" si="6">F94*G94</f>
        <v>0</v>
      </c>
    </row>
    <row r="95" spans="2:8">
      <c r="B95" s="612"/>
      <c r="C95" s="612"/>
      <c r="D95" s="609"/>
      <c r="E95" s="611"/>
      <c r="F95" s="194">
        <f t="shared" ref="F95:F102" si="7">D95*E95</f>
        <v>0</v>
      </c>
      <c r="G95" s="590"/>
      <c r="H95" s="207">
        <f t="shared" si="6"/>
        <v>0</v>
      </c>
    </row>
    <row r="96" spans="2:8">
      <c r="B96" s="612"/>
      <c r="C96" s="612"/>
      <c r="D96" s="609"/>
      <c r="E96" s="611"/>
      <c r="F96" s="194">
        <f t="shared" si="7"/>
        <v>0</v>
      </c>
      <c r="G96" s="590"/>
      <c r="H96" s="207">
        <f t="shared" si="6"/>
        <v>0</v>
      </c>
    </row>
    <row r="97" spans="2:8">
      <c r="B97" s="612"/>
      <c r="C97" s="612"/>
      <c r="D97" s="609"/>
      <c r="E97" s="611"/>
      <c r="F97" s="194">
        <f t="shared" si="7"/>
        <v>0</v>
      </c>
      <c r="G97" s="590"/>
      <c r="H97" s="207">
        <f t="shared" si="6"/>
        <v>0</v>
      </c>
    </row>
    <row r="98" spans="2:8">
      <c r="B98" s="612"/>
      <c r="C98" s="612"/>
      <c r="D98" s="609"/>
      <c r="E98" s="611"/>
      <c r="F98" s="194">
        <f t="shared" si="7"/>
        <v>0</v>
      </c>
      <c r="G98" s="590"/>
      <c r="H98" s="207">
        <f t="shared" si="6"/>
        <v>0</v>
      </c>
    </row>
    <row r="99" spans="2:8">
      <c r="B99" s="612"/>
      <c r="C99" s="612"/>
      <c r="D99" s="609"/>
      <c r="E99" s="611"/>
      <c r="F99" s="194">
        <f t="shared" si="7"/>
        <v>0</v>
      </c>
      <c r="G99" s="590"/>
      <c r="H99" s="207">
        <f t="shared" si="6"/>
        <v>0</v>
      </c>
    </row>
    <row r="100" spans="2:8">
      <c r="B100" s="612"/>
      <c r="C100" s="612"/>
      <c r="D100" s="609"/>
      <c r="E100" s="611"/>
      <c r="F100" s="194">
        <f t="shared" si="7"/>
        <v>0</v>
      </c>
      <c r="G100" s="590"/>
      <c r="H100" s="207">
        <f t="shared" si="6"/>
        <v>0</v>
      </c>
    </row>
    <row r="101" spans="2:8">
      <c r="B101" s="612"/>
      <c r="C101" s="612"/>
      <c r="D101" s="609"/>
      <c r="E101" s="611"/>
      <c r="F101" s="194">
        <f t="shared" si="7"/>
        <v>0</v>
      </c>
      <c r="G101" s="590"/>
      <c r="H101" s="207">
        <f t="shared" si="6"/>
        <v>0</v>
      </c>
    </row>
    <row r="102" spans="2:8">
      <c r="B102" s="612"/>
      <c r="C102" s="612"/>
      <c r="D102" s="609"/>
      <c r="E102" s="611"/>
      <c r="F102" s="194">
        <f t="shared" si="7"/>
        <v>0</v>
      </c>
      <c r="G102" s="590"/>
      <c r="H102" s="207">
        <f t="shared" si="6"/>
        <v>0</v>
      </c>
    </row>
    <row r="103" spans="2:8">
      <c r="B103" s="270" t="s">
        <v>248</v>
      </c>
      <c r="C103" s="250"/>
      <c r="D103" s="251"/>
      <c r="E103" s="264"/>
      <c r="F103" s="187">
        <f>SUM(F94:F102)</f>
        <v>0</v>
      </c>
      <c r="G103" s="267"/>
      <c r="H103" s="255">
        <f>SUM(H94:H102)</f>
        <v>0</v>
      </c>
    </row>
    <row r="104" spans="2:8">
      <c r="B104" s="268"/>
      <c r="C104" s="256"/>
      <c r="D104" s="257"/>
      <c r="E104" s="263"/>
      <c r="F104" s="263"/>
      <c r="G104" s="269"/>
      <c r="H104" s="258"/>
    </row>
    <row r="105" spans="2:8">
      <c r="B105" s="243" t="s">
        <v>236</v>
      </c>
      <c r="C105" s="260"/>
      <c r="D105" s="261"/>
      <c r="E105" s="265"/>
      <c r="F105" s="265"/>
      <c r="G105" s="266"/>
      <c r="H105" s="262"/>
    </row>
    <row r="106" spans="2:8">
      <c r="B106" s="612"/>
      <c r="C106" s="612"/>
      <c r="D106" s="609">
        <v>1</v>
      </c>
      <c r="E106" s="611">
        <f>'Quadro 1'!D12</f>
        <v>0</v>
      </c>
      <c r="F106" s="194">
        <f t="shared" ref="F106:F117" si="8">D106*E106</f>
        <v>0</v>
      </c>
      <c r="G106" s="590">
        <f>'Quadro 1'!E12</f>
        <v>0</v>
      </c>
      <c r="H106" s="207">
        <f t="shared" ref="H106:H117" si="9">F106*G106</f>
        <v>0</v>
      </c>
    </row>
    <row r="107" spans="2:8">
      <c r="B107" s="612"/>
      <c r="C107" s="612"/>
      <c r="D107" s="609"/>
      <c r="E107" s="611"/>
      <c r="F107" s="194">
        <f t="shared" si="8"/>
        <v>0</v>
      </c>
      <c r="G107" s="590"/>
      <c r="H107" s="207">
        <f t="shared" si="9"/>
        <v>0</v>
      </c>
    </row>
    <row r="108" spans="2:8">
      <c r="B108" s="612"/>
      <c r="C108" s="612"/>
      <c r="D108" s="609"/>
      <c r="E108" s="611"/>
      <c r="F108" s="194">
        <f t="shared" si="8"/>
        <v>0</v>
      </c>
      <c r="G108" s="590"/>
      <c r="H108" s="207">
        <f t="shared" si="9"/>
        <v>0</v>
      </c>
    </row>
    <row r="109" spans="2:8">
      <c r="B109" s="612"/>
      <c r="C109" s="612"/>
      <c r="D109" s="609"/>
      <c r="E109" s="611"/>
      <c r="F109" s="194">
        <f t="shared" si="8"/>
        <v>0</v>
      </c>
      <c r="G109" s="590"/>
      <c r="H109" s="207">
        <f t="shared" si="9"/>
        <v>0</v>
      </c>
    </row>
    <row r="110" spans="2:8">
      <c r="B110" s="612"/>
      <c r="C110" s="612"/>
      <c r="D110" s="609"/>
      <c r="E110" s="611"/>
      <c r="F110" s="194">
        <f t="shared" si="8"/>
        <v>0</v>
      </c>
      <c r="G110" s="590"/>
      <c r="H110" s="207">
        <f t="shared" si="9"/>
        <v>0</v>
      </c>
    </row>
    <row r="111" spans="2:8">
      <c r="B111" s="612"/>
      <c r="C111" s="612"/>
      <c r="D111" s="609"/>
      <c r="E111" s="611"/>
      <c r="F111" s="194">
        <f t="shared" si="8"/>
        <v>0</v>
      </c>
      <c r="G111" s="590"/>
      <c r="H111" s="207">
        <f t="shared" si="9"/>
        <v>0</v>
      </c>
    </row>
    <row r="112" spans="2:8">
      <c r="B112" s="612"/>
      <c r="C112" s="612"/>
      <c r="D112" s="609"/>
      <c r="E112" s="611"/>
      <c r="F112" s="194">
        <f t="shared" si="8"/>
        <v>0</v>
      </c>
      <c r="G112" s="590"/>
      <c r="H112" s="207">
        <f t="shared" si="9"/>
        <v>0</v>
      </c>
    </row>
    <row r="113" spans="2:8">
      <c r="B113" s="612"/>
      <c r="C113" s="612"/>
      <c r="D113" s="609"/>
      <c r="E113" s="611"/>
      <c r="F113" s="194">
        <f t="shared" si="8"/>
        <v>0</v>
      </c>
      <c r="G113" s="590"/>
      <c r="H113" s="207">
        <f t="shared" si="9"/>
        <v>0</v>
      </c>
    </row>
    <row r="114" spans="2:8">
      <c r="B114" s="612"/>
      <c r="C114" s="612"/>
      <c r="D114" s="609"/>
      <c r="E114" s="611"/>
      <c r="F114" s="194">
        <f t="shared" si="8"/>
        <v>0</v>
      </c>
      <c r="G114" s="590"/>
      <c r="H114" s="207">
        <f t="shared" si="9"/>
        <v>0</v>
      </c>
    </row>
    <row r="115" spans="2:8">
      <c r="B115" s="612"/>
      <c r="C115" s="612"/>
      <c r="D115" s="609"/>
      <c r="E115" s="611"/>
      <c r="F115" s="194">
        <f t="shared" si="8"/>
        <v>0</v>
      </c>
      <c r="G115" s="590"/>
      <c r="H115" s="207">
        <f t="shared" si="9"/>
        <v>0</v>
      </c>
    </row>
    <row r="116" spans="2:8">
      <c r="B116" s="612"/>
      <c r="C116" s="612"/>
      <c r="D116" s="609"/>
      <c r="E116" s="611"/>
      <c r="F116" s="194">
        <f t="shared" si="8"/>
        <v>0</v>
      </c>
      <c r="G116" s="590"/>
      <c r="H116" s="207">
        <f t="shared" si="9"/>
        <v>0</v>
      </c>
    </row>
    <row r="117" spans="2:8">
      <c r="B117" s="612"/>
      <c r="C117" s="612"/>
      <c r="D117" s="609"/>
      <c r="E117" s="611"/>
      <c r="F117" s="194">
        <f t="shared" si="8"/>
        <v>0</v>
      </c>
      <c r="G117" s="590"/>
      <c r="H117" s="207">
        <f t="shared" si="9"/>
        <v>0</v>
      </c>
    </row>
    <row r="118" spans="2:8">
      <c r="B118" s="241" t="s">
        <v>249</v>
      </c>
      <c r="C118" s="250"/>
      <c r="D118" s="251"/>
      <c r="E118" s="252"/>
      <c r="F118" s="187">
        <f>SUM(F106:F117)</f>
        <v>0</v>
      </c>
      <c r="G118" s="254"/>
      <c r="H118" s="255">
        <f>SUM(H106:H117)</f>
        <v>0</v>
      </c>
    </row>
    <row r="119" spans="2:8">
      <c r="B119" s="271"/>
      <c r="C119" s="250"/>
      <c r="D119" s="251"/>
      <c r="E119" s="252"/>
      <c r="F119" s="252"/>
      <c r="G119" s="254"/>
      <c r="H119" s="264"/>
    </row>
    <row r="120" spans="2:8" ht="23.25">
      <c r="B120" s="246" t="s">
        <v>250</v>
      </c>
      <c r="C120" s="272"/>
      <c r="D120" s="273"/>
      <c r="E120" s="274"/>
      <c r="F120" s="198">
        <f>F118+F103+F91</f>
        <v>0</v>
      </c>
      <c r="G120" s="275"/>
      <c r="H120" s="245">
        <f>H118+H103+H91</f>
        <v>0</v>
      </c>
    </row>
    <row r="121" spans="2:8">
      <c r="B121" s="85"/>
      <c r="C121" s="85"/>
      <c r="D121" s="86"/>
      <c r="E121" s="44"/>
      <c r="F121" s="19"/>
      <c r="G121" s="87"/>
    </row>
    <row r="122" spans="2:8">
      <c r="B122" s="85"/>
      <c r="C122" s="85"/>
      <c r="D122" s="86"/>
      <c r="E122" s="44"/>
      <c r="F122" s="19"/>
      <c r="G122" s="87"/>
    </row>
    <row r="123" spans="2:8">
      <c r="B123" s="85"/>
      <c r="C123" s="85"/>
      <c r="D123" s="86"/>
      <c r="E123" s="44"/>
      <c r="F123" s="19"/>
      <c r="G123" s="87"/>
    </row>
    <row r="124" spans="2:8" ht="12.75" customHeight="1">
      <c r="B124" s="850" t="s">
        <v>253</v>
      </c>
      <c r="C124" s="846" t="s">
        <v>252</v>
      </c>
      <c r="D124" s="848" t="s">
        <v>4</v>
      </c>
      <c r="E124" s="236" t="s">
        <v>239</v>
      </c>
      <c r="F124" s="855" t="s">
        <v>9</v>
      </c>
      <c r="G124" s="238" t="s">
        <v>240</v>
      </c>
      <c r="H124" s="236" t="s">
        <v>239</v>
      </c>
    </row>
    <row r="125" spans="2:8" ht="12.75" customHeight="1">
      <c r="B125" s="851"/>
      <c r="C125" s="847"/>
      <c r="D125" s="849"/>
      <c r="E125" s="237" t="s">
        <v>112</v>
      </c>
      <c r="F125" s="856"/>
      <c r="G125" s="239" t="s">
        <v>241</v>
      </c>
      <c r="H125" s="237" t="s">
        <v>241</v>
      </c>
    </row>
    <row r="126" spans="2:8">
      <c r="B126" s="241" t="s">
        <v>251</v>
      </c>
      <c r="C126" s="250"/>
      <c r="D126" s="251"/>
      <c r="E126" s="252"/>
      <c r="F126" s="187">
        <f>F120</f>
        <v>0</v>
      </c>
      <c r="G126" s="267"/>
      <c r="H126" s="255">
        <f>H120</f>
        <v>0</v>
      </c>
    </row>
    <row r="127" spans="2:8">
      <c r="B127" s="268"/>
      <c r="C127" s="256"/>
      <c r="D127" s="257"/>
      <c r="E127" s="263"/>
      <c r="F127" s="263"/>
      <c r="G127" s="269"/>
      <c r="H127" s="258"/>
    </row>
    <row r="128" spans="2:8">
      <c r="B128" s="243" t="s">
        <v>237</v>
      </c>
      <c r="C128" s="260"/>
      <c r="D128" s="261"/>
      <c r="E128" s="265"/>
      <c r="F128" s="265"/>
      <c r="G128" s="266"/>
      <c r="H128" s="262"/>
    </row>
    <row r="129" spans="2:8">
      <c r="B129" s="612"/>
      <c r="C129" s="612"/>
      <c r="D129" s="609">
        <v>1</v>
      </c>
      <c r="E129" s="611">
        <f>'Quadro 1'!D13</f>
        <v>0</v>
      </c>
      <c r="F129" s="194">
        <f t="shared" ref="F129:F141" si="10">D129*E129</f>
        <v>0</v>
      </c>
      <c r="G129" s="590">
        <f>'Quadro 1'!E13</f>
        <v>0</v>
      </c>
      <c r="H129" s="207">
        <f t="shared" ref="H129:H141" si="11">F129*G129</f>
        <v>0</v>
      </c>
    </row>
    <row r="130" spans="2:8">
      <c r="B130" s="612"/>
      <c r="C130" s="612"/>
      <c r="D130" s="609"/>
      <c r="E130" s="611"/>
      <c r="F130" s="194">
        <f t="shared" si="10"/>
        <v>0</v>
      </c>
      <c r="G130" s="590"/>
      <c r="H130" s="207">
        <f t="shared" si="11"/>
        <v>0</v>
      </c>
    </row>
    <row r="131" spans="2:8">
      <c r="B131" s="612"/>
      <c r="C131" s="612"/>
      <c r="D131" s="609"/>
      <c r="E131" s="611"/>
      <c r="F131" s="194">
        <f t="shared" si="10"/>
        <v>0</v>
      </c>
      <c r="G131" s="590"/>
      <c r="H131" s="207">
        <f t="shared" si="11"/>
        <v>0</v>
      </c>
    </row>
    <row r="132" spans="2:8">
      <c r="B132" s="612"/>
      <c r="C132" s="612"/>
      <c r="D132" s="609"/>
      <c r="E132" s="611"/>
      <c r="F132" s="194">
        <f t="shared" si="10"/>
        <v>0</v>
      </c>
      <c r="G132" s="590"/>
      <c r="H132" s="207">
        <f t="shared" si="11"/>
        <v>0</v>
      </c>
    </row>
    <row r="133" spans="2:8">
      <c r="B133" s="612"/>
      <c r="C133" s="612"/>
      <c r="D133" s="609"/>
      <c r="E133" s="611"/>
      <c r="F133" s="194">
        <f t="shared" si="10"/>
        <v>0</v>
      </c>
      <c r="G133" s="590"/>
      <c r="H133" s="207">
        <f t="shared" si="11"/>
        <v>0</v>
      </c>
    </row>
    <row r="134" spans="2:8">
      <c r="B134" s="612"/>
      <c r="C134" s="612"/>
      <c r="D134" s="609"/>
      <c r="E134" s="611"/>
      <c r="F134" s="194">
        <f t="shared" si="10"/>
        <v>0</v>
      </c>
      <c r="G134" s="590"/>
      <c r="H134" s="207">
        <f t="shared" si="11"/>
        <v>0</v>
      </c>
    </row>
    <row r="135" spans="2:8">
      <c r="B135" s="612"/>
      <c r="C135" s="612"/>
      <c r="D135" s="609"/>
      <c r="E135" s="611"/>
      <c r="F135" s="194">
        <f t="shared" si="10"/>
        <v>0</v>
      </c>
      <c r="G135" s="590"/>
      <c r="H135" s="207">
        <f t="shared" si="11"/>
        <v>0</v>
      </c>
    </row>
    <row r="136" spans="2:8">
      <c r="B136" s="612"/>
      <c r="C136" s="612"/>
      <c r="D136" s="609"/>
      <c r="E136" s="611"/>
      <c r="F136" s="194">
        <f t="shared" si="10"/>
        <v>0</v>
      </c>
      <c r="G136" s="590"/>
      <c r="H136" s="207">
        <f t="shared" si="11"/>
        <v>0</v>
      </c>
    </row>
    <row r="137" spans="2:8">
      <c r="B137" s="612"/>
      <c r="C137" s="612"/>
      <c r="D137" s="609"/>
      <c r="E137" s="611"/>
      <c r="F137" s="194">
        <f t="shared" si="10"/>
        <v>0</v>
      </c>
      <c r="G137" s="590"/>
      <c r="H137" s="207">
        <f t="shared" si="11"/>
        <v>0</v>
      </c>
    </row>
    <row r="138" spans="2:8">
      <c r="B138" s="612"/>
      <c r="C138" s="612"/>
      <c r="D138" s="609"/>
      <c r="E138" s="611"/>
      <c r="F138" s="194">
        <f t="shared" si="10"/>
        <v>0</v>
      </c>
      <c r="G138" s="590"/>
      <c r="H138" s="207">
        <f t="shared" si="11"/>
        <v>0</v>
      </c>
    </row>
    <row r="139" spans="2:8">
      <c r="B139" s="612"/>
      <c r="C139" s="612"/>
      <c r="D139" s="609"/>
      <c r="E139" s="611"/>
      <c r="F139" s="194">
        <f t="shared" si="10"/>
        <v>0</v>
      </c>
      <c r="G139" s="590"/>
      <c r="H139" s="207">
        <f t="shared" si="11"/>
        <v>0</v>
      </c>
    </row>
    <row r="140" spans="2:8">
      <c r="B140" s="612"/>
      <c r="C140" s="612"/>
      <c r="D140" s="609"/>
      <c r="E140" s="611"/>
      <c r="F140" s="194">
        <f t="shared" si="10"/>
        <v>0</v>
      </c>
      <c r="G140" s="590"/>
      <c r="H140" s="207">
        <f t="shared" si="11"/>
        <v>0</v>
      </c>
    </row>
    <row r="141" spans="2:8">
      <c r="B141" s="612"/>
      <c r="C141" s="612"/>
      <c r="D141" s="609"/>
      <c r="E141" s="611"/>
      <c r="F141" s="194">
        <f t="shared" si="10"/>
        <v>0</v>
      </c>
      <c r="G141" s="590"/>
      <c r="H141" s="207">
        <f t="shared" si="11"/>
        <v>0</v>
      </c>
    </row>
    <row r="142" spans="2:8">
      <c r="B142" s="241" t="s">
        <v>242</v>
      </c>
      <c r="C142" s="250"/>
      <c r="D142" s="251"/>
      <c r="E142" s="252"/>
      <c r="F142" s="187">
        <f>SUM(F128:F141)</f>
        <v>0</v>
      </c>
      <c r="G142" s="267"/>
      <c r="H142" s="255">
        <f>SUM(H128:H141)</f>
        <v>0</v>
      </c>
    </row>
    <row r="143" spans="2:8">
      <c r="B143" s="268"/>
      <c r="C143" s="256"/>
      <c r="D143" s="257"/>
      <c r="E143" s="263"/>
      <c r="F143" s="263"/>
      <c r="G143" s="269"/>
      <c r="H143" s="258"/>
    </row>
    <row r="144" spans="2:8">
      <c r="B144" s="243" t="s">
        <v>157</v>
      </c>
      <c r="C144" s="260"/>
      <c r="D144" s="261"/>
      <c r="E144" s="265"/>
      <c r="F144" s="265"/>
      <c r="G144" s="266"/>
      <c r="H144" s="262"/>
    </row>
    <row r="145" spans="2:33">
      <c r="B145" s="612"/>
      <c r="C145" s="612"/>
      <c r="D145" s="609">
        <v>1</v>
      </c>
      <c r="E145" s="611">
        <f>'Quadro 1'!D14</f>
        <v>0</v>
      </c>
      <c r="F145" s="194">
        <f t="shared" ref="F145:F150" si="12">D145*E145</f>
        <v>0</v>
      </c>
      <c r="G145" s="590"/>
      <c r="H145" s="207">
        <f t="shared" ref="H145:H150" si="13">F145*G145</f>
        <v>0</v>
      </c>
    </row>
    <row r="146" spans="2:33">
      <c r="B146" s="612"/>
      <c r="C146" s="612"/>
      <c r="D146" s="609"/>
      <c r="E146" s="611"/>
      <c r="F146" s="194">
        <f t="shared" si="12"/>
        <v>0</v>
      </c>
      <c r="G146" s="590"/>
      <c r="H146" s="207">
        <f t="shared" si="13"/>
        <v>0</v>
      </c>
    </row>
    <row r="147" spans="2:33">
      <c r="B147" s="612"/>
      <c r="C147" s="612"/>
      <c r="D147" s="609"/>
      <c r="E147" s="611"/>
      <c r="F147" s="194">
        <f t="shared" si="12"/>
        <v>0</v>
      </c>
      <c r="G147" s="590"/>
      <c r="H147" s="207">
        <f t="shared" si="13"/>
        <v>0</v>
      </c>
    </row>
    <row r="148" spans="2:33">
      <c r="B148" s="612"/>
      <c r="C148" s="612"/>
      <c r="D148" s="609"/>
      <c r="E148" s="611"/>
      <c r="F148" s="194">
        <f t="shared" si="12"/>
        <v>0</v>
      </c>
      <c r="G148" s="590"/>
      <c r="H148" s="207">
        <f t="shared" si="13"/>
        <v>0</v>
      </c>
    </row>
    <row r="149" spans="2:33">
      <c r="B149" s="612"/>
      <c r="C149" s="612"/>
      <c r="D149" s="609"/>
      <c r="E149" s="611"/>
      <c r="F149" s="194">
        <f t="shared" si="12"/>
        <v>0</v>
      </c>
      <c r="G149" s="590"/>
      <c r="H149" s="207">
        <f t="shared" si="13"/>
        <v>0</v>
      </c>
    </row>
    <row r="150" spans="2:33">
      <c r="B150" s="612"/>
      <c r="C150" s="612"/>
      <c r="D150" s="609"/>
      <c r="E150" s="611"/>
      <c r="F150" s="194">
        <f t="shared" si="12"/>
        <v>0</v>
      </c>
      <c r="G150" s="590"/>
      <c r="H150" s="207">
        <f t="shared" si="13"/>
        <v>0</v>
      </c>
    </row>
    <row r="151" spans="2:33">
      <c r="B151" s="241" t="s">
        <v>242</v>
      </c>
      <c r="C151" s="250"/>
      <c r="D151" s="251"/>
      <c r="E151" s="252"/>
      <c r="F151" s="187">
        <f>SUM(F145:F150)</f>
        <v>0</v>
      </c>
      <c r="G151" s="254"/>
      <c r="H151" s="255">
        <f>SUM(H145:H150)</f>
        <v>0</v>
      </c>
    </row>
    <row r="152" spans="2:33">
      <c r="B152" s="241"/>
      <c r="C152" s="250"/>
      <c r="D152" s="251"/>
      <c r="E152" s="252"/>
      <c r="F152" s="253"/>
      <c r="G152" s="254"/>
      <c r="H152" s="264"/>
    </row>
    <row r="153" spans="2:33">
      <c r="B153" s="241" t="s">
        <v>270</v>
      </c>
      <c r="C153" s="250"/>
      <c r="D153" s="251"/>
      <c r="E153" s="252"/>
      <c r="F153" s="187" t="e">
        <f>IF('Capital de Giro'!D34&lt;0,0,'Capital de Giro'!D34)</f>
        <v>#DIV/0!</v>
      </c>
      <c r="G153" s="590">
        <f>'Quadro 1'!E15</f>
        <v>0</v>
      </c>
      <c r="H153" s="276" t="e">
        <f>F153*G153</f>
        <v>#DIV/0!</v>
      </c>
    </row>
    <row r="154" spans="2:33">
      <c r="B154" s="271"/>
      <c r="C154" s="250"/>
      <c r="D154" s="251"/>
      <c r="E154" s="252"/>
      <c r="F154" s="252"/>
      <c r="G154" s="254"/>
      <c r="H154" s="264"/>
    </row>
    <row r="155" spans="2:33" ht="23.25">
      <c r="B155" s="246" t="s">
        <v>243</v>
      </c>
      <c r="C155" s="272"/>
      <c r="D155" s="273"/>
      <c r="E155" s="277"/>
      <c r="F155" s="198" t="e">
        <f>F153+F151+F142+F126</f>
        <v>#DIV/0!</v>
      </c>
      <c r="G155" s="244"/>
      <c r="H155" s="245" t="e">
        <f>H153+H151+H142+H126</f>
        <v>#DIV/0!</v>
      </c>
      <c r="K155" s="44"/>
    </row>
    <row r="156" spans="2:33" s="3" customFormat="1">
      <c r="B156" s="85"/>
      <c r="C156" s="85"/>
      <c r="D156" s="86"/>
      <c r="E156" s="44"/>
      <c r="F156" s="19"/>
      <c r="G156" s="87"/>
      <c r="H156" s="44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</row>
    <row r="157" spans="2:33" s="3" customFormat="1">
      <c r="B157" s="85"/>
      <c r="C157" s="85"/>
      <c r="D157" s="86"/>
      <c r="E157" s="44"/>
      <c r="F157" s="19"/>
      <c r="G157" s="87"/>
      <c r="H157" s="44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</row>
    <row r="158" spans="2:33" s="3" customFormat="1">
      <c r="B158" s="85"/>
      <c r="C158" s="85"/>
      <c r="D158" s="86"/>
      <c r="E158" s="44"/>
      <c r="F158" s="19"/>
      <c r="G158" s="87"/>
      <c r="H158" s="44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</row>
    <row r="159" spans="2:33" s="3" customFormat="1">
      <c r="B159" s="85"/>
      <c r="C159" s="85"/>
      <c r="D159" s="86"/>
      <c r="E159" s="44"/>
      <c r="F159" s="19"/>
      <c r="G159" s="87"/>
      <c r="H159" s="44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</row>
    <row r="160" spans="2:33" s="3" customFormat="1">
      <c r="B160" s="85"/>
      <c r="C160" s="85"/>
      <c r="D160" s="86"/>
      <c r="E160" s="44"/>
      <c r="F160" s="19"/>
      <c r="G160" s="87"/>
      <c r="H160" s="44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</row>
    <row r="161" spans="2:33" s="3" customFormat="1">
      <c r="B161" s="85"/>
      <c r="C161" s="85"/>
      <c r="D161" s="86"/>
      <c r="E161" s="44"/>
      <c r="F161" s="19"/>
      <c r="G161" s="87"/>
      <c r="H161" s="44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</row>
    <row r="162" spans="2:33" s="3" customFormat="1">
      <c r="B162" s="85"/>
      <c r="C162" s="85"/>
      <c r="D162" s="86"/>
      <c r="E162" s="44"/>
      <c r="F162" s="19"/>
      <c r="G162" s="87"/>
      <c r="H162" s="44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</row>
    <row r="163" spans="2:33" s="3" customFormat="1">
      <c r="B163" s="85"/>
      <c r="C163" s="85"/>
      <c r="D163" s="86"/>
      <c r="E163" s="44"/>
      <c r="F163" s="19"/>
      <c r="G163" s="87"/>
      <c r="H163" s="44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</row>
    <row r="164" spans="2:33" s="3" customFormat="1">
      <c r="B164" s="85"/>
      <c r="C164" s="85"/>
      <c r="D164" s="86"/>
      <c r="E164" s="44"/>
      <c r="F164" s="19"/>
      <c r="G164" s="87"/>
      <c r="H164" s="44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</row>
    <row r="165" spans="2:33" s="3" customFormat="1">
      <c r="B165" s="85"/>
      <c r="C165" s="85"/>
      <c r="D165" s="86"/>
      <c r="E165" s="44"/>
      <c r="F165" s="19"/>
      <c r="G165" s="87"/>
      <c r="H165" s="44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</row>
    <row r="166" spans="2:33" s="3" customFormat="1">
      <c r="B166" s="85"/>
      <c r="C166" s="85"/>
      <c r="D166" s="86"/>
      <c r="E166" s="44"/>
      <c r="F166" s="19"/>
      <c r="G166" s="87"/>
      <c r="H166" s="44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</row>
    <row r="167" spans="2:33" s="3" customFormat="1">
      <c r="B167" s="85"/>
      <c r="C167" s="85"/>
      <c r="D167" s="86"/>
      <c r="E167" s="44"/>
      <c r="F167" s="19"/>
      <c r="G167" s="87"/>
      <c r="H167" s="44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</row>
    <row r="168" spans="2:33" s="3" customFormat="1">
      <c r="B168" s="85"/>
      <c r="C168" s="85"/>
      <c r="D168" s="86"/>
      <c r="E168" s="44"/>
      <c r="F168" s="19"/>
      <c r="G168" s="87"/>
      <c r="H168" s="44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</row>
    <row r="169" spans="2:33" s="3" customFormat="1">
      <c r="B169" s="85"/>
      <c r="C169" s="85"/>
      <c r="D169" s="86"/>
      <c r="E169" s="44"/>
      <c r="F169" s="44"/>
      <c r="G169" s="87"/>
      <c r="H169" s="44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</row>
    <row r="170" spans="2:33" s="3" customFormat="1">
      <c r="B170" s="85"/>
      <c r="C170" s="85"/>
      <c r="D170" s="86"/>
      <c r="E170" s="44"/>
      <c r="F170" s="44"/>
      <c r="G170" s="87"/>
      <c r="H170" s="44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</row>
    <row r="171" spans="2:33" s="3" customFormat="1">
      <c r="B171" s="85"/>
      <c r="C171" s="85"/>
      <c r="D171" s="86"/>
      <c r="E171" s="44"/>
      <c r="F171" s="44"/>
      <c r="G171" s="87"/>
      <c r="H171" s="44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</row>
    <row r="172" spans="2:33" s="3" customFormat="1">
      <c r="B172" s="85"/>
      <c r="C172" s="85"/>
      <c r="D172" s="86"/>
      <c r="E172" s="44"/>
      <c r="F172" s="44"/>
      <c r="G172" s="87"/>
      <c r="H172" s="44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</row>
    <row r="173" spans="2:33" s="3" customFormat="1">
      <c r="B173" s="85"/>
      <c r="C173" s="85"/>
      <c r="D173" s="86"/>
      <c r="E173" s="44"/>
      <c r="F173" s="44"/>
      <c r="G173" s="87"/>
      <c r="H173" s="44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</row>
    <row r="174" spans="2:33" s="3" customFormat="1">
      <c r="B174" s="155"/>
      <c r="C174" s="85"/>
      <c r="D174" s="86"/>
      <c r="E174" s="44"/>
      <c r="F174" s="44"/>
      <c r="G174" s="87"/>
      <c r="H174" s="44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</row>
    <row r="175" spans="2:33" s="3" customFormat="1">
      <c r="B175" s="85"/>
      <c r="C175" s="85"/>
      <c r="D175" s="86"/>
      <c r="E175" s="44"/>
      <c r="F175" s="44"/>
      <c r="G175" s="87"/>
      <c r="H175" s="44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</row>
    <row r="176" spans="2:33" s="3" customFormat="1">
      <c r="B176" s="85"/>
      <c r="C176" s="85"/>
      <c r="D176" s="86"/>
      <c r="E176" s="44"/>
      <c r="F176" s="44"/>
      <c r="G176" s="87"/>
      <c r="H176" s="44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</row>
    <row r="177" spans="2:33" s="3" customFormat="1">
      <c r="B177" s="85"/>
      <c r="C177" s="85"/>
      <c r="D177" s="86"/>
      <c r="E177" s="44"/>
      <c r="F177" s="44"/>
      <c r="G177" s="87"/>
      <c r="H177" s="44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</row>
  </sheetData>
  <sheetProtection password="C78F" sheet="1" objects="1" scenarios="1"/>
  <mergeCells count="27">
    <mergeCell ref="B124:B125"/>
    <mergeCell ref="C124:C125"/>
    <mergeCell ref="D124:D125"/>
    <mergeCell ref="F124:F125"/>
    <mergeCell ref="F46:F47"/>
    <mergeCell ref="B62:H62"/>
    <mergeCell ref="B91:E91"/>
    <mergeCell ref="B60:E60"/>
    <mergeCell ref="B61:H61"/>
    <mergeCell ref="B89:B90"/>
    <mergeCell ref="C89:C90"/>
    <mergeCell ref="D89:D90"/>
    <mergeCell ref="F89:F90"/>
    <mergeCell ref="B12:H13"/>
    <mergeCell ref="B14:B15"/>
    <mergeCell ref="C14:C15"/>
    <mergeCell ref="D14:D15"/>
    <mergeCell ref="F14:F15"/>
    <mergeCell ref="B16:H16"/>
    <mergeCell ref="B20:E20"/>
    <mergeCell ref="B21:H22"/>
    <mergeCell ref="B43:H43"/>
    <mergeCell ref="C46:C47"/>
    <mergeCell ref="D46:D47"/>
    <mergeCell ref="B46:B47"/>
    <mergeCell ref="B42:E42"/>
    <mergeCell ref="C44:E44"/>
  </mergeCells>
  <phoneticPr fontId="0" type="noConversion"/>
  <printOptions horizontalCentered="1"/>
  <pageMargins left="0.78740157480314965" right="0.78740157480314965" top="0.98425196850393704" bottom="0.98425196850393704" header="0.51181102362204722" footer="0.51181102362204722"/>
  <pageSetup paperSize="9" scale="82" orientation="landscape" horizontalDpi="300" verticalDpi="300" r:id="rId1"/>
  <headerFooter alignWithMargins="0"/>
  <rowBreaks count="4" manualBreakCount="4">
    <brk id="44" max="7" man="1"/>
    <brk id="88" max="7" man="1"/>
    <brk id="122" max="7" man="1"/>
    <brk id="156" max="7" man="1"/>
  </rowBreaks>
  <ignoredErrors>
    <ignoredError sqref="F153" evalError="1"/>
  </ignoredErrors>
  <drawing r:id="rId2"/>
  <legacyDrawing r:id="rId3"/>
</worksheet>
</file>

<file path=xl/worksheets/sheet38.xml><?xml version="1.0" encoding="utf-8"?>
<worksheet xmlns="http://schemas.openxmlformats.org/spreadsheetml/2006/main" xmlns:r="http://schemas.openxmlformats.org/officeDocument/2006/relationships">
  <sheetPr codeName="Plan16"/>
  <dimension ref="A1:CN65"/>
  <sheetViews>
    <sheetView topLeftCell="A2" zoomScaleNormal="100" workbookViewId="0">
      <selection activeCell="B4" sqref="B4:H38"/>
    </sheetView>
  </sheetViews>
  <sheetFormatPr defaultColWidth="0" defaultRowHeight="12.75" zeroHeight="1"/>
  <cols>
    <col min="1" max="1" width="5.85546875" style="2" customWidth="1"/>
    <col min="2" max="2" width="33.140625" customWidth="1"/>
    <col min="3" max="3" width="18.7109375" customWidth="1"/>
    <col min="4" max="4" width="9.28515625" bestFit="1" customWidth="1"/>
    <col min="5" max="5" width="18.7109375" customWidth="1"/>
    <col min="6" max="6" width="9.42578125" bestFit="1" customWidth="1"/>
    <col min="7" max="7" width="18.7109375" customWidth="1"/>
    <col min="8" max="8" width="9.42578125" bestFit="1" customWidth="1"/>
    <col min="9" max="11" width="9.140625" style="1" customWidth="1"/>
    <col min="12" max="92" width="0" style="1" hidden="1" customWidth="1"/>
    <col min="93" max="16384" width="9.140625" hidden="1"/>
  </cols>
  <sheetData>
    <row r="1" spans="1:92" s="3" customFormat="1">
      <c r="A1" s="90"/>
    </row>
    <row r="2" spans="1:92" s="3" customFormat="1">
      <c r="A2" s="90"/>
    </row>
    <row r="3" spans="1:92" s="3" customFormat="1">
      <c r="A3" s="90"/>
    </row>
    <row r="4" spans="1:92" s="3" customFormat="1" ht="20.25" hidden="1">
      <c r="A4" s="90"/>
      <c r="B4" s="5"/>
    </row>
    <row r="5" spans="1:92" s="3" customFormat="1" hidden="1">
      <c r="A5" s="90"/>
      <c r="B5" s="361"/>
    </row>
    <row r="6" spans="1:92" s="3" customFormat="1" hidden="1">
      <c r="A6" s="90"/>
    </row>
    <row r="7" spans="1:92" s="4" customFormat="1" hidden="1">
      <c r="A7" s="90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</row>
    <row r="8" spans="1:92" s="4" customFormat="1" hidden="1">
      <c r="A8" s="90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</row>
    <row r="9" spans="1:92" s="4" customFormat="1" ht="31.5">
      <c r="A9" s="90"/>
      <c r="B9" s="331" t="s">
        <v>325</v>
      </c>
      <c r="C9" s="91"/>
      <c r="D9" s="92"/>
      <c r="E9" s="92"/>
      <c r="F9" s="92"/>
      <c r="G9" s="92"/>
      <c r="H9" s="92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</row>
    <row r="10" spans="1:92" s="4" customFormat="1" ht="17.25">
      <c r="A10" s="90"/>
      <c r="B10" s="93"/>
      <c r="C10" s="94"/>
      <c r="D10" s="93"/>
      <c r="E10" s="94"/>
      <c r="F10" s="94"/>
      <c r="G10" s="94"/>
      <c r="H10" s="94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</row>
    <row r="11" spans="1:92" s="4" customFormat="1" ht="17.25">
      <c r="A11" s="90"/>
      <c r="B11" s="860">
        <f>'Quadro 1'!C4</f>
        <v>0</v>
      </c>
      <c r="C11" s="861"/>
      <c r="D11" s="861"/>
      <c r="E11" s="861"/>
      <c r="F11" s="861"/>
      <c r="G11" s="862">
        <f>'Dados Gerais da Empresa'!C14</f>
        <v>0</v>
      </c>
      <c r="H11" s="862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</row>
    <row r="12" spans="1:92" s="4" customFormat="1" ht="15" customHeight="1">
      <c r="A12" s="90"/>
      <c r="B12" s="863" t="s">
        <v>326</v>
      </c>
      <c r="C12" s="868" t="s">
        <v>255</v>
      </c>
      <c r="D12" s="869"/>
      <c r="E12" s="864" t="s">
        <v>23</v>
      </c>
      <c r="F12" s="865"/>
      <c r="G12" s="452" t="s">
        <v>9</v>
      </c>
      <c r="H12" s="45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</row>
    <row r="13" spans="1:92" s="4" customFormat="1" ht="15" customHeight="1">
      <c r="A13" s="90"/>
      <c r="B13" s="863"/>
      <c r="C13" s="454">
        <f>'Dados Gerais da Empresa'!H79</f>
        <v>0</v>
      </c>
      <c r="D13" s="455"/>
      <c r="E13" s="866"/>
      <c r="F13" s="867"/>
      <c r="G13" s="456" t="s">
        <v>327</v>
      </c>
      <c r="H13" s="455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</row>
    <row r="14" spans="1:92" s="4" customFormat="1" ht="15" customHeight="1">
      <c r="A14" s="90"/>
      <c r="B14" s="863"/>
      <c r="C14" s="457" t="s">
        <v>239</v>
      </c>
      <c r="D14" s="457" t="s">
        <v>45</v>
      </c>
      <c r="E14" s="457" t="s">
        <v>9</v>
      </c>
      <c r="F14" s="457" t="s">
        <v>45</v>
      </c>
      <c r="G14" s="457" t="s">
        <v>239</v>
      </c>
      <c r="H14" s="457" t="s">
        <v>45</v>
      </c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</row>
    <row r="15" spans="1:92" s="4" customFormat="1" ht="15.75">
      <c r="A15" s="90"/>
      <c r="B15" s="324" t="s">
        <v>328</v>
      </c>
      <c r="C15" s="325">
        <f>C17+C26</f>
        <v>0</v>
      </c>
      <c r="D15" s="326">
        <f>IF(C$15=0,0,C15/C$15)</f>
        <v>0</v>
      </c>
      <c r="E15" s="325" t="e">
        <f>E17+E26</f>
        <v>#DIV/0!</v>
      </c>
      <c r="F15" s="326" t="e">
        <f>IF(E$15=0,0,E15/E$15)</f>
        <v>#DIV/0!</v>
      </c>
      <c r="G15" s="325" t="e">
        <f>G17+G26</f>
        <v>#DIV/0!</v>
      </c>
      <c r="H15" s="326" t="e">
        <f>IF(G$15=0,0,G15/G$15)</f>
        <v>#DIV/0!</v>
      </c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</row>
    <row r="16" spans="1:92" s="4" customFormat="1" ht="15">
      <c r="A16" s="90"/>
      <c r="B16" s="371"/>
      <c r="C16" s="372"/>
      <c r="D16" s="373"/>
      <c r="E16" s="372"/>
      <c r="F16" s="373"/>
      <c r="G16" s="372"/>
      <c r="H16" s="37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</row>
    <row r="17" spans="1:92" s="4" customFormat="1" ht="15.75">
      <c r="A17" s="90"/>
      <c r="B17" s="324" t="s">
        <v>329</v>
      </c>
      <c r="C17" s="325">
        <f>SUM(C18:C25)</f>
        <v>0</v>
      </c>
      <c r="D17" s="326">
        <f t="shared" ref="D17:D28" si="0">IF(C$15=0,0,C17/C$15)</f>
        <v>0</v>
      </c>
      <c r="E17" s="325">
        <f>SUM(E18:E25)</f>
        <v>0</v>
      </c>
      <c r="F17" s="326" t="e">
        <f t="shared" ref="F17:F28" si="1">IF(E$15=0,0,E17/E$15)</f>
        <v>#DIV/0!</v>
      </c>
      <c r="G17" s="325">
        <f>SUM(G18:G25)</f>
        <v>0</v>
      </c>
      <c r="H17" s="326" t="e">
        <f t="shared" ref="H17:H28" si="2">IF(G$15=0,0,G17/G$15)</f>
        <v>#DIV/0!</v>
      </c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</row>
    <row r="18" spans="1:92" s="4" customFormat="1">
      <c r="A18" s="90"/>
      <c r="B18" s="374" t="s">
        <v>330</v>
      </c>
      <c r="C18" s="375">
        <f>'Dados Gerais da Empresa'!C93</f>
        <v>0</v>
      </c>
      <c r="D18" s="373">
        <f t="shared" si="0"/>
        <v>0</v>
      </c>
      <c r="E18" s="375">
        <f>Investimentos!F20</f>
        <v>0</v>
      </c>
      <c r="F18" s="373" t="e">
        <f t="shared" si="1"/>
        <v>#DIV/0!</v>
      </c>
      <c r="G18" s="375">
        <f t="shared" ref="G18:G25" si="3">C18+E18</f>
        <v>0</v>
      </c>
      <c r="H18" s="373" t="e">
        <f t="shared" si="2"/>
        <v>#DIV/0!</v>
      </c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</row>
    <row r="19" spans="1:92" s="4" customFormat="1">
      <c r="A19" s="90"/>
      <c r="B19" s="327" t="s">
        <v>411</v>
      </c>
      <c r="C19" s="328">
        <f>'Dados Gerais da Empresa'!C94+'Dados Gerais da Empresa'!C95</f>
        <v>0</v>
      </c>
      <c r="D19" s="326">
        <f t="shared" si="0"/>
        <v>0</v>
      </c>
      <c r="E19" s="328">
        <f>Investimentos!F42</f>
        <v>0</v>
      </c>
      <c r="F19" s="326" t="e">
        <f t="shared" si="1"/>
        <v>#DIV/0!</v>
      </c>
      <c r="G19" s="328">
        <f t="shared" si="3"/>
        <v>0</v>
      </c>
      <c r="H19" s="326" t="e">
        <f t="shared" si="2"/>
        <v>#DIV/0!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</row>
    <row r="20" spans="1:92" s="4" customFormat="1">
      <c r="A20" s="90"/>
      <c r="B20" s="374" t="s">
        <v>331</v>
      </c>
      <c r="C20" s="375">
        <f>'Dados Gerais da Empresa'!C100+'Dados Gerais da Empresa'!C101</f>
        <v>0</v>
      </c>
      <c r="D20" s="373">
        <f t="shared" si="0"/>
        <v>0</v>
      </c>
      <c r="E20" s="375">
        <f>Investimentos!F60</f>
        <v>0</v>
      </c>
      <c r="F20" s="373" t="e">
        <f t="shared" si="1"/>
        <v>#DIV/0!</v>
      </c>
      <c r="G20" s="375">
        <f t="shared" si="3"/>
        <v>0</v>
      </c>
      <c r="H20" s="373" t="e">
        <f t="shared" si="2"/>
        <v>#DIV/0!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</row>
    <row r="21" spans="1:92" s="4" customFormat="1">
      <c r="A21" s="90"/>
      <c r="B21" s="327" t="s">
        <v>340</v>
      </c>
      <c r="C21" s="328">
        <f>'Dados Gerais da Empresa'!C96+'Dados Gerais da Empresa'!C97</f>
        <v>0</v>
      </c>
      <c r="D21" s="326">
        <f t="shared" si="0"/>
        <v>0</v>
      </c>
      <c r="E21" s="328">
        <f>Investimentos!F86</f>
        <v>0</v>
      </c>
      <c r="F21" s="326" t="e">
        <f t="shared" si="1"/>
        <v>#DIV/0!</v>
      </c>
      <c r="G21" s="328">
        <f t="shared" si="3"/>
        <v>0</v>
      </c>
      <c r="H21" s="326" t="e">
        <f t="shared" si="2"/>
        <v>#DIV/0!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</row>
    <row r="22" spans="1:92" s="4" customFormat="1">
      <c r="A22" s="90"/>
      <c r="B22" s="374" t="s">
        <v>332</v>
      </c>
      <c r="C22" s="375">
        <f>'Dados Gerais da Empresa'!C98+'Dados Gerais da Empresa'!C99</f>
        <v>0</v>
      </c>
      <c r="D22" s="373">
        <f t="shared" si="0"/>
        <v>0</v>
      </c>
      <c r="E22" s="375">
        <f>Investimentos!F118</f>
        <v>0</v>
      </c>
      <c r="F22" s="373" t="e">
        <f t="shared" si="1"/>
        <v>#DIV/0!</v>
      </c>
      <c r="G22" s="375">
        <f t="shared" si="3"/>
        <v>0</v>
      </c>
      <c r="H22" s="373" t="e">
        <f t="shared" si="2"/>
        <v>#DIV/0!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</row>
    <row r="23" spans="1:92" s="4" customFormat="1">
      <c r="A23" s="90"/>
      <c r="B23" s="327" t="s">
        <v>333</v>
      </c>
      <c r="C23" s="328">
        <f>'Dados Gerais da Empresa'!C102+'Dados Gerais da Empresa'!C103</f>
        <v>0</v>
      </c>
      <c r="D23" s="326">
        <f t="shared" si="0"/>
        <v>0</v>
      </c>
      <c r="E23" s="328">
        <f>Investimentos!F142</f>
        <v>0</v>
      </c>
      <c r="F23" s="326" t="e">
        <f t="shared" si="1"/>
        <v>#DIV/0!</v>
      </c>
      <c r="G23" s="328">
        <f t="shared" si="3"/>
        <v>0</v>
      </c>
      <c r="H23" s="326" t="e">
        <f t="shared" si="2"/>
        <v>#DIV/0!</v>
      </c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</row>
    <row r="24" spans="1:92" s="4" customFormat="1">
      <c r="A24" s="90"/>
      <c r="B24" s="374" t="s">
        <v>341</v>
      </c>
      <c r="C24" s="375">
        <f>'Dados Gerais da Empresa'!C104+'Dados Gerais da Empresa'!C105</f>
        <v>0</v>
      </c>
      <c r="D24" s="373">
        <f t="shared" si="0"/>
        <v>0</v>
      </c>
      <c r="E24" s="375">
        <f>Investimentos!F103</f>
        <v>0</v>
      </c>
      <c r="F24" s="373" t="e">
        <f t="shared" si="1"/>
        <v>#DIV/0!</v>
      </c>
      <c r="G24" s="375">
        <f t="shared" si="3"/>
        <v>0</v>
      </c>
      <c r="H24" s="373" t="e">
        <f t="shared" si="2"/>
        <v>#DIV/0!</v>
      </c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</row>
    <row r="25" spans="1:92" s="4" customFormat="1">
      <c r="A25" s="90"/>
      <c r="B25" s="327" t="s">
        <v>410</v>
      </c>
      <c r="C25" s="328">
        <f>'Dados Gerais da Empresa'!C89+'Dados Gerais da Empresa'!C107</f>
        <v>0</v>
      </c>
      <c r="D25" s="326">
        <f t="shared" si="0"/>
        <v>0</v>
      </c>
      <c r="E25" s="328"/>
      <c r="F25" s="326" t="e">
        <f t="shared" si="1"/>
        <v>#DIV/0!</v>
      </c>
      <c r="G25" s="328">
        <f t="shared" si="3"/>
        <v>0</v>
      </c>
      <c r="H25" s="326" t="e">
        <f t="shared" si="2"/>
        <v>#DIV/0!</v>
      </c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</row>
    <row r="26" spans="1:92" s="4" customFormat="1" ht="15.75">
      <c r="A26" s="90"/>
      <c r="B26" s="376" t="s">
        <v>334</v>
      </c>
      <c r="C26" s="372">
        <f>C27+C28</f>
        <v>0</v>
      </c>
      <c r="D26" s="373">
        <f t="shared" si="0"/>
        <v>0</v>
      </c>
      <c r="E26" s="372" t="e">
        <f>E27+E28</f>
        <v>#DIV/0!</v>
      </c>
      <c r="F26" s="373" t="e">
        <f t="shared" si="1"/>
        <v>#DIV/0!</v>
      </c>
      <c r="G26" s="372" t="e">
        <f>G27+G28</f>
        <v>#DIV/0!</v>
      </c>
      <c r="H26" s="373" t="e">
        <f t="shared" si="2"/>
        <v>#DIV/0!</v>
      </c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</row>
    <row r="27" spans="1:92" s="4" customFormat="1">
      <c r="A27" s="90"/>
      <c r="B27" s="327" t="s">
        <v>335</v>
      </c>
      <c r="C27" s="328">
        <f>'Dados Gerais da Empresa'!C83-'Dados Gerais da Empresa'!H83</f>
        <v>0</v>
      </c>
      <c r="D27" s="326">
        <f t="shared" si="0"/>
        <v>0</v>
      </c>
      <c r="E27" s="328" t="e">
        <f>Investimentos!F153</f>
        <v>#DIV/0!</v>
      </c>
      <c r="F27" s="326" t="e">
        <f t="shared" si="1"/>
        <v>#DIV/0!</v>
      </c>
      <c r="G27" s="328" t="e">
        <f>C27+E27</f>
        <v>#DIV/0!</v>
      </c>
      <c r="H27" s="326" t="e">
        <f t="shared" si="2"/>
        <v>#DIV/0!</v>
      </c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</row>
    <row r="28" spans="1:92" s="4" customFormat="1">
      <c r="A28" s="90"/>
      <c r="B28" s="374" t="s">
        <v>412</v>
      </c>
      <c r="C28" s="375">
        <f>'Dados Gerais da Empresa'!C87</f>
        <v>0</v>
      </c>
      <c r="D28" s="373">
        <f t="shared" si="0"/>
        <v>0</v>
      </c>
      <c r="E28" s="375">
        <f>Investimentos!F151</f>
        <v>0</v>
      </c>
      <c r="F28" s="373" t="e">
        <f t="shared" si="1"/>
        <v>#DIV/0!</v>
      </c>
      <c r="G28" s="375">
        <f>C28+E28</f>
        <v>0</v>
      </c>
      <c r="H28" s="373" t="e">
        <f t="shared" si="2"/>
        <v>#DIV/0!</v>
      </c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</row>
    <row r="29" spans="1:92" s="4" customFormat="1" ht="15">
      <c r="A29" s="90"/>
      <c r="B29" s="329"/>
      <c r="C29" s="325"/>
      <c r="D29" s="326"/>
      <c r="E29" s="325"/>
      <c r="F29" s="326"/>
      <c r="G29" s="325"/>
      <c r="H29" s="326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</row>
    <row r="30" spans="1:92" s="4" customFormat="1" ht="15.75">
      <c r="A30" s="90"/>
      <c r="B30" s="376" t="s">
        <v>336</v>
      </c>
      <c r="C30" s="372">
        <f>C32+C35</f>
        <v>0</v>
      </c>
      <c r="D30" s="373">
        <f>IF(C$15=0,0,C30/C$15)</f>
        <v>0</v>
      </c>
      <c r="E30" s="372" t="e">
        <f>E32+E35</f>
        <v>#DIV/0!</v>
      </c>
      <c r="F30" s="373" t="e">
        <f>IF(E$15=0,0,E30/E$15)</f>
        <v>#DIV/0!</v>
      </c>
      <c r="G30" s="372" t="e">
        <f>C30+E30</f>
        <v>#DIV/0!</v>
      </c>
      <c r="H30" s="373" t="e">
        <f>IF(G$15=0,0,G30/G$15)</f>
        <v>#DIV/0!</v>
      </c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</row>
    <row r="31" spans="1:92" s="4" customFormat="1" ht="15">
      <c r="A31" s="90"/>
      <c r="B31" s="329"/>
      <c r="C31" s="325"/>
      <c r="D31" s="326"/>
      <c r="E31" s="325"/>
      <c r="F31" s="326"/>
      <c r="G31" s="325"/>
      <c r="H31" s="326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</row>
    <row r="32" spans="1:92" s="4" customFormat="1" ht="15.75">
      <c r="A32" s="90"/>
      <c r="B32" s="376" t="s">
        <v>337</v>
      </c>
      <c r="C32" s="372">
        <f>SUM(C33:C33)</f>
        <v>0</v>
      </c>
      <c r="D32" s="373">
        <f>IF(C$15=0,0,C32/C$15)</f>
        <v>0</v>
      </c>
      <c r="E32" s="372" t="e">
        <f>SUM(E33:E33)</f>
        <v>#DIV/0!</v>
      </c>
      <c r="F32" s="373" t="e">
        <f t="shared" ref="F32:F37" si="4">IF(E$15=0,0,E32/E$15)</f>
        <v>#DIV/0!</v>
      </c>
      <c r="G32" s="372" t="e">
        <f>SUM(G33:G33)</f>
        <v>#DIV/0!</v>
      </c>
      <c r="H32" s="373" t="e">
        <f t="shared" ref="H32:H37" si="5">IF(G$15=0,0,G32/G$15)</f>
        <v>#DIV/0!</v>
      </c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</row>
    <row r="33" spans="1:92" s="4" customFormat="1">
      <c r="A33" s="90"/>
      <c r="B33" s="327" t="s">
        <v>338</v>
      </c>
      <c r="C33" s="328">
        <f>'Dados Gerais da Empresa'!H89</f>
        <v>0</v>
      </c>
      <c r="D33" s="326">
        <f>IF(C$15=0,0,C33/C$15)</f>
        <v>0</v>
      </c>
      <c r="E33" s="328" t="e">
        <f>'Sumário Executivo'!C14</f>
        <v>#DIV/0!</v>
      </c>
      <c r="F33" s="326" t="e">
        <f t="shared" si="4"/>
        <v>#DIV/0!</v>
      </c>
      <c r="G33" s="328" t="e">
        <f>C33+E33</f>
        <v>#DIV/0!</v>
      </c>
      <c r="H33" s="326" t="e">
        <f t="shared" si="5"/>
        <v>#DIV/0!</v>
      </c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</row>
    <row r="34" spans="1:92" s="4" customFormat="1" ht="15">
      <c r="A34" s="90"/>
      <c r="B34" s="371"/>
      <c r="C34" s="372"/>
      <c r="D34" s="373"/>
      <c r="E34" s="372"/>
      <c r="F34" s="373" t="e">
        <f t="shared" si="4"/>
        <v>#DIV/0!</v>
      </c>
      <c r="G34" s="372"/>
      <c r="H34" s="373" t="e">
        <f t="shared" si="5"/>
        <v>#DIV/0!</v>
      </c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</row>
    <row r="35" spans="1:92" s="4" customFormat="1" ht="15.75">
      <c r="A35" s="90"/>
      <c r="B35" s="324" t="s">
        <v>339</v>
      </c>
      <c r="C35" s="325">
        <f>SUM(C36:C37)</f>
        <v>0</v>
      </c>
      <c r="D35" s="326">
        <f>IF(C$15=0,0,C35/C$15)</f>
        <v>0</v>
      </c>
      <c r="E35" s="325" t="e">
        <f>E36</f>
        <v>#DIV/0!</v>
      </c>
      <c r="F35" s="326" t="e">
        <f t="shared" si="4"/>
        <v>#DIV/0!</v>
      </c>
      <c r="G35" s="325" t="e">
        <f>C35+E35</f>
        <v>#DIV/0!</v>
      </c>
      <c r="H35" s="326" t="e">
        <f t="shared" si="5"/>
        <v>#DIV/0!</v>
      </c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</row>
    <row r="36" spans="1:92" s="4" customFormat="1" ht="15">
      <c r="A36" s="90"/>
      <c r="B36" s="377" t="s">
        <v>343</v>
      </c>
      <c r="C36" s="372"/>
      <c r="D36" s="373"/>
      <c r="E36" s="375" t="e">
        <f>'Sumário Executivo'!C13</f>
        <v>#DIV/0!</v>
      </c>
      <c r="F36" s="373" t="e">
        <f t="shared" si="4"/>
        <v>#DIV/0!</v>
      </c>
      <c r="G36" s="375" t="e">
        <f>E36+C36</f>
        <v>#DIV/0!</v>
      </c>
      <c r="H36" s="373" t="e">
        <f t="shared" si="5"/>
        <v>#DIV/0!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</row>
    <row r="37" spans="1:92" s="4" customFormat="1" ht="15">
      <c r="A37" s="90"/>
      <c r="B37" s="330" t="s">
        <v>342</v>
      </c>
      <c r="C37" s="328">
        <f>'Dados Gerais da Empresa'!H87</f>
        <v>0</v>
      </c>
      <c r="D37" s="326">
        <f>IF(C$15=0,0,C37/C$15)</f>
        <v>0</v>
      </c>
      <c r="E37" s="325"/>
      <c r="F37" s="326" t="e">
        <f t="shared" si="4"/>
        <v>#DIV/0!</v>
      </c>
      <c r="G37" s="328">
        <f>C37+E37</f>
        <v>0</v>
      </c>
      <c r="H37" s="326" t="e">
        <f t="shared" si="5"/>
        <v>#DIV/0!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</row>
    <row r="38" spans="1:92" s="4" customFormat="1">
      <c r="A38" s="90"/>
      <c r="B38" s="458"/>
      <c r="C38" s="459"/>
      <c r="D38" s="459"/>
      <c r="E38" s="459"/>
      <c r="F38" s="459"/>
      <c r="G38" s="459"/>
      <c r="H38" s="459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</row>
    <row r="39" spans="1:92" s="3" customFormat="1">
      <c r="A39" s="90"/>
    </row>
    <row r="40" spans="1:92" s="3" customFormat="1" hidden="1">
      <c r="A40" s="90"/>
      <c r="D40" s="86"/>
    </row>
    <row r="41" spans="1:92" s="3" customFormat="1" hidden="1">
      <c r="A41" s="90"/>
    </row>
    <row r="42" spans="1:92" s="3" customFormat="1" hidden="1">
      <c r="A42" s="90"/>
    </row>
    <row r="43" spans="1:92" s="3" customFormat="1" hidden="1">
      <c r="A43" s="90"/>
    </row>
    <row r="44" spans="1:92" s="3" customFormat="1" hidden="1">
      <c r="A44" s="90"/>
    </row>
    <row r="45" spans="1:92" s="3" customFormat="1" hidden="1">
      <c r="A45" s="90"/>
    </row>
    <row r="46" spans="1:92" s="3" customFormat="1" hidden="1">
      <c r="A46" s="90"/>
    </row>
    <row r="47" spans="1:92" s="3" customFormat="1" hidden="1">
      <c r="A47" s="90"/>
    </row>
    <row r="48" spans="1:92" s="3" customFormat="1" hidden="1">
      <c r="A48" s="90"/>
    </row>
    <row r="49" spans="1:1" s="1" customFormat="1" hidden="1">
      <c r="A49" s="2"/>
    </row>
    <row r="50" spans="1:1" s="1" customFormat="1" hidden="1">
      <c r="A50" s="2"/>
    </row>
    <row r="51" spans="1:1" s="1" customFormat="1" hidden="1">
      <c r="A51" s="2"/>
    </row>
    <row r="52" spans="1:1" s="1" customFormat="1" hidden="1">
      <c r="A52" s="2"/>
    </row>
    <row r="53" spans="1:1" s="1" customFormat="1" hidden="1">
      <c r="A53" s="2"/>
    </row>
    <row r="54" spans="1:1" s="1" customFormat="1" hidden="1">
      <c r="A54" s="2"/>
    </row>
    <row r="55" spans="1:1" s="1" customFormat="1" hidden="1">
      <c r="A55" s="2"/>
    </row>
    <row r="56" spans="1:1" s="1" customFormat="1" hidden="1">
      <c r="A56" s="2"/>
    </row>
    <row r="57" spans="1:1" s="1" customFormat="1" hidden="1">
      <c r="A57" s="2"/>
    </row>
    <row r="58" spans="1:1" s="1" customFormat="1" hidden="1">
      <c r="A58" s="2"/>
    </row>
    <row r="59" spans="1:1" s="1" customFormat="1" hidden="1">
      <c r="A59" s="2"/>
    </row>
    <row r="60" spans="1:1" s="1" customFormat="1" hidden="1">
      <c r="A60" s="2"/>
    </row>
    <row r="61" spans="1:1" s="1" customFormat="1" hidden="1">
      <c r="A61" s="2"/>
    </row>
    <row r="62" spans="1:1" s="1" customFormat="1" hidden="1">
      <c r="A62" s="2"/>
    </row>
    <row r="63" spans="1:1" s="1" customFormat="1" hidden="1">
      <c r="A63" s="2"/>
    </row>
    <row r="64" spans="1:1" s="1" customFormat="1" hidden="1">
      <c r="A64" s="2"/>
    </row>
    <row r="65" spans="1:1" s="1" customFormat="1" hidden="1">
      <c r="A65" s="2"/>
    </row>
  </sheetData>
  <sheetProtection password="C78F" sheet="1" objects="1" scenarios="1"/>
  <mergeCells count="5">
    <mergeCell ref="B11:F11"/>
    <mergeCell ref="G11:H11"/>
    <mergeCell ref="B12:B14"/>
    <mergeCell ref="E12:F13"/>
    <mergeCell ref="C12:D12"/>
  </mergeCells>
  <phoneticPr fontId="0" type="noConversion"/>
  <printOptions horizontalCentered="1"/>
  <pageMargins left="0.78740157480314965" right="0.78740157480314965" top="0.98425196850393704" bottom="0.98425196850393704" header="0.51181102362204722" footer="0.51181102362204722"/>
  <pageSetup paperSize="9" scale="89" orientation="landscape" horizontalDpi="300" verticalDpi="300" r:id="rId1"/>
  <headerFooter alignWithMargins="0">
    <oddFooter>&amp;C&amp;9Desenvolvido por José Nilo Meira nilo.meira@ba.sebrae.com.br</oddFooter>
  </headerFooter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M33"/>
  <sheetViews>
    <sheetView zoomScaleNormal="100" workbookViewId="0"/>
  </sheetViews>
  <sheetFormatPr defaultColWidth="0" defaultRowHeight="12.75" zeroHeight="1"/>
  <cols>
    <col min="1" max="1" width="4.140625" style="370" customWidth="1"/>
    <col min="2" max="2" width="41.7109375" style="370" customWidth="1"/>
    <col min="3" max="6" width="12.85546875" style="370" bestFit="1" customWidth="1"/>
    <col min="7" max="7" width="20.28515625" style="370" customWidth="1"/>
    <col min="8" max="8" width="9.140625" style="370" customWidth="1"/>
    <col min="9" max="9" width="39.140625" style="370" bestFit="1" customWidth="1"/>
    <col min="10" max="10" width="13.28515625" style="370" customWidth="1"/>
    <col min="11" max="11" width="2.5703125" style="370" customWidth="1"/>
    <col min="12" max="12" width="11.140625" style="370" customWidth="1"/>
    <col min="13" max="13" width="9.140625" style="370" customWidth="1"/>
    <col min="14" max="16384" width="9.140625" style="370" hidden="1"/>
  </cols>
  <sheetData>
    <row r="1" spans="2:8" ht="24.75" customHeight="1">
      <c r="B1" s="870" t="s">
        <v>474</v>
      </c>
      <c r="C1" s="870"/>
      <c r="D1" s="870"/>
      <c r="E1" s="870"/>
      <c r="F1" s="870"/>
    </row>
    <row r="2" spans="2:8" ht="27.75" customHeight="1">
      <c r="B2" s="506" t="s">
        <v>10</v>
      </c>
      <c r="C2" s="507" t="s">
        <v>3</v>
      </c>
      <c r="D2" s="507" t="s">
        <v>6</v>
      </c>
      <c r="E2" s="507" t="s">
        <v>7</v>
      </c>
      <c r="F2" s="507" t="s">
        <v>8</v>
      </c>
      <c r="G2" s="508" t="s">
        <v>477</v>
      </c>
      <c r="H2" s="509"/>
    </row>
    <row r="3" spans="2:8">
      <c r="B3" s="510" t="str">
        <f>Proj.Resultados!B11</f>
        <v>RECEITA OPERACIONAL BRUTA</v>
      </c>
      <c r="C3" s="511">
        <f>Proj.Resultados!E11</f>
        <v>0</v>
      </c>
      <c r="D3" s="511">
        <f>Proj.Resultados!F11</f>
        <v>0</v>
      </c>
      <c r="E3" s="511">
        <f>Proj.Resultados!G11</f>
        <v>0</v>
      </c>
      <c r="F3" s="511">
        <f>Proj.Resultados!H11</f>
        <v>0</v>
      </c>
      <c r="G3" s="505">
        <v>0</v>
      </c>
      <c r="H3" s="509"/>
    </row>
    <row r="4" spans="2:8">
      <c r="B4" s="512" t="str">
        <f>Proj.Resultados!B12</f>
        <v>(-) IMPOSTOS SOBRE O FATURAMENTO</v>
      </c>
      <c r="C4" s="513">
        <f>Proj.Resultados!E12</f>
        <v>0</v>
      </c>
      <c r="D4" s="513">
        <f>Proj.Resultados!F12</f>
        <v>0</v>
      </c>
      <c r="E4" s="513">
        <f>Proj.Resultados!G12</f>
        <v>0</v>
      </c>
      <c r="F4" s="513">
        <f>Proj.Resultados!H12</f>
        <v>0</v>
      </c>
      <c r="G4" s="505">
        <v>0</v>
      </c>
      <c r="H4" s="509"/>
    </row>
    <row r="5" spans="2:8">
      <c r="B5" s="510" t="str">
        <f>Proj.Resultados!B13</f>
        <v>(=) RECEITA OPERACIONAL LIQUIDA</v>
      </c>
      <c r="C5" s="511">
        <f>C3-C4</f>
        <v>0</v>
      </c>
      <c r="D5" s="511">
        <f>D3-D4</f>
        <v>0</v>
      </c>
      <c r="E5" s="511">
        <f>E3-E4</f>
        <v>0</v>
      </c>
      <c r="F5" s="511">
        <f>F3-F4</f>
        <v>0</v>
      </c>
      <c r="G5" s="514"/>
      <c r="H5" s="509"/>
    </row>
    <row r="6" spans="2:8">
      <c r="B6" s="515" t="str">
        <f>Proj.Resultados!B14</f>
        <v>CUSTO DOS PRODUTOS VENDIDOS</v>
      </c>
      <c r="C6" s="516">
        <f>C7</f>
        <v>0</v>
      </c>
      <c r="D6" s="516">
        <f>D7</f>
        <v>0</v>
      </c>
      <c r="E6" s="516">
        <f>E7</f>
        <v>0</v>
      </c>
      <c r="F6" s="516">
        <f>F7</f>
        <v>0</v>
      </c>
      <c r="G6" s="514"/>
      <c r="H6" s="509"/>
    </row>
    <row r="7" spans="2:8">
      <c r="B7" s="517" t="str">
        <f>Proj.Resultados!B15</f>
        <v xml:space="preserve">   ..Custo dos Insumos</v>
      </c>
      <c r="C7" s="518">
        <f>SUM(C8:C9)</f>
        <v>0</v>
      </c>
      <c r="D7" s="518">
        <f>SUM(D8:D9)</f>
        <v>0</v>
      </c>
      <c r="E7" s="518">
        <f>SUM(E8:E9)</f>
        <v>0</v>
      </c>
      <c r="F7" s="518">
        <f>SUM(F8:F9)</f>
        <v>0</v>
      </c>
      <c r="G7" s="514"/>
      <c r="H7" s="509"/>
    </row>
    <row r="8" spans="2:8">
      <c r="B8" s="512" t="str">
        <f>Proj.Resultados!B16</f>
        <v xml:space="preserve">         ..Mercadorias ou Matéria Prima</v>
      </c>
      <c r="C8" s="513">
        <f>Proj.Resultados!E16</f>
        <v>0</v>
      </c>
      <c r="D8" s="513">
        <f>Proj.Resultados!F16</f>
        <v>0</v>
      </c>
      <c r="E8" s="513">
        <f>Proj.Resultados!G16</f>
        <v>0</v>
      </c>
      <c r="F8" s="513">
        <f>Proj.Resultados!H16</f>
        <v>0</v>
      </c>
      <c r="G8" s="505">
        <v>0</v>
      </c>
      <c r="H8" s="509"/>
    </row>
    <row r="9" spans="2:8">
      <c r="B9" s="517" t="str">
        <f>Proj.Resultados!B18</f>
        <v xml:space="preserve">         ..Material de Embalagem</v>
      </c>
      <c r="C9" s="518">
        <f>Proj.Resultados!E18</f>
        <v>0</v>
      </c>
      <c r="D9" s="518">
        <f>Proj.Resultados!F18</f>
        <v>0</v>
      </c>
      <c r="E9" s="518">
        <f>Proj.Resultados!G18</f>
        <v>0</v>
      </c>
      <c r="F9" s="518">
        <f>Proj.Resultados!H18</f>
        <v>0</v>
      </c>
      <c r="G9" s="505">
        <v>0</v>
      </c>
      <c r="H9" s="509"/>
    </row>
    <row r="10" spans="2:8">
      <c r="B10" s="515" t="str">
        <f>Proj.Resultados!B19</f>
        <v>(=) LUCRO BRUTO</v>
      </c>
      <c r="C10" s="516">
        <f>C5-C6</f>
        <v>0</v>
      </c>
      <c r="D10" s="516">
        <f>D5-D6</f>
        <v>0</v>
      </c>
      <c r="E10" s="516">
        <f>E5-E6</f>
        <v>0</v>
      </c>
      <c r="F10" s="516">
        <f>F5-F6</f>
        <v>0</v>
      </c>
      <c r="G10" s="514"/>
      <c r="H10" s="509"/>
    </row>
    <row r="11" spans="2:8">
      <c r="B11" s="517" t="str">
        <f>Proj.Resultados!B20</f>
        <v>(-) DESPESAS OPERACIONAIS</v>
      </c>
      <c r="C11" s="518">
        <f>SUM(C12:C13)</f>
        <v>0</v>
      </c>
      <c r="D11" s="518">
        <f>SUM(D12:D13)</f>
        <v>0</v>
      </c>
      <c r="E11" s="518">
        <f>SUM(E12:E13)</f>
        <v>0</v>
      </c>
      <c r="F11" s="518">
        <f>SUM(F12:F13)</f>
        <v>0</v>
      </c>
      <c r="G11" s="514"/>
      <c r="H11" s="509"/>
    </row>
    <row r="12" spans="2:8">
      <c r="B12" s="512" t="str">
        <f>Proj.Resultados!B21</f>
        <v xml:space="preserve">    ..Despesas Comerciais</v>
      </c>
      <c r="C12" s="513">
        <f>Proj.Resultados!E21</f>
        <v>0</v>
      </c>
      <c r="D12" s="513">
        <f>Proj.Resultados!F21</f>
        <v>0</v>
      </c>
      <c r="E12" s="513">
        <f>Proj.Resultados!G21</f>
        <v>0</v>
      </c>
      <c r="F12" s="513">
        <f>Proj.Resultados!H21</f>
        <v>0</v>
      </c>
      <c r="G12" s="505">
        <v>0</v>
      </c>
      <c r="H12" s="509"/>
    </row>
    <row r="13" spans="2:8">
      <c r="B13" s="517" t="str">
        <f>Proj.Resultados!B27</f>
        <v xml:space="preserve">    ..Despesas Administrativas</v>
      </c>
      <c r="C13" s="518">
        <f>Proj.Resultados!E27</f>
        <v>0</v>
      </c>
      <c r="D13" s="518">
        <f>Proj.Resultados!F27</f>
        <v>0</v>
      </c>
      <c r="E13" s="518">
        <f>Proj.Resultados!G27</f>
        <v>0</v>
      </c>
      <c r="F13" s="518">
        <f>Proj.Resultados!H27</f>
        <v>0</v>
      </c>
      <c r="G13" s="505">
        <v>0</v>
      </c>
      <c r="H13" s="509"/>
    </row>
    <row r="14" spans="2:8">
      <c r="B14" s="515" t="str">
        <f>Proj.Resultados!B42</f>
        <v>(=) LUCRO OPERACIONAL</v>
      </c>
      <c r="C14" s="516">
        <f>C10-C11</f>
        <v>0</v>
      </c>
      <c r="D14" s="516">
        <f>D10-D11</f>
        <v>0</v>
      </c>
      <c r="E14" s="516">
        <f>E10-E11</f>
        <v>0</v>
      </c>
      <c r="F14" s="516">
        <f>F10-F11</f>
        <v>0</v>
      </c>
      <c r="G14" s="514"/>
      <c r="H14" s="509"/>
    </row>
    <row r="15" spans="2:8">
      <c r="B15" s="517" t="str">
        <f>Proj.Resultados!B43</f>
        <v>(-) DESPESAS FINANCEIRAS</v>
      </c>
      <c r="C15" s="518" t="e">
        <f>Proj.Resultados!E43</f>
        <v>#DIV/0!</v>
      </c>
      <c r="D15" s="518" t="e">
        <f>Proj.Resultados!F43</f>
        <v>#DIV/0!</v>
      </c>
      <c r="E15" s="518" t="e">
        <f>Proj.Resultados!G43</f>
        <v>#DIV/0!</v>
      </c>
      <c r="F15" s="518" t="e">
        <f>Proj.Resultados!H43</f>
        <v>#DIV/0!</v>
      </c>
      <c r="G15" s="514"/>
      <c r="H15" s="509"/>
    </row>
    <row r="16" spans="2:8">
      <c r="B16" s="515" t="str">
        <f>Proj.Resultados!B45</f>
        <v>(=) LUCRO LÍQUIDO</v>
      </c>
      <c r="C16" s="516" t="e">
        <f>C14-C15</f>
        <v>#DIV/0!</v>
      </c>
      <c r="D16" s="516" t="e">
        <f>D14-D15</f>
        <v>#DIV/0!</v>
      </c>
      <c r="E16" s="516" t="e">
        <f>E14-E15</f>
        <v>#DIV/0!</v>
      </c>
      <c r="F16" s="516" t="e">
        <f>F14-F15</f>
        <v>#DIV/0!</v>
      </c>
      <c r="G16" s="514"/>
      <c r="H16" s="509"/>
    </row>
    <row r="17" spans="2:13" ht="21" customHeight="1">
      <c r="B17" s="870" t="s">
        <v>475</v>
      </c>
      <c r="C17" s="870"/>
      <c r="D17" s="870"/>
      <c r="E17" s="870"/>
      <c r="F17" s="870"/>
      <c r="I17" s="877" t="s">
        <v>476</v>
      </c>
      <c r="J17" s="877"/>
      <c r="K17" s="877"/>
      <c r="L17" s="877"/>
      <c r="M17" s="877"/>
    </row>
    <row r="18" spans="2:13" ht="29.25" customHeight="1">
      <c r="B18" s="506" t="s">
        <v>10</v>
      </c>
      <c r="C18" s="507" t="s">
        <v>3</v>
      </c>
      <c r="D18" s="507" t="s">
        <v>6</v>
      </c>
      <c r="E18" s="507" t="s">
        <v>7</v>
      </c>
      <c r="F18" s="507" t="s">
        <v>8</v>
      </c>
      <c r="I18" s="871" t="str">
        <f>'Sumário Executivo'!B16</f>
        <v>INDICADORES ECONÔMICO-FINANCEIROS</v>
      </c>
      <c r="J18" s="872"/>
      <c r="K18" s="872"/>
      <c r="L18" s="872"/>
      <c r="M18" s="873"/>
    </row>
    <row r="19" spans="2:13">
      <c r="B19" s="510" t="str">
        <f>B3</f>
        <v>RECEITA OPERACIONAL BRUTA</v>
      </c>
      <c r="C19" s="519">
        <f>C3*(100%+$G$3)</f>
        <v>0</v>
      </c>
      <c r="D19" s="519">
        <f>D3*(100%+$G$3)</f>
        <v>0</v>
      </c>
      <c r="E19" s="519">
        <f>E3*(100%+$G$3)</f>
        <v>0</v>
      </c>
      <c r="F19" s="519">
        <f>F3*(100%+$G$3)</f>
        <v>0</v>
      </c>
      <c r="I19" s="874"/>
      <c r="J19" s="875"/>
      <c r="K19" s="875"/>
      <c r="L19" s="875"/>
      <c r="M19" s="876"/>
    </row>
    <row r="20" spans="2:13">
      <c r="B20" s="512" t="str">
        <f t="shared" ref="B20:B32" si="0">B4</f>
        <v>(-) IMPOSTOS SOBRE O FATURAMENTO</v>
      </c>
      <c r="C20" s="520">
        <f>C4*(100%+$G$4)</f>
        <v>0</v>
      </c>
      <c r="D20" s="520">
        <f>D4*(100%+$G$4)</f>
        <v>0</v>
      </c>
      <c r="E20" s="520">
        <f>E4*(100%+$G$4)</f>
        <v>0</v>
      </c>
      <c r="F20" s="520">
        <f>F4*(100%+$G$4)</f>
        <v>0</v>
      </c>
      <c r="I20" s="521" t="str">
        <f>'Sumário Executivo'!B20</f>
        <v>TAXA INTERNA DE RETORNO</v>
      </c>
      <c r="J20" s="522" t="e">
        <f>'Sumário Executivo'!D20</f>
        <v>#VALUE!</v>
      </c>
      <c r="K20" s="522"/>
      <c r="L20" s="523"/>
      <c r="M20" s="524"/>
    </row>
    <row r="21" spans="2:13">
      <c r="B21" s="510" t="str">
        <f t="shared" si="0"/>
        <v>(=) RECEITA OPERACIONAL LIQUIDA</v>
      </c>
      <c r="C21" s="519">
        <f>C19-C20</f>
        <v>0</v>
      </c>
      <c r="D21" s="519">
        <f>D19-D20</f>
        <v>0</v>
      </c>
      <c r="E21" s="519">
        <f>E19-E20</f>
        <v>0</v>
      </c>
      <c r="F21" s="519">
        <f>F19-F20</f>
        <v>0</v>
      </c>
      <c r="I21" s="525" t="str">
        <f>'Sumário Executivo'!B23</f>
        <v>VALOR PRESENTE LÍQUIDO</v>
      </c>
      <c r="J21" s="526" t="e">
        <f>'Sumário Executivo'!D23</f>
        <v>#DIV/0!</v>
      </c>
      <c r="K21" s="526"/>
      <c r="L21" s="527" t="e">
        <f>'Sumário Executivo'!C23</f>
        <v>#DIV/0!</v>
      </c>
      <c r="M21" s="528"/>
    </row>
    <row r="22" spans="2:13">
      <c r="B22" s="515" t="str">
        <f t="shared" si="0"/>
        <v>CUSTO DOS PRODUTOS VENDIDOS</v>
      </c>
      <c r="C22" s="529">
        <f>C23</f>
        <v>0</v>
      </c>
      <c r="D22" s="529">
        <f>D23</f>
        <v>0</v>
      </c>
      <c r="E22" s="529">
        <f>E23</f>
        <v>0</v>
      </c>
      <c r="F22" s="529">
        <f>F23</f>
        <v>0</v>
      </c>
      <c r="I22" s="521" t="str">
        <f>'Sumário Executivo'!B27</f>
        <v>PAYBACK DESCONTADO (EM ANOS)</v>
      </c>
      <c r="J22" s="530" t="e">
        <f>'Sumário Executivo'!D27</f>
        <v>#DIV/0!</v>
      </c>
      <c r="K22" s="530"/>
      <c r="L22" s="523"/>
      <c r="M22" s="524"/>
    </row>
    <row r="23" spans="2:13">
      <c r="B23" s="517" t="str">
        <f t="shared" si="0"/>
        <v xml:space="preserve">   ..Custo dos Insumos</v>
      </c>
      <c r="C23" s="531">
        <f>SUM(C24:C25)</f>
        <v>0</v>
      </c>
      <c r="D23" s="531">
        <f>SUM(D24:D25)</f>
        <v>0</v>
      </c>
      <c r="E23" s="531">
        <f>SUM(E24:E25)</f>
        <v>0</v>
      </c>
      <c r="F23" s="531">
        <f>SUM(F24:F25)</f>
        <v>0</v>
      </c>
      <c r="I23" s="525" t="str">
        <f>'Sumário Executivo'!B28</f>
        <v>PONTO DE EQUILÍBRIO %</v>
      </c>
      <c r="J23" s="532" t="e">
        <f>'Sumário Executivo'!D28</f>
        <v>#DIV/0!</v>
      </c>
      <c r="K23" s="532"/>
      <c r="L23" s="527" t="e">
        <f>'Sumário Executivo'!C28</f>
        <v>#DIV/0!</v>
      </c>
      <c r="M23" s="528"/>
    </row>
    <row r="24" spans="2:13">
      <c r="B24" s="512" t="str">
        <f t="shared" si="0"/>
        <v xml:space="preserve">         ..Mercadorias ou Matéria Prima</v>
      </c>
      <c r="C24" s="520">
        <f>C8*(100%+$G$8)</f>
        <v>0</v>
      </c>
      <c r="D24" s="520">
        <f>D8*(100%+$G$8)</f>
        <v>0</v>
      </c>
      <c r="E24" s="520">
        <f>E8*(100%+$G$8)</f>
        <v>0</v>
      </c>
      <c r="F24" s="520">
        <f>F8*(100%+$G$8)</f>
        <v>0</v>
      </c>
      <c r="I24" s="521" t="str">
        <f>'Sumário Executivo'!B19</f>
        <v>RETORNO SOBRE O INVESTIMENTO (ROI)</v>
      </c>
      <c r="J24" s="522" t="e">
        <f>'Sumário Executivo'!D19</f>
        <v>#DIV/0!</v>
      </c>
      <c r="K24" s="522"/>
      <c r="L24" s="523"/>
      <c r="M24" s="524"/>
    </row>
    <row r="25" spans="2:13">
      <c r="B25" s="517" t="str">
        <f t="shared" si="0"/>
        <v xml:space="preserve">         ..Material de Embalagem</v>
      </c>
      <c r="C25" s="531">
        <f>C9*(100%+G9)</f>
        <v>0</v>
      </c>
      <c r="D25" s="531">
        <f>D9*(100%+H9)</f>
        <v>0</v>
      </c>
      <c r="E25" s="531">
        <f>E9*(100%+I9)</f>
        <v>0</v>
      </c>
      <c r="F25" s="531">
        <f>F9*(100%+J9)</f>
        <v>0</v>
      </c>
      <c r="I25" s="525" t="str">
        <f>'Sumário Executivo'!B29</f>
        <v>MARGEM BRUTA</v>
      </c>
      <c r="J25" s="532" t="e">
        <f>'Sumário Executivo'!D29</f>
        <v>#DIV/0!</v>
      </c>
      <c r="K25" s="533"/>
      <c r="L25" s="533"/>
      <c r="M25" s="528"/>
    </row>
    <row r="26" spans="2:13">
      <c r="B26" s="515" t="str">
        <f t="shared" si="0"/>
        <v>(=) LUCRO BRUTO</v>
      </c>
      <c r="C26" s="529">
        <f>C21-C22</f>
        <v>0</v>
      </c>
      <c r="D26" s="529">
        <f>D21-D22</f>
        <v>0</v>
      </c>
      <c r="E26" s="529">
        <f>E21-E22</f>
        <v>0</v>
      </c>
      <c r="F26" s="529">
        <f>F21-F22</f>
        <v>0</v>
      </c>
      <c r="I26" s="521" t="str">
        <f>'Sumário Executivo'!B30</f>
        <v>MARGEM OPERACIONAL</v>
      </c>
      <c r="J26" s="522" t="e">
        <f>'Sumário Executivo'!D30</f>
        <v>#DIV/0!</v>
      </c>
      <c r="K26" s="523"/>
      <c r="L26" s="523"/>
      <c r="M26" s="524"/>
    </row>
    <row r="27" spans="2:13">
      <c r="B27" s="510" t="str">
        <f t="shared" si="0"/>
        <v>(-) DESPESAS OPERACIONAIS</v>
      </c>
      <c r="C27" s="519">
        <f>SUM(C28:C29)</f>
        <v>0</v>
      </c>
      <c r="D27" s="519">
        <f>SUM(D28:D29)</f>
        <v>0</v>
      </c>
      <c r="E27" s="519">
        <f>SUM(E28:E29)</f>
        <v>0</v>
      </c>
      <c r="F27" s="519">
        <f>SUM(F28:F29)</f>
        <v>0</v>
      </c>
      <c r="I27" s="525" t="str">
        <f>'Sumário Executivo'!B31</f>
        <v>MARGEM LÍQUIDA</v>
      </c>
      <c r="J27" s="532" t="e">
        <f>'Sumário Executivo'!D31</f>
        <v>#DIV/0!</v>
      </c>
      <c r="K27" s="533"/>
      <c r="L27" s="533"/>
      <c r="M27" s="528"/>
    </row>
    <row r="28" spans="2:13">
      <c r="B28" s="512" t="str">
        <f t="shared" si="0"/>
        <v xml:space="preserve">    ..Despesas Comerciais</v>
      </c>
      <c r="C28" s="520">
        <f>C12*(100%+$G$12)</f>
        <v>0</v>
      </c>
      <c r="D28" s="520">
        <f>D12*(100%+$G$12)</f>
        <v>0</v>
      </c>
      <c r="E28" s="520">
        <f>E12*(100%+$G$12)</f>
        <v>0</v>
      </c>
      <c r="F28" s="520">
        <f>F12*(100%+$G$12)</f>
        <v>0</v>
      </c>
    </row>
    <row r="29" spans="2:13">
      <c r="B29" s="517" t="str">
        <f>B13</f>
        <v xml:space="preserve">    ..Despesas Administrativas</v>
      </c>
      <c r="C29" s="531">
        <f>C13*(100%+$G$13)</f>
        <v>0</v>
      </c>
      <c r="D29" s="531">
        <f>D13*(100%+$G$13)</f>
        <v>0</v>
      </c>
      <c r="E29" s="531">
        <f>E13*(100%+$G$13)</f>
        <v>0</v>
      </c>
      <c r="F29" s="531">
        <f>F13*(100%+$G$13)</f>
        <v>0</v>
      </c>
    </row>
    <row r="30" spans="2:13">
      <c r="B30" s="515" t="str">
        <f t="shared" si="0"/>
        <v>(=) LUCRO OPERACIONAL</v>
      </c>
      <c r="C30" s="534">
        <f>C26-C27</f>
        <v>0</v>
      </c>
      <c r="D30" s="534">
        <f>D26-D27</f>
        <v>0</v>
      </c>
      <c r="E30" s="534">
        <f>E26-E27</f>
        <v>0</v>
      </c>
      <c r="F30" s="534">
        <f>F26-F27</f>
        <v>0</v>
      </c>
    </row>
    <row r="31" spans="2:13">
      <c r="B31" s="517" t="str">
        <f t="shared" si="0"/>
        <v>(-) DESPESAS FINANCEIRAS</v>
      </c>
      <c r="C31" s="535" t="e">
        <f>C15</f>
        <v>#DIV/0!</v>
      </c>
      <c r="D31" s="535" t="e">
        <f>D15</f>
        <v>#DIV/0!</v>
      </c>
      <c r="E31" s="535" t="e">
        <f>E15</f>
        <v>#DIV/0!</v>
      </c>
      <c r="F31" s="535" t="e">
        <f>F15</f>
        <v>#DIV/0!</v>
      </c>
    </row>
    <row r="32" spans="2:13">
      <c r="B32" s="515" t="str">
        <f t="shared" si="0"/>
        <v>(=) LUCRO LÍQUIDO</v>
      </c>
      <c r="C32" s="534" t="e">
        <f>C30-C31</f>
        <v>#DIV/0!</v>
      </c>
      <c r="D32" s="534" t="e">
        <f>D30-D31</f>
        <v>#DIV/0!</v>
      </c>
      <c r="E32" s="534" t="e">
        <f>E30-E31</f>
        <v>#DIV/0!</v>
      </c>
      <c r="F32" s="534" t="e">
        <f>F30-F31</f>
        <v>#DIV/0!</v>
      </c>
    </row>
    <row r="33"/>
  </sheetData>
  <sheetProtection password="C78F" sheet="1" objects="1" scenarios="1"/>
  <mergeCells count="4">
    <mergeCell ref="B17:F17"/>
    <mergeCell ref="B1:F1"/>
    <mergeCell ref="I18:M19"/>
    <mergeCell ref="I17:M1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sheetPr codeName="Plan11"/>
  <dimension ref="A1:AR168"/>
  <sheetViews>
    <sheetView topLeftCell="B4" zoomScaleNormal="100" workbookViewId="0">
      <selection activeCell="B3" sqref="B3:P53"/>
    </sheetView>
  </sheetViews>
  <sheetFormatPr defaultRowHeight="12.75"/>
  <cols>
    <col min="1" max="1" width="4.42578125" style="4" customWidth="1"/>
    <col min="2" max="2" width="47.28515625" style="4" customWidth="1"/>
    <col min="3" max="3" width="0.140625" style="387" hidden="1" customWidth="1"/>
    <col min="4" max="4" width="0.7109375" style="394" hidden="1" customWidth="1"/>
    <col min="5" max="5" width="18.7109375" style="158" customWidth="1"/>
    <col min="6" max="14" width="18.7109375" style="4" customWidth="1"/>
    <col min="15" max="15" width="11" style="4" bestFit="1" customWidth="1"/>
    <col min="16" max="16" width="15.28515625" style="4" hidden="1" customWidth="1"/>
    <col min="17" max="17" width="0" style="4" hidden="1" customWidth="1"/>
    <col min="18" max="20" width="9.140625" style="4"/>
    <col min="21" max="21" width="9.140625" style="574"/>
    <col min="22" max="22" width="38.28515625" style="574" customWidth="1"/>
    <col min="23" max="23" width="18.7109375" style="574" customWidth="1"/>
    <col min="24" max="24" width="9.140625" style="499"/>
    <col min="25" max="25" width="21.5703125" style="137" bestFit="1" customWidth="1"/>
    <col min="26" max="27" width="11.7109375" style="137" bestFit="1" customWidth="1"/>
    <col min="28" max="38" width="9.140625" style="137"/>
    <col min="39" max="44" width="9.140625" style="3"/>
    <col min="45" max="16384" width="9.140625" style="4"/>
  </cols>
  <sheetData>
    <row r="1" spans="1:27" ht="15.75" hidden="1">
      <c r="A1" s="3"/>
      <c r="B1" s="361"/>
      <c r="C1" s="388"/>
      <c r="D1" s="395"/>
      <c r="E1" s="44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137"/>
      <c r="V1" s="137"/>
      <c r="W1" s="498"/>
    </row>
    <row r="2" spans="1:27" hidden="1">
      <c r="A2" s="3"/>
      <c r="B2" s="3"/>
      <c r="E2" s="44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137"/>
      <c r="V2" s="137"/>
      <c r="W2" s="137"/>
    </row>
    <row r="3" spans="1:27" ht="25.5" hidden="1">
      <c r="A3" s="3"/>
      <c r="B3" s="172"/>
      <c r="C3" s="389"/>
      <c r="D3" s="396"/>
      <c r="E3" s="172"/>
      <c r="F3" s="172"/>
      <c r="G3" s="172"/>
      <c r="H3" s="172"/>
      <c r="I3" s="172"/>
      <c r="J3" s="172"/>
      <c r="K3" s="172"/>
      <c r="L3" s="172"/>
      <c r="M3" s="172"/>
      <c r="N3" s="172"/>
      <c r="P3" s="43">
        <f>'Dados Gerais da Empresa'!C14</f>
        <v>0</v>
      </c>
      <c r="Q3" s="3"/>
      <c r="R3" s="3"/>
      <c r="S3" s="3"/>
      <c r="T3" s="3"/>
      <c r="U3" s="137"/>
      <c r="V3" s="381" t="s">
        <v>204</v>
      </c>
      <c r="W3" s="563" t="e">
        <f>(W11+W33)/(W9-W13)</f>
        <v>#DIV/0!</v>
      </c>
      <c r="X3" s="564"/>
      <c r="Y3" s="381"/>
      <c r="Z3" s="381"/>
    </row>
    <row r="4" spans="1:27">
      <c r="A4" s="3"/>
      <c r="B4" s="3"/>
      <c r="E4" s="44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137"/>
      <c r="V4" s="381"/>
      <c r="W4" s="381"/>
      <c r="X4" s="564"/>
      <c r="Y4" s="381"/>
      <c r="Z4" s="381"/>
    </row>
    <row r="5" spans="1:27">
      <c r="A5" s="3"/>
      <c r="B5" s="3"/>
      <c r="E5" s="44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137"/>
      <c r="V5" s="381"/>
      <c r="W5" s="381"/>
      <c r="X5" s="564"/>
      <c r="Y5" s="381"/>
      <c r="Z5" s="381"/>
    </row>
    <row r="6" spans="1:27" ht="27.75">
      <c r="A6" s="3"/>
      <c r="B6" s="882">
        <f>'Quadro 1'!C4</f>
        <v>0</v>
      </c>
      <c r="C6" s="882"/>
      <c r="D6" s="882"/>
      <c r="E6" s="882"/>
      <c r="F6" s="882"/>
      <c r="G6" s="882"/>
      <c r="H6" s="882"/>
      <c r="I6" s="882"/>
      <c r="J6" s="882"/>
      <c r="K6" s="882"/>
      <c r="L6" s="882"/>
      <c r="M6" s="882"/>
      <c r="N6" s="882"/>
      <c r="O6" s="882"/>
      <c r="P6" s="882"/>
      <c r="Q6" s="3"/>
      <c r="R6" s="3"/>
      <c r="S6" s="3"/>
      <c r="T6" s="3"/>
      <c r="U6" s="137"/>
      <c r="V6" s="381"/>
      <c r="W6" s="381"/>
      <c r="X6" s="564"/>
      <c r="Y6" s="381"/>
      <c r="Z6" s="381"/>
    </row>
    <row r="7" spans="1:27">
      <c r="A7" s="3"/>
      <c r="B7" s="3"/>
      <c r="E7" s="44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137"/>
      <c r="V7" s="381"/>
      <c r="W7" s="565" t="s">
        <v>472</v>
      </c>
      <c r="X7" s="564"/>
      <c r="Y7" s="381" t="s">
        <v>473</v>
      </c>
      <c r="Z7" s="381"/>
    </row>
    <row r="8" spans="1:27" ht="13.5" thickBot="1">
      <c r="A8" s="3"/>
      <c r="B8" s="3"/>
      <c r="E8" s="44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137"/>
      <c r="V8" s="381"/>
      <c r="W8" s="381"/>
      <c r="X8" s="564"/>
      <c r="Y8" s="381"/>
      <c r="Z8" s="381"/>
    </row>
    <row r="9" spans="1:27" ht="18" customHeight="1">
      <c r="A9" s="3"/>
      <c r="B9" s="880" t="s">
        <v>106</v>
      </c>
      <c r="C9" s="432" t="s">
        <v>392</v>
      </c>
      <c r="D9" s="433"/>
      <c r="E9" s="434" t="s">
        <v>3</v>
      </c>
      <c r="F9" s="434" t="s">
        <v>6</v>
      </c>
      <c r="G9" s="434" t="s">
        <v>7</v>
      </c>
      <c r="H9" s="434" t="s">
        <v>8</v>
      </c>
      <c r="I9" s="434" t="s">
        <v>14</v>
      </c>
      <c r="J9" s="434" t="s">
        <v>17</v>
      </c>
      <c r="K9" s="434" t="s">
        <v>18</v>
      </c>
      <c r="L9" s="434" t="s">
        <v>19</v>
      </c>
      <c r="M9" s="434" t="s">
        <v>20</v>
      </c>
      <c r="N9" s="878" t="s">
        <v>21</v>
      </c>
      <c r="O9" s="879"/>
      <c r="P9" s="434" t="s">
        <v>127</v>
      </c>
      <c r="Q9" s="3"/>
      <c r="R9" s="3"/>
      <c r="S9" s="3"/>
      <c r="T9" s="3"/>
      <c r="U9" s="137"/>
      <c r="V9" s="381" t="s">
        <v>203</v>
      </c>
      <c r="W9" s="566">
        <f>H11</f>
        <v>0</v>
      </c>
      <c r="X9" s="564"/>
      <c r="Y9" s="567">
        <f>W9*1.1</f>
        <v>0</v>
      </c>
      <c r="Z9" s="566"/>
      <c r="AA9" s="498"/>
    </row>
    <row r="10" spans="1:27" ht="18" customHeight="1">
      <c r="A10" s="3"/>
      <c r="B10" s="881"/>
      <c r="C10" s="435" t="s">
        <v>393</v>
      </c>
      <c r="D10" s="436" t="s">
        <v>45</v>
      </c>
      <c r="E10" s="437" t="s">
        <v>126</v>
      </c>
      <c r="F10" s="437" t="s">
        <v>126</v>
      </c>
      <c r="G10" s="437" t="s">
        <v>126</v>
      </c>
      <c r="H10" s="437" t="s">
        <v>126</v>
      </c>
      <c r="I10" s="437" t="s">
        <v>126</v>
      </c>
      <c r="J10" s="437" t="s">
        <v>126</v>
      </c>
      <c r="K10" s="437" t="s">
        <v>126</v>
      </c>
      <c r="L10" s="437" t="s">
        <v>126</v>
      </c>
      <c r="M10" s="437" t="s">
        <v>126</v>
      </c>
      <c r="N10" s="438" t="s">
        <v>126</v>
      </c>
      <c r="O10" s="439" t="s">
        <v>45</v>
      </c>
      <c r="P10" s="440" t="s">
        <v>128</v>
      </c>
      <c r="Q10" s="3"/>
      <c r="R10" s="3"/>
      <c r="S10" s="3"/>
      <c r="T10" s="3"/>
      <c r="U10" s="137"/>
      <c r="V10" s="381"/>
      <c r="W10" s="381"/>
      <c r="X10" s="564"/>
      <c r="Y10" s="567"/>
      <c r="Z10" s="381"/>
      <c r="AA10" s="498"/>
    </row>
    <row r="11" spans="1:27" ht="15.75">
      <c r="A11" s="3"/>
      <c r="B11" s="337" t="s">
        <v>26</v>
      </c>
      <c r="C11" s="390" t="e">
        <f>#REF!-#REF!</f>
        <v>#REF!</v>
      </c>
      <c r="D11" s="397" t="e">
        <f t="shared" ref="D11:D47" si="0">C11/$C$13</f>
        <v>#REF!</v>
      </c>
      <c r="E11" s="332">
        <f>Proj.Faturamento!G42*$P$11</f>
        <v>0</v>
      </c>
      <c r="F11" s="332">
        <f>Proj.Faturamento!I42*P11</f>
        <v>0</v>
      </c>
      <c r="G11" s="332">
        <f>Proj.Faturamento!K42*P11</f>
        <v>0</v>
      </c>
      <c r="H11" s="332">
        <f>Proj.Faturamento!M42*P11</f>
        <v>0</v>
      </c>
      <c r="I11" s="332">
        <f>$H$11*P11</f>
        <v>0</v>
      </c>
      <c r="J11" s="332">
        <f>$H$11*P11</f>
        <v>0</v>
      </c>
      <c r="K11" s="332">
        <f>$H$11*P11</f>
        <v>0</v>
      </c>
      <c r="L11" s="332">
        <f>$H$11*P11</f>
        <v>0</v>
      </c>
      <c r="M11" s="332">
        <f>$H$11*P11</f>
        <v>0</v>
      </c>
      <c r="N11" s="332">
        <f>$H$11</f>
        <v>0</v>
      </c>
      <c r="O11" s="333" t="e">
        <f t="shared" ref="O11:O47" si="1">N11/$N$13</f>
        <v>#DIV/0!</v>
      </c>
      <c r="P11" s="571">
        <f>1+Q11</f>
        <v>1</v>
      </c>
      <c r="Q11" s="503">
        <f>Simulador!G3</f>
        <v>0</v>
      </c>
      <c r="R11" s="3"/>
      <c r="S11" s="3"/>
      <c r="T11" s="3"/>
      <c r="U11" s="137"/>
      <c r="V11" s="564" t="s">
        <v>213</v>
      </c>
      <c r="W11" s="568">
        <f>I27</f>
        <v>0</v>
      </c>
      <c r="X11" s="568"/>
      <c r="Y11" s="567">
        <f>W11</f>
        <v>0</v>
      </c>
      <c r="Z11" s="566"/>
      <c r="AA11" s="498"/>
    </row>
    <row r="12" spans="1:27" ht="15.75">
      <c r="A12" s="3"/>
      <c r="B12" s="337" t="s">
        <v>27</v>
      </c>
      <c r="C12" s="390">
        <v>0</v>
      </c>
      <c r="D12" s="397" t="e">
        <f t="shared" si="0"/>
        <v>#REF!</v>
      </c>
      <c r="E12" s="332">
        <f>'Quadro 6'!C8*'Quadro 6'!D7:D7*P12</f>
        <v>0</v>
      </c>
      <c r="F12" s="332">
        <f>'Quadro 6'!C9*'Quadro 6'!E7*P12</f>
        <v>0</v>
      </c>
      <c r="G12" s="332">
        <f>'Quadro 6'!C10*'Quadro 6'!F7*P12</f>
        <v>0</v>
      </c>
      <c r="H12" s="332">
        <f>'Quadro 6'!C11*'Quadro 6'!G7*P12</f>
        <v>0</v>
      </c>
      <c r="I12" s="332">
        <f>$H$12*P12</f>
        <v>0</v>
      </c>
      <c r="J12" s="332">
        <f>$H$12*P12</f>
        <v>0</v>
      </c>
      <c r="K12" s="332">
        <f>$H$12*P12</f>
        <v>0</v>
      </c>
      <c r="L12" s="332">
        <f>$H$12*P12</f>
        <v>0</v>
      </c>
      <c r="M12" s="332">
        <f>$H$12*P12</f>
        <v>0</v>
      </c>
      <c r="N12" s="332">
        <f>$H$12</f>
        <v>0</v>
      </c>
      <c r="O12" s="333" t="e">
        <f t="shared" si="1"/>
        <v>#DIV/0!</v>
      </c>
      <c r="P12" s="571">
        <f>1+Q12</f>
        <v>1</v>
      </c>
      <c r="Q12" s="503">
        <f>Simulador!G4</f>
        <v>0</v>
      </c>
      <c r="R12" s="3"/>
      <c r="S12" s="3"/>
      <c r="T12" s="3"/>
      <c r="U12" s="137"/>
      <c r="V12" s="564"/>
      <c r="W12" s="568"/>
      <c r="X12" s="564"/>
      <c r="Y12" s="567"/>
      <c r="Z12" s="381"/>
      <c r="AA12" s="498"/>
    </row>
    <row r="13" spans="1:27" ht="15.75">
      <c r="A13" s="3"/>
      <c r="B13" s="379" t="s">
        <v>28</v>
      </c>
      <c r="C13" s="489" t="e">
        <f>C11-C12-#REF!</f>
        <v>#REF!</v>
      </c>
      <c r="D13" s="490" t="e">
        <f t="shared" si="0"/>
        <v>#REF!</v>
      </c>
      <c r="E13" s="380">
        <f>E11-E12</f>
        <v>0</v>
      </c>
      <c r="F13" s="380">
        <f t="shared" ref="F13:N13" si="2">F11-F12</f>
        <v>0</v>
      </c>
      <c r="G13" s="380">
        <f t="shared" si="2"/>
        <v>0</v>
      </c>
      <c r="H13" s="380">
        <f t="shared" si="2"/>
        <v>0</v>
      </c>
      <c r="I13" s="380">
        <f t="shared" si="2"/>
        <v>0</v>
      </c>
      <c r="J13" s="380">
        <f t="shared" si="2"/>
        <v>0</v>
      </c>
      <c r="K13" s="380">
        <f t="shared" si="2"/>
        <v>0</v>
      </c>
      <c r="L13" s="380">
        <f t="shared" si="2"/>
        <v>0</v>
      </c>
      <c r="M13" s="380">
        <f t="shared" si="2"/>
        <v>0</v>
      </c>
      <c r="N13" s="380">
        <f t="shared" si="2"/>
        <v>0</v>
      </c>
      <c r="O13" s="378" t="e">
        <f t="shared" si="1"/>
        <v>#DIV/0!</v>
      </c>
      <c r="P13" s="334"/>
      <c r="Q13" s="3"/>
      <c r="R13" s="3"/>
      <c r="S13" s="3"/>
      <c r="T13" s="3"/>
      <c r="U13" s="137"/>
      <c r="V13" s="564" t="s">
        <v>214</v>
      </c>
      <c r="W13" s="568">
        <f>H12+H21+H14</f>
        <v>0</v>
      </c>
      <c r="X13" s="564"/>
      <c r="Y13" s="567">
        <f>W13*1.1</f>
        <v>0</v>
      </c>
      <c r="Z13" s="381"/>
    </row>
    <row r="14" spans="1:27" ht="15.75">
      <c r="A14" s="3"/>
      <c r="B14" s="379" t="str">
        <f>IF('Dados Gerais da Empresa'!$C$25&gt;1,"(-)CUSTO DOS SERV.PREST./MERCADORIAS VENDIDAS","CUSTO DOS PRODUTOS VENDIDOS")</f>
        <v>CUSTO DOS PRODUTOS VENDIDOS</v>
      </c>
      <c r="C14" s="489" t="e">
        <f>#REF!+C15+#REF!+#REF!</f>
        <v>#REF!</v>
      </c>
      <c r="D14" s="490" t="e">
        <f t="shared" si="0"/>
        <v>#REF!</v>
      </c>
      <c r="E14" s="380">
        <f>E15</f>
        <v>0</v>
      </c>
      <c r="F14" s="380">
        <f t="shared" ref="F14:N14" si="3">F15</f>
        <v>0</v>
      </c>
      <c r="G14" s="380">
        <f t="shared" si="3"/>
        <v>0</v>
      </c>
      <c r="H14" s="380">
        <f t="shared" si="3"/>
        <v>0</v>
      </c>
      <c r="I14" s="380">
        <f t="shared" si="3"/>
        <v>0</v>
      </c>
      <c r="J14" s="380">
        <f t="shared" si="3"/>
        <v>0</v>
      </c>
      <c r="K14" s="380">
        <f t="shared" si="3"/>
        <v>0</v>
      </c>
      <c r="L14" s="380">
        <f t="shared" si="3"/>
        <v>0</v>
      </c>
      <c r="M14" s="380">
        <f t="shared" si="3"/>
        <v>0</v>
      </c>
      <c r="N14" s="380">
        <f t="shared" si="3"/>
        <v>0</v>
      </c>
      <c r="O14" s="378" t="e">
        <f t="shared" si="1"/>
        <v>#DIV/0!</v>
      </c>
      <c r="P14" s="335"/>
      <c r="Q14" s="3"/>
      <c r="R14" s="3"/>
      <c r="S14" s="3"/>
      <c r="T14" s="3"/>
      <c r="U14" s="137"/>
      <c r="V14" s="564"/>
      <c r="W14" s="568"/>
      <c r="X14" s="564"/>
      <c r="Y14" s="567"/>
      <c r="Z14" s="381"/>
    </row>
    <row r="15" spans="1:27" ht="15.75">
      <c r="A15" s="3"/>
      <c r="B15" s="337" t="s">
        <v>29</v>
      </c>
      <c r="C15" s="390">
        <f>SUM(C16:C18)</f>
        <v>0</v>
      </c>
      <c r="D15" s="397" t="e">
        <f t="shared" si="0"/>
        <v>#REF!</v>
      </c>
      <c r="E15" s="332">
        <f t="shared" ref="E15:N15" si="4">SUM(E16:E18)</f>
        <v>0</v>
      </c>
      <c r="F15" s="332">
        <f t="shared" si="4"/>
        <v>0</v>
      </c>
      <c r="G15" s="332">
        <f t="shared" si="4"/>
        <v>0</v>
      </c>
      <c r="H15" s="332">
        <f t="shared" si="4"/>
        <v>0</v>
      </c>
      <c r="I15" s="332">
        <f t="shared" si="4"/>
        <v>0</v>
      </c>
      <c r="J15" s="332">
        <f t="shared" si="4"/>
        <v>0</v>
      </c>
      <c r="K15" s="332">
        <f t="shared" si="4"/>
        <v>0</v>
      </c>
      <c r="L15" s="332">
        <f t="shared" si="4"/>
        <v>0</v>
      </c>
      <c r="M15" s="332">
        <f t="shared" si="4"/>
        <v>0</v>
      </c>
      <c r="N15" s="332">
        <f t="shared" si="4"/>
        <v>0</v>
      </c>
      <c r="O15" s="333" t="e">
        <f t="shared" si="1"/>
        <v>#DIV/0!</v>
      </c>
      <c r="P15" s="336"/>
      <c r="Q15" s="3"/>
      <c r="R15" s="3"/>
      <c r="S15" s="3"/>
      <c r="T15" s="3"/>
      <c r="U15" s="137"/>
      <c r="V15" s="381"/>
      <c r="W15" s="566"/>
      <c r="X15" s="564"/>
      <c r="Y15" s="567"/>
      <c r="Z15" s="381"/>
    </row>
    <row r="16" spans="1:27" ht="15">
      <c r="A16" s="3"/>
      <c r="B16" s="493" t="s">
        <v>469</v>
      </c>
      <c r="C16" s="572"/>
      <c r="D16" s="397" t="e">
        <f t="shared" si="0"/>
        <v>#REF!</v>
      </c>
      <c r="E16" s="494">
        <f>Insumos!J14*$P$16</f>
        <v>0</v>
      </c>
      <c r="F16" s="494">
        <f>Insumos!K14*$P$16</f>
        <v>0</v>
      </c>
      <c r="G16" s="494">
        <f>Insumos!L14*$P$16</f>
        <v>0</v>
      </c>
      <c r="H16" s="494">
        <f>Insumos!$M$14*$P$16</f>
        <v>0</v>
      </c>
      <c r="I16" s="494">
        <f>Insumos!$M$14*$P$16</f>
        <v>0</v>
      </c>
      <c r="J16" s="494">
        <f>Insumos!$M$14*$P$16</f>
        <v>0</v>
      </c>
      <c r="K16" s="494">
        <f>Insumos!$M$14*$P$16</f>
        <v>0</v>
      </c>
      <c r="L16" s="494">
        <f>Insumos!$M$14*$P$16</f>
        <v>0</v>
      </c>
      <c r="M16" s="494">
        <f>Insumos!$M$14*$P$16</f>
        <v>0</v>
      </c>
      <c r="N16" s="494">
        <f>Insumos!$M$14*$P$16</f>
        <v>0</v>
      </c>
      <c r="O16" s="495" t="e">
        <f t="shared" si="1"/>
        <v>#DIV/0!</v>
      </c>
      <c r="P16" s="571">
        <f>1+Q16</f>
        <v>1</v>
      </c>
      <c r="Q16" s="503">
        <f>Simulador!G8</f>
        <v>0</v>
      </c>
      <c r="R16" s="3"/>
      <c r="S16" s="3"/>
      <c r="T16" s="3"/>
      <c r="U16" s="137"/>
      <c r="V16" s="381"/>
      <c r="W16" s="566"/>
      <c r="X16" s="564"/>
      <c r="Y16" s="567"/>
      <c r="Z16" s="381"/>
    </row>
    <row r="17" spans="1:26" ht="15" hidden="1">
      <c r="A17" s="3"/>
      <c r="B17" s="491" t="s">
        <v>219</v>
      </c>
      <c r="C17" s="573"/>
      <c r="D17" s="490" t="e">
        <f t="shared" si="0"/>
        <v>#REF!</v>
      </c>
      <c r="E17" s="492">
        <f>Insumos!J55*$P$17</f>
        <v>0</v>
      </c>
      <c r="F17" s="492">
        <f>Insumos!K55*$P$17</f>
        <v>0</v>
      </c>
      <c r="G17" s="492">
        <f>Insumos!L55*$P$17</f>
        <v>0</v>
      </c>
      <c r="H17" s="492">
        <f>Insumos!$M$55*$P$17</f>
        <v>0</v>
      </c>
      <c r="I17" s="492">
        <f>Insumos!$M$55*$P$17</f>
        <v>0</v>
      </c>
      <c r="J17" s="492">
        <f>Insumos!$M$55*$P$17</f>
        <v>0</v>
      </c>
      <c r="K17" s="492">
        <f>Insumos!$M$55*$P$17</f>
        <v>0</v>
      </c>
      <c r="L17" s="492">
        <f>Insumos!$M$55*$P$17</f>
        <v>0</v>
      </c>
      <c r="M17" s="492">
        <f>Insumos!$M$55*$P$17</f>
        <v>0</v>
      </c>
      <c r="N17" s="492">
        <f>Insumos!$M$55*$P$17</f>
        <v>0</v>
      </c>
      <c r="O17" s="378" t="e">
        <f t="shared" si="1"/>
        <v>#DIV/0!</v>
      </c>
      <c r="P17" s="571">
        <f>1+Q17</f>
        <v>1</v>
      </c>
      <c r="Q17" s="503">
        <f>Simulador!G9</f>
        <v>0</v>
      </c>
      <c r="R17" s="3"/>
      <c r="S17" s="3"/>
      <c r="T17" s="3"/>
      <c r="U17" s="137"/>
      <c r="V17" s="381"/>
      <c r="W17" s="566"/>
      <c r="X17" s="564"/>
      <c r="Y17" s="567"/>
      <c r="Z17" s="381"/>
    </row>
    <row r="18" spans="1:26" ht="15">
      <c r="A18" s="3"/>
      <c r="B18" s="491" t="s">
        <v>220</v>
      </c>
      <c r="C18" s="573"/>
      <c r="D18" s="490" t="e">
        <f t="shared" si="0"/>
        <v>#REF!</v>
      </c>
      <c r="E18" s="492">
        <f>Insumos!J65*$P$18</f>
        <v>0</v>
      </c>
      <c r="F18" s="492">
        <f>Insumos!K65*$P$18</f>
        <v>0</v>
      </c>
      <c r="G18" s="492">
        <f>Insumos!L65*$P$18</f>
        <v>0</v>
      </c>
      <c r="H18" s="492">
        <f>Insumos!$M$65*$P$18</f>
        <v>0</v>
      </c>
      <c r="I18" s="492">
        <f>Insumos!$M$65*$P$18</f>
        <v>0</v>
      </c>
      <c r="J18" s="492">
        <f>Insumos!$M$65*$P$18</f>
        <v>0</v>
      </c>
      <c r="K18" s="492">
        <f>Insumos!$M$65*$P$18</f>
        <v>0</v>
      </c>
      <c r="L18" s="492">
        <f>Insumos!$M$65*$P$18</f>
        <v>0</v>
      </c>
      <c r="M18" s="492">
        <f>Insumos!$M$65*$P$18</f>
        <v>0</v>
      </c>
      <c r="N18" s="492">
        <f>Insumos!$M$65*$P$18</f>
        <v>0</v>
      </c>
      <c r="O18" s="378" t="e">
        <f t="shared" si="1"/>
        <v>#DIV/0!</v>
      </c>
      <c r="P18" s="571">
        <f>1+Q18</f>
        <v>1</v>
      </c>
      <c r="Q18" s="503">
        <f>Simulador!G9</f>
        <v>0</v>
      </c>
      <c r="R18" s="3"/>
      <c r="S18" s="3"/>
      <c r="T18" s="3"/>
      <c r="U18" s="137"/>
      <c r="V18" s="381"/>
      <c r="W18" s="566"/>
      <c r="X18" s="564"/>
      <c r="Y18" s="567"/>
      <c r="Z18" s="381"/>
    </row>
    <row r="19" spans="1:26" ht="15.75">
      <c r="A19" s="3"/>
      <c r="B19" s="379" t="s">
        <v>30</v>
      </c>
      <c r="C19" s="489" t="e">
        <f t="shared" ref="C19:N19" si="5">C13-C14</f>
        <v>#REF!</v>
      </c>
      <c r="D19" s="490" t="e">
        <f t="shared" si="0"/>
        <v>#REF!</v>
      </c>
      <c r="E19" s="380">
        <f t="shared" si="5"/>
        <v>0</v>
      </c>
      <c r="F19" s="380">
        <f t="shared" si="5"/>
        <v>0</v>
      </c>
      <c r="G19" s="380">
        <f t="shared" si="5"/>
        <v>0</v>
      </c>
      <c r="H19" s="380">
        <f t="shared" si="5"/>
        <v>0</v>
      </c>
      <c r="I19" s="380">
        <f t="shared" si="5"/>
        <v>0</v>
      </c>
      <c r="J19" s="380">
        <f t="shared" si="5"/>
        <v>0</v>
      </c>
      <c r="K19" s="380">
        <f t="shared" si="5"/>
        <v>0</v>
      </c>
      <c r="L19" s="380">
        <f t="shared" si="5"/>
        <v>0</v>
      </c>
      <c r="M19" s="380">
        <f t="shared" si="5"/>
        <v>0</v>
      </c>
      <c r="N19" s="380">
        <f t="shared" si="5"/>
        <v>0</v>
      </c>
      <c r="O19" s="378" t="e">
        <f t="shared" si="1"/>
        <v>#DIV/0!</v>
      </c>
      <c r="P19" s="334"/>
      <c r="Q19" s="3"/>
      <c r="R19" s="3"/>
      <c r="S19" s="3"/>
      <c r="T19" s="3"/>
      <c r="U19" s="137"/>
      <c r="V19" s="381"/>
      <c r="W19" s="566"/>
      <c r="X19" s="564"/>
      <c r="Y19" s="567"/>
      <c r="Z19" s="381"/>
    </row>
    <row r="20" spans="1:26" ht="15.75">
      <c r="A20" s="3"/>
      <c r="B20" s="496" t="s">
        <v>31</v>
      </c>
      <c r="C20" s="390">
        <f t="shared" ref="C20:N20" si="6">C21+C27</f>
        <v>0</v>
      </c>
      <c r="D20" s="397" t="e">
        <f t="shared" si="0"/>
        <v>#REF!</v>
      </c>
      <c r="E20" s="497">
        <f t="shared" si="6"/>
        <v>0</v>
      </c>
      <c r="F20" s="497">
        <f t="shared" si="6"/>
        <v>0</v>
      </c>
      <c r="G20" s="497">
        <f t="shared" si="6"/>
        <v>0</v>
      </c>
      <c r="H20" s="497">
        <f t="shared" si="6"/>
        <v>0</v>
      </c>
      <c r="I20" s="497">
        <f t="shared" si="6"/>
        <v>0</v>
      </c>
      <c r="J20" s="497">
        <f t="shared" si="6"/>
        <v>0</v>
      </c>
      <c r="K20" s="497">
        <f t="shared" si="6"/>
        <v>0</v>
      </c>
      <c r="L20" s="497">
        <f t="shared" si="6"/>
        <v>0</v>
      </c>
      <c r="M20" s="497">
        <f t="shared" si="6"/>
        <v>0</v>
      </c>
      <c r="N20" s="497">
        <f t="shared" si="6"/>
        <v>0</v>
      </c>
      <c r="O20" s="495" t="e">
        <f t="shared" si="1"/>
        <v>#DIV/0!</v>
      </c>
      <c r="P20" s="335"/>
      <c r="Q20" s="3"/>
      <c r="R20" s="3"/>
      <c r="S20" s="3"/>
      <c r="T20" s="3"/>
      <c r="U20" s="137"/>
      <c r="V20" s="381"/>
      <c r="W20" s="566"/>
      <c r="X20" s="564"/>
      <c r="Y20" s="567"/>
      <c r="Z20" s="381"/>
    </row>
    <row r="21" spans="1:26" ht="15.75">
      <c r="A21" s="3"/>
      <c r="B21" s="496" t="s">
        <v>32</v>
      </c>
      <c r="C21" s="390">
        <f>SUM(C22:C26)</f>
        <v>0</v>
      </c>
      <c r="D21" s="397" t="e">
        <f t="shared" si="0"/>
        <v>#REF!</v>
      </c>
      <c r="E21" s="497">
        <f>SUM(E22:E26)*$P$21</f>
        <v>0</v>
      </c>
      <c r="F21" s="497">
        <f t="shared" ref="F21:N21" si="7">SUM(F22:F26)*$P$21</f>
        <v>0</v>
      </c>
      <c r="G21" s="497">
        <f t="shared" si="7"/>
        <v>0</v>
      </c>
      <c r="H21" s="497">
        <f t="shared" si="7"/>
        <v>0</v>
      </c>
      <c r="I21" s="497">
        <f t="shared" si="7"/>
        <v>0</v>
      </c>
      <c r="J21" s="497">
        <f t="shared" si="7"/>
        <v>0</v>
      </c>
      <c r="K21" s="497">
        <f t="shared" si="7"/>
        <v>0</v>
      </c>
      <c r="L21" s="497">
        <f t="shared" si="7"/>
        <v>0</v>
      </c>
      <c r="M21" s="497">
        <f t="shared" si="7"/>
        <v>0</v>
      </c>
      <c r="N21" s="497">
        <f t="shared" si="7"/>
        <v>0</v>
      </c>
      <c r="O21" s="495" t="e">
        <f t="shared" si="1"/>
        <v>#DIV/0!</v>
      </c>
      <c r="P21" s="571">
        <f>1+Q21</f>
        <v>1</v>
      </c>
      <c r="Q21" s="503">
        <f>Simulador!G12</f>
        <v>0</v>
      </c>
      <c r="R21" s="3"/>
      <c r="S21" s="3"/>
      <c r="T21" s="3"/>
      <c r="U21" s="137"/>
      <c r="V21" s="381"/>
      <c r="W21" s="566"/>
      <c r="X21" s="564"/>
      <c r="Y21" s="567"/>
      <c r="Z21" s="381"/>
    </row>
    <row r="22" spans="1:26" ht="15.75">
      <c r="A22" s="3"/>
      <c r="B22" s="491" t="s">
        <v>130</v>
      </c>
      <c r="C22" s="573"/>
      <c r="D22" s="490" t="e">
        <f t="shared" si="0"/>
        <v>#REF!</v>
      </c>
      <c r="E22" s="380">
        <f>'Desp. Com. Adm.'!D16*P22</f>
        <v>0</v>
      </c>
      <c r="F22" s="380">
        <f>'Desp. Com. Adm.'!E16*P22</f>
        <v>0</v>
      </c>
      <c r="G22" s="380">
        <f>'Desp. Com. Adm.'!F16*P22</f>
        <v>0</v>
      </c>
      <c r="H22" s="380">
        <f>'Desp. Com. Adm.'!$G$16*$P$22</f>
        <v>0</v>
      </c>
      <c r="I22" s="380">
        <f>'Desp. Com. Adm.'!$G$16*$P$22</f>
        <v>0</v>
      </c>
      <c r="J22" s="380">
        <f>'Desp. Com. Adm.'!$G$16*$P$22</f>
        <v>0</v>
      </c>
      <c r="K22" s="380">
        <f>'Desp. Com. Adm.'!$G$16*$P$22</f>
        <v>0</v>
      </c>
      <c r="L22" s="380">
        <f>'Desp. Com. Adm.'!$G$16*$P$22</f>
        <v>0</v>
      </c>
      <c r="M22" s="380">
        <f>'Desp. Com. Adm.'!$G$16*$P$22</f>
        <v>0</v>
      </c>
      <c r="N22" s="380">
        <f>'Desp. Com. Adm.'!$G$16*$P$22</f>
        <v>0</v>
      </c>
      <c r="O22" s="378" t="e">
        <f t="shared" si="1"/>
        <v>#DIV/0!</v>
      </c>
      <c r="P22" s="571">
        <v>1</v>
      </c>
      <c r="Q22" s="3"/>
      <c r="R22" s="3"/>
      <c r="S22" s="3"/>
      <c r="T22" s="3"/>
      <c r="U22" s="137"/>
      <c r="V22" s="381"/>
      <c r="W22" s="566"/>
      <c r="X22" s="564"/>
      <c r="Y22" s="567"/>
      <c r="Z22" s="381"/>
    </row>
    <row r="23" spans="1:26" ht="15.75">
      <c r="A23" s="3"/>
      <c r="B23" s="491" t="s">
        <v>33</v>
      </c>
      <c r="C23" s="573"/>
      <c r="D23" s="490" t="e">
        <f t="shared" si="0"/>
        <v>#REF!</v>
      </c>
      <c r="E23" s="380">
        <f>'Desp. Com. Adm.'!D17*P23</f>
        <v>0</v>
      </c>
      <c r="F23" s="380">
        <f>'Desp. Com. Adm.'!E17*P23</f>
        <v>0</v>
      </c>
      <c r="G23" s="380">
        <f>'Desp. Com. Adm.'!F17*P23</f>
        <v>0</v>
      </c>
      <c r="H23" s="380">
        <f>'Desp. Com. Adm.'!$G$17*$P$23</f>
        <v>0</v>
      </c>
      <c r="I23" s="380">
        <f>'Desp. Com. Adm.'!$G$17*$P$23</f>
        <v>0</v>
      </c>
      <c r="J23" s="380">
        <f>'Desp. Com. Adm.'!$G$17*$P$23</f>
        <v>0</v>
      </c>
      <c r="K23" s="380">
        <f>'Desp. Com. Adm.'!$G$17*$P$23</f>
        <v>0</v>
      </c>
      <c r="L23" s="380">
        <f>'Desp. Com. Adm.'!$G$17*$P$23</f>
        <v>0</v>
      </c>
      <c r="M23" s="380">
        <f>'Desp. Com. Adm.'!$G$17*$P$23</f>
        <v>0</v>
      </c>
      <c r="N23" s="380">
        <f>'Desp. Com. Adm.'!$G$17*$P$23</f>
        <v>0</v>
      </c>
      <c r="O23" s="378" t="e">
        <f t="shared" si="1"/>
        <v>#DIV/0!</v>
      </c>
      <c r="P23" s="571">
        <v>1</v>
      </c>
      <c r="Q23" s="3"/>
      <c r="R23" s="3"/>
      <c r="S23" s="3"/>
      <c r="T23" s="3"/>
      <c r="U23" s="137"/>
      <c r="V23" s="381"/>
      <c r="W23" s="566"/>
      <c r="X23" s="564"/>
      <c r="Y23" s="567"/>
      <c r="Z23" s="381"/>
    </row>
    <row r="24" spans="1:26" ht="15.75">
      <c r="A24" s="3"/>
      <c r="B24" s="493" t="s">
        <v>34</v>
      </c>
      <c r="C24" s="572"/>
      <c r="D24" s="397" t="e">
        <f t="shared" si="0"/>
        <v>#REF!</v>
      </c>
      <c r="E24" s="497">
        <f>'Desp. Com. Adm.'!D18*P24</f>
        <v>0</v>
      </c>
      <c r="F24" s="497">
        <f>'Desp. Com. Adm.'!E18*P24</f>
        <v>0</v>
      </c>
      <c r="G24" s="497">
        <f>'Desp. Com. Adm.'!$F$18*P24</f>
        <v>0</v>
      </c>
      <c r="H24" s="497">
        <f>'Desp. Com. Adm.'!$G$18*$P$24</f>
        <v>0</v>
      </c>
      <c r="I24" s="497">
        <f>'Desp. Com. Adm.'!$G$18*$P$24</f>
        <v>0</v>
      </c>
      <c r="J24" s="497">
        <f>'Desp. Com. Adm.'!$G$18*$P$24</f>
        <v>0</v>
      </c>
      <c r="K24" s="497">
        <f>'Desp. Com. Adm.'!$G$18*$P$24</f>
        <v>0</v>
      </c>
      <c r="L24" s="497">
        <f>'Desp. Com. Adm.'!$G$18*$P$24</f>
        <v>0</v>
      </c>
      <c r="M24" s="497">
        <f>'Desp. Com. Adm.'!$G$18*$P$24</f>
        <v>0</v>
      </c>
      <c r="N24" s="497">
        <f>'Desp. Com. Adm.'!$G$18*$P$24</f>
        <v>0</v>
      </c>
      <c r="O24" s="495" t="e">
        <f t="shared" si="1"/>
        <v>#DIV/0!</v>
      </c>
      <c r="P24" s="571">
        <v>1</v>
      </c>
      <c r="Q24" s="3"/>
      <c r="R24" s="3"/>
      <c r="S24" s="3"/>
      <c r="T24" s="3"/>
      <c r="U24" s="137"/>
      <c r="V24" s="381"/>
      <c r="W24" s="566"/>
      <c r="X24" s="564"/>
      <c r="Y24" s="567"/>
      <c r="Z24" s="381"/>
    </row>
    <row r="25" spans="1:26" ht="15.75">
      <c r="A25" s="3"/>
      <c r="B25" s="493" t="s">
        <v>131</v>
      </c>
      <c r="C25" s="572"/>
      <c r="D25" s="397" t="e">
        <f t="shared" si="0"/>
        <v>#REF!</v>
      </c>
      <c r="E25" s="497">
        <f>'Desp. Com. Adm.'!D19*P25</f>
        <v>0</v>
      </c>
      <c r="F25" s="497">
        <f>'Desp. Com. Adm.'!E19*P25</f>
        <v>0</v>
      </c>
      <c r="G25" s="497">
        <f>'Desp. Com. Adm.'!F19*P25</f>
        <v>0</v>
      </c>
      <c r="H25" s="497">
        <f>'Desp. Com. Adm.'!$G$19*$P$25</f>
        <v>0</v>
      </c>
      <c r="I25" s="497">
        <f>'Desp. Com. Adm.'!$G$19*$P$25</f>
        <v>0</v>
      </c>
      <c r="J25" s="497">
        <f>'Desp. Com. Adm.'!$G$19*$P$25</f>
        <v>0</v>
      </c>
      <c r="K25" s="497">
        <f>'Desp. Com. Adm.'!$G$19*$P$25</f>
        <v>0</v>
      </c>
      <c r="L25" s="497">
        <f>'Desp. Com. Adm.'!$G$19*$P$25</f>
        <v>0</v>
      </c>
      <c r="M25" s="497">
        <f>'Desp. Com. Adm.'!$G$19*$P$25</f>
        <v>0</v>
      </c>
      <c r="N25" s="497">
        <f>'Desp. Com. Adm.'!$G$19*$P$25</f>
        <v>0</v>
      </c>
      <c r="O25" s="495" t="e">
        <f t="shared" si="1"/>
        <v>#DIV/0!</v>
      </c>
      <c r="P25" s="571">
        <v>1</v>
      </c>
      <c r="Q25" s="3"/>
      <c r="R25" s="3"/>
      <c r="S25" s="3"/>
      <c r="T25" s="3"/>
      <c r="U25" s="137"/>
      <c r="V25" s="381"/>
      <c r="W25" s="566"/>
      <c r="X25" s="564"/>
      <c r="Y25" s="567"/>
      <c r="Z25" s="381"/>
    </row>
    <row r="26" spans="1:26" ht="15.75">
      <c r="A26" s="3"/>
      <c r="B26" s="491" t="s">
        <v>35</v>
      </c>
      <c r="C26" s="573"/>
      <c r="D26" s="490" t="e">
        <f t="shared" si="0"/>
        <v>#REF!</v>
      </c>
      <c r="E26" s="380">
        <f>'Desp. Com. Adm.'!D20*P26</f>
        <v>0</v>
      </c>
      <c r="F26" s="380">
        <f>'Desp. Com. Adm.'!E20*P26</f>
        <v>0</v>
      </c>
      <c r="G26" s="380">
        <f>'Desp. Com. Adm.'!F20*P26</f>
        <v>0</v>
      </c>
      <c r="H26" s="380">
        <f>'Desp. Com. Adm.'!$G$20*$P$26</f>
        <v>0</v>
      </c>
      <c r="I26" s="380">
        <f>'Desp. Com. Adm.'!$G$20*$P$26</f>
        <v>0</v>
      </c>
      <c r="J26" s="380">
        <f>'Desp. Com. Adm.'!$G$20*$P$26</f>
        <v>0</v>
      </c>
      <c r="K26" s="380">
        <f>'Desp. Com. Adm.'!$G$20*$P$26</f>
        <v>0</v>
      </c>
      <c r="L26" s="380">
        <f>'Desp. Com. Adm.'!$G$20*$P$26</f>
        <v>0</v>
      </c>
      <c r="M26" s="380">
        <f>'Desp. Com. Adm.'!$G$20*$P$26</f>
        <v>0</v>
      </c>
      <c r="N26" s="380">
        <f>'Desp. Com. Adm.'!$G$20*$P$26</f>
        <v>0</v>
      </c>
      <c r="O26" s="378" t="e">
        <f t="shared" si="1"/>
        <v>#DIV/0!</v>
      </c>
      <c r="P26" s="571">
        <v>1</v>
      </c>
      <c r="Q26" s="3"/>
      <c r="R26" s="3"/>
      <c r="S26" s="3"/>
      <c r="T26" s="3"/>
      <c r="U26" s="137"/>
      <c r="V26" s="381"/>
      <c r="W26" s="566"/>
      <c r="X26" s="564"/>
      <c r="Y26" s="567"/>
      <c r="Z26" s="381"/>
    </row>
    <row r="27" spans="1:26" ht="15.75">
      <c r="A27" s="3"/>
      <c r="B27" s="379" t="s">
        <v>36</v>
      </c>
      <c r="C27" s="489">
        <f>C28+SUM(C31:C41)</f>
        <v>0</v>
      </c>
      <c r="D27" s="490" t="e">
        <f t="shared" si="0"/>
        <v>#REF!</v>
      </c>
      <c r="E27" s="380">
        <f t="shared" ref="E27:N27" si="8">E28+SUM(E31:E41)</f>
        <v>0</v>
      </c>
      <c r="F27" s="380">
        <f t="shared" si="8"/>
        <v>0</v>
      </c>
      <c r="G27" s="380">
        <f t="shared" si="8"/>
        <v>0</v>
      </c>
      <c r="H27" s="380">
        <f t="shared" si="8"/>
        <v>0</v>
      </c>
      <c r="I27" s="380">
        <f t="shared" si="8"/>
        <v>0</v>
      </c>
      <c r="J27" s="380">
        <f t="shared" si="8"/>
        <v>0</v>
      </c>
      <c r="K27" s="380">
        <f t="shared" si="8"/>
        <v>0</v>
      </c>
      <c r="L27" s="380">
        <f t="shared" si="8"/>
        <v>0</v>
      </c>
      <c r="M27" s="380">
        <f t="shared" si="8"/>
        <v>0</v>
      </c>
      <c r="N27" s="380">
        <f t="shared" si="8"/>
        <v>0</v>
      </c>
      <c r="O27" s="378" t="e">
        <f t="shared" si="1"/>
        <v>#DIV/0!</v>
      </c>
      <c r="P27" s="571">
        <v>1</v>
      </c>
      <c r="Q27" s="3"/>
      <c r="R27" s="3"/>
      <c r="S27" s="3"/>
      <c r="T27" s="3"/>
      <c r="U27" s="137"/>
      <c r="V27" s="381"/>
      <c r="W27" s="566"/>
      <c r="X27" s="564"/>
      <c r="Y27" s="567"/>
      <c r="Z27" s="381"/>
    </row>
    <row r="28" spans="1:26" ht="15.75">
      <c r="A28" s="3"/>
      <c r="B28" s="496" t="s">
        <v>470</v>
      </c>
      <c r="C28" s="390">
        <f>SUM(C29:C30)</f>
        <v>0</v>
      </c>
      <c r="D28" s="397" t="e">
        <f t="shared" si="0"/>
        <v>#REF!</v>
      </c>
      <c r="E28" s="497">
        <f t="shared" ref="E28:N28" si="9">SUM(E29:E30)</f>
        <v>0</v>
      </c>
      <c r="F28" s="497">
        <f t="shared" si="9"/>
        <v>0</v>
      </c>
      <c r="G28" s="497">
        <f t="shared" si="9"/>
        <v>0</v>
      </c>
      <c r="H28" s="497">
        <f t="shared" si="9"/>
        <v>0</v>
      </c>
      <c r="I28" s="497">
        <f t="shared" si="9"/>
        <v>0</v>
      </c>
      <c r="J28" s="497">
        <f t="shared" si="9"/>
        <v>0</v>
      </c>
      <c r="K28" s="497">
        <f t="shared" si="9"/>
        <v>0</v>
      </c>
      <c r="L28" s="497">
        <f t="shared" si="9"/>
        <v>0</v>
      </c>
      <c r="M28" s="497">
        <f t="shared" si="9"/>
        <v>0</v>
      </c>
      <c r="N28" s="497">
        <f t="shared" si="9"/>
        <v>0</v>
      </c>
      <c r="O28" s="495" t="e">
        <f t="shared" si="1"/>
        <v>#DIV/0!</v>
      </c>
      <c r="P28" s="336"/>
      <c r="Q28" s="3"/>
      <c r="R28" s="3"/>
      <c r="S28" s="3"/>
      <c r="T28" s="3"/>
      <c r="U28" s="137"/>
      <c r="V28" s="381"/>
      <c r="W28" s="381"/>
      <c r="X28" s="564"/>
      <c r="Y28" s="567"/>
      <c r="Z28" s="381"/>
    </row>
    <row r="29" spans="1:26" ht="15">
      <c r="A29" s="3"/>
      <c r="B29" s="493" t="s">
        <v>158</v>
      </c>
      <c r="C29" s="572"/>
      <c r="D29" s="397" t="e">
        <f t="shared" si="0"/>
        <v>#REF!</v>
      </c>
      <c r="E29" s="494">
        <f>'Mão-de-Obra'!F57*P29</f>
        <v>0</v>
      </c>
      <c r="F29" s="494">
        <f>'Mão-de-Obra'!J57*P29</f>
        <v>0</v>
      </c>
      <c r="G29" s="494">
        <f>'Mão-de-Obra'!N57*P29</f>
        <v>0</v>
      </c>
      <c r="H29" s="494">
        <f>'Mão-de-Obra'!$R$57*$P$29</f>
        <v>0</v>
      </c>
      <c r="I29" s="494">
        <f>'Mão-de-Obra'!$R$57*$P$29</f>
        <v>0</v>
      </c>
      <c r="J29" s="494">
        <f>'Mão-de-Obra'!$R$57*$P$29</f>
        <v>0</v>
      </c>
      <c r="K29" s="494">
        <f>'Mão-de-Obra'!$R$57*$P$29</f>
        <v>0</v>
      </c>
      <c r="L29" s="494">
        <f>'Mão-de-Obra'!$R$57*$P$29</f>
        <v>0</v>
      </c>
      <c r="M29" s="494">
        <f>'Mão-de-Obra'!$R$57*$P$29</f>
        <v>0</v>
      </c>
      <c r="N29" s="494">
        <f>'Mão-de-Obra'!$R$57*$P$29</f>
        <v>0</v>
      </c>
      <c r="O29" s="495" t="e">
        <f t="shared" si="1"/>
        <v>#DIV/0!</v>
      </c>
      <c r="P29" s="571">
        <v>1</v>
      </c>
      <c r="Q29" s="3"/>
      <c r="R29" s="3"/>
      <c r="S29" s="3"/>
      <c r="T29" s="3"/>
      <c r="U29" s="137"/>
      <c r="V29" s="381"/>
      <c r="W29" s="381"/>
      <c r="X29" s="564"/>
      <c r="Y29" s="567"/>
      <c r="Z29" s="381"/>
    </row>
    <row r="30" spans="1:26" ht="15">
      <c r="A30" s="3"/>
      <c r="B30" s="491" t="s">
        <v>37</v>
      </c>
      <c r="C30" s="573"/>
      <c r="D30" s="490" t="e">
        <f t="shared" si="0"/>
        <v>#REF!</v>
      </c>
      <c r="E30" s="492">
        <f>'Mão-de-Obra'!F58*P30</f>
        <v>0</v>
      </c>
      <c r="F30" s="492">
        <f>'Mão-de-Obra'!J58*P30</f>
        <v>0</v>
      </c>
      <c r="G30" s="492">
        <f>'Mão-de-Obra'!N58*P30</f>
        <v>0</v>
      </c>
      <c r="H30" s="492">
        <f>'Mão-de-Obra'!$R$58*$P$30</f>
        <v>0</v>
      </c>
      <c r="I30" s="492">
        <f>'Mão-de-Obra'!$R$58*$P$30</f>
        <v>0</v>
      </c>
      <c r="J30" s="492">
        <f>'Mão-de-Obra'!$R$58*$P$30</f>
        <v>0</v>
      </c>
      <c r="K30" s="492">
        <f>'Mão-de-Obra'!$R$58*$P$30</f>
        <v>0</v>
      </c>
      <c r="L30" s="492">
        <f>'Mão-de-Obra'!$R$58*$P$30</f>
        <v>0</v>
      </c>
      <c r="M30" s="492">
        <f>'Mão-de-Obra'!$R$58*$P$30</f>
        <v>0</v>
      </c>
      <c r="N30" s="492">
        <f>'Mão-de-Obra'!$R$58*$P$30</f>
        <v>0</v>
      </c>
      <c r="O30" s="378" t="e">
        <f t="shared" si="1"/>
        <v>#DIV/0!</v>
      </c>
      <c r="P30" s="571">
        <v>1</v>
      </c>
      <c r="Q30" s="3"/>
      <c r="R30" s="3"/>
      <c r="S30" s="3"/>
      <c r="T30" s="3"/>
      <c r="U30" s="137"/>
      <c r="V30" s="381" t="s">
        <v>209</v>
      </c>
      <c r="W30" s="566">
        <f>W9-W11-W13</f>
        <v>0</v>
      </c>
      <c r="X30" s="564"/>
      <c r="Y30" s="566">
        <f>Y9-Y11-Y13</f>
        <v>0</v>
      </c>
      <c r="Z30" s="381"/>
    </row>
    <row r="31" spans="1:26" ht="15.75">
      <c r="A31" s="3"/>
      <c r="B31" s="379" t="s">
        <v>38</v>
      </c>
      <c r="C31" s="489"/>
      <c r="D31" s="490" t="e">
        <f t="shared" si="0"/>
        <v>#REF!</v>
      </c>
      <c r="E31" s="380">
        <f>'Desp. Com. Adm.'!C29*$P$31</f>
        <v>0</v>
      </c>
      <c r="F31" s="380">
        <f>'Desp. Com. Adm.'!D29*$P$31</f>
        <v>0</v>
      </c>
      <c r="G31" s="380">
        <f>'Desp. Com. Adm.'!E29*$P$31</f>
        <v>0</v>
      </c>
      <c r="H31" s="380">
        <f>'Desp. Com. Adm.'!$F$29*$P$31</f>
        <v>0</v>
      </c>
      <c r="I31" s="380">
        <f>'Desp. Com. Adm.'!$F$29*$P$31</f>
        <v>0</v>
      </c>
      <c r="J31" s="380">
        <f>'Desp. Com. Adm.'!$F$29*$P$31</f>
        <v>0</v>
      </c>
      <c r="K31" s="380">
        <f>'Desp. Com. Adm.'!$F$29*$P$31</f>
        <v>0</v>
      </c>
      <c r="L31" s="380">
        <f>'Desp. Com. Adm.'!$F$29*$P$31</f>
        <v>0</v>
      </c>
      <c r="M31" s="380">
        <f>'Desp. Com. Adm.'!$F$29*$P$31</f>
        <v>0</v>
      </c>
      <c r="N31" s="380">
        <f>'Desp. Com. Adm.'!$F$29*$P$31</f>
        <v>0</v>
      </c>
      <c r="O31" s="378" t="e">
        <f t="shared" si="1"/>
        <v>#DIV/0!</v>
      </c>
      <c r="P31" s="571">
        <v>1</v>
      </c>
      <c r="Q31" s="3"/>
      <c r="R31" s="3"/>
      <c r="S31" s="3"/>
      <c r="T31" s="3"/>
      <c r="U31" s="137"/>
      <c r="V31" s="381"/>
      <c r="W31" s="381"/>
      <c r="X31" s="564"/>
      <c r="Y31" s="567"/>
      <c r="Z31" s="381"/>
    </row>
    <row r="32" spans="1:26" ht="15.75">
      <c r="A32" s="3"/>
      <c r="B32" s="496" t="s">
        <v>226</v>
      </c>
      <c r="C32" s="390"/>
      <c r="D32" s="397" t="e">
        <f t="shared" si="0"/>
        <v>#REF!</v>
      </c>
      <c r="E32" s="497">
        <f>'Desp. Com. Adm.'!C30*P32</f>
        <v>0</v>
      </c>
      <c r="F32" s="497">
        <f>'Desp. Com. Adm.'!D30*P32</f>
        <v>0</v>
      </c>
      <c r="G32" s="497">
        <f>'Desp. Com. Adm.'!E30*P32</f>
        <v>0</v>
      </c>
      <c r="H32" s="497">
        <f>'Desp. Com. Adm.'!$F$30*$P$32</f>
        <v>0</v>
      </c>
      <c r="I32" s="497">
        <f>'Desp. Com. Adm.'!$F$30*$P$32</f>
        <v>0</v>
      </c>
      <c r="J32" s="497">
        <f>'Desp. Com. Adm.'!$F$30*$P$32</f>
        <v>0</v>
      </c>
      <c r="K32" s="497">
        <f>'Desp. Com. Adm.'!$F$30*$P$32</f>
        <v>0</v>
      </c>
      <c r="L32" s="497">
        <f>'Desp. Com. Adm.'!$F$30*$P$32</f>
        <v>0</v>
      </c>
      <c r="M32" s="497">
        <f>'Desp. Com. Adm.'!$F$30*$P$32</f>
        <v>0</v>
      </c>
      <c r="N32" s="497">
        <f>'Desp. Com. Adm.'!$F$30*$P$32</f>
        <v>0</v>
      </c>
      <c r="O32" s="495" t="e">
        <f t="shared" si="1"/>
        <v>#DIV/0!</v>
      </c>
      <c r="P32" s="571">
        <v>1</v>
      </c>
      <c r="Q32" s="3"/>
      <c r="R32" s="3"/>
      <c r="S32" s="3"/>
      <c r="T32" s="3"/>
      <c r="U32" s="137"/>
      <c r="V32" s="381"/>
      <c r="W32" s="381"/>
      <c r="X32" s="564"/>
      <c r="Y32" s="567"/>
      <c r="Z32" s="381"/>
    </row>
    <row r="33" spans="1:26" ht="15.75">
      <c r="A33" s="3"/>
      <c r="B33" s="496" t="s">
        <v>227</v>
      </c>
      <c r="C33" s="390"/>
      <c r="D33" s="397" t="e">
        <f t="shared" si="0"/>
        <v>#REF!</v>
      </c>
      <c r="E33" s="497">
        <f>'Desp. Com. Adm.'!C31*$P$33</f>
        <v>0</v>
      </c>
      <c r="F33" s="497">
        <f>'Desp. Com. Adm.'!D31*$P$33</f>
        <v>0</v>
      </c>
      <c r="G33" s="497">
        <f>'Desp. Com. Adm.'!E31*$P$33</f>
        <v>0</v>
      </c>
      <c r="H33" s="497">
        <f>'Desp. Com. Adm.'!$F$31*$P$33</f>
        <v>0</v>
      </c>
      <c r="I33" s="497">
        <f>'Desp. Com. Adm.'!$F$31*$P$33</f>
        <v>0</v>
      </c>
      <c r="J33" s="497">
        <f>'Desp. Com. Adm.'!$F$31*$P$33</f>
        <v>0</v>
      </c>
      <c r="K33" s="497">
        <f>'Desp. Com. Adm.'!$F$31*$P$33</f>
        <v>0</v>
      </c>
      <c r="L33" s="497">
        <f>'Desp. Com. Adm.'!$F$31*$P$33</f>
        <v>0</v>
      </c>
      <c r="M33" s="497">
        <f>'Desp. Com. Adm.'!$F$31*$P$33</f>
        <v>0</v>
      </c>
      <c r="N33" s="497">
        <f>'Desp. Com. Adm.'!$F$31*$P$33</f>
        <v>0</v>
      </c>
      <c r="O33" s="495" t="e">
        <f t="shared" si="1"/>
        <v>#DIV/0!</v>
      </c>
      <c r="P33" s="571">
        <v>1</v>
      </c>
      <c r="Q33" s="3"/>
      <c r="R33" s="3"/>
      <c r="S33" s="3"/>
      <c r="T33" s="3"/>
      <c r="U33" s="137"/>
      <c r="V33" s="381" t="s">
        <v>215</v>
      </c>
      <c r="W33" s="566" t="e">
        <f>H43</f>
        <v>#DIV/0!</v>
      </c>
      <c r="X33" s="564"/>
      <c r="Y33" s="567" t="e">
        <f>W33</f>
        <v>#DIV/0!</v>
      </c>
      <c r="Z33" s="381"/>
    </row>
    <row r="34" spans="1:26" ht="15.75">
      <c r="A34" s="3"/>
      <c r="B34" s="379" t="s">
        <v>229</v>
      </c>
      <c r="C34" s="489"/>
      <c r="D34" s="490" t="e">
        <f t="shared" si="0"/>
        <v>#REF!</v>
      </c>
      <c r="E34" s="380">
        <f>'Desp. Com. Adm.'!C32*$P$34</f>
        <v>0</v>
      </c>
      <c r="F34" s="380">
        <f>'Desp. Com. Adm.'!D32*$P$34</f>
        <v>0</v>
      </c>
      <c r="G34" s="380">
        <f>'Desp. Com. Adm.'!E32*$P$34</f>
        <v>0</v>
      </c>
      <c r="H34" s="380">
        <f>'Desp. Com. Adm.'!$F$32*$P$34</f>
        <v>0</v>
      </c>
      <c r="I34" s="380">
        <f>'Desp. Com. Adm.'!$F$32*$P$34</f>
        <v>0</v>
      </c>
      <c r="J34" s="380">
        <f>'Desp. Com. Adm.'!$F$32*$P$34</f>
        <v>0</v>
      </c>
      <c r="K34" s="380">
        <f>'Desp. Com. Adm.'!$F$32*$P$34</f>
        <v>0</v>
      </c>
      <c r="L34" s="380">
        <f>'Desp. Com. Adm.'!$F$32*$P$34</f>
        <v>0</v>
      </c>
      <c r="M34" s="380">
        <f>'Desp. Com. Adm.'!$F$32*$P$34</f>
        <v>0</v>
      </c>
      <c r="N34" s="380">
        <f>'Desp. Com. Adm.'!$F$32*$P$34</f>
        <v>0</v>
      </c>
      <c r="O34" s="378" t="e">
        <f t="shared" si="1"/>
        <v>#DIV/0!</v>
      </c>
      <c r="P34" s="571">
        <v>1</v>
      </c>
      <c r="Q34" s="3"/>
      <c r="R34" s="3"/>
      <c r="S34" s="3"/>
      <c r="T34" s="3"/>
      <c r="U34" s="137"/>
      <c r="V34" s="381"/>
      <c r="W34" s="381"/>
      <c r="X34" s="564"/>
      <c r="Y34" s="567"/>
      <c r="Z34" s="381"/>
    </row>
    <row r="35" spans="1:26" ht="15.75">
      <c r="A35" s="3"/>
      <c r="B35" s="379" t="s">
        <v>228</v>
      </c>
      <c r="C35" s="489"/>
      <c r="D35" s="490" t="e">
        <f t="shared" si="0"/>
        <v>#REF!</v>
      </c>
      <c r="E35" s="380">
        <f>'Desp. Com. Adm.'!C33*$P$35</f>
        <v>0</v>
      </c>
      <c r="F35" s="380">
        <f>'Desp. Com. Adm.'!D33*$P$35</f>
        <v>0</v>
      </c>
      <c r="G35" s="380">
        <f>'Desp. Com. Adm.'!E33*$P$35</f>
        <v>0</v>
      </c>
      <c r="H35" s="380">
        <f>'Desp. Com. Adm.'!$F$33*$P$35</f>
        <v>0</v>
      </c>
      <c r="I35" s="380">
        <f>'Desp. Com. Adm.'!$F$33*$P$35</f>
        <v>0</v>
      </c>
      <c r="J35" s="380">
        <f>'Desp. Com. Adm.'!$F$33*$P$35</f>
        <v>0</v>
      </c>
      <c r="K35" s="380">
        <f>'Desp. Com. Adm.'!$F$33*$P$35</f>
        <v>0</v>
      </c>
      <c r="L35" s="380">
        <f>'Desp. Com. Adm.'!$F$33*$P$35</f>
        <v>0</v>
      </c>
      <c r="M35" s="380">
        <f>'Desp. Com. Adm.'!$F$33*$P$35</f>
        <v>0</v>
      </c>
      <c r="N35" s="380">
        <f>'Desp. Com. Adm.'!$F$33*$P$35</f>
        <v>0</v>
      </c>
      <c r="O35" s="378" t="e">
        <f t="shared" si="1"/>
        <v>#DIV/0!</v>
      </c>
      <c r="P35" s="571">
        <v>1</v>
      </c>
      <c r="Q35" s="3"/>
      <c r="R35" s="3"/>
      <c r="S35" s="3"/>
      <c r="T35" s="3"/>
      <c r="U35" s="137"/>
      <c r="V35" s="381"/>
      <c r="W35" s="381"/>
      <c r="X35" s="564"/>
      <c r="Y35" s="567"/>
      <c r="Z35" s="381"/>
    </row>
    <row r="36" spans="1:26" ht="15.75">
      <c r="A36" s="3"/>
      <c r="B36" s="496" t="s">
        <v>135</v>
      </c>
      <c r="C36" s="390"/>
      <c r="D36" s="397" t="e">
        <f t="shared" si="0"/>
        <v>#REF!</v>
      </c>
      <c r="E36" s="497">
        <f>'Desp. Com. Adm.'!C34*P36</f>
        <v>0</v>
      </c>
      <c r="F36" s="497">
        <f>'Desp. Com. Adm.'!D34*P36</f>
        <v>0</v>
      </c>
      <c r="G36" s="497">
        <f>'Desp. Com. Adm.'!E34*P36</f>
        <v>0</v>
      </c>
      <c r="H36" s="497">
        <f>'Desp. Com. Adm.'!$F$34*$P$36</f>
        <v>0</v>
      </c>
      <c r="I36" s="497">
        <f>'Desp. Com. Adm.'!$F$34*$P$36</f>
        <v>0</v>
      </c>
      <c r="J36" s="497">
        <f>'Desp. Com. Adm.'!$F$34*$P$36</f>
        <v>0</v>
      </c>
      <c r="K36" s="497">
        <f>'Desp. Com. Adm.'!$F$34*$P$36</f>
        <v>0</v>
      </c>
      <c r="L36" s="497">
        <f>'Desp. Com. Adm.'!$F$34*$P$36</f>
        <v>0</v>
      </c>
      <c r="M36" s="497">
        <f>'Desp. Com. Adm.'!$F$34*$P$36</f>
        <v>0</v>
      </c>
      <c r="N36" s="497">
        <f>'Desp. Com. Adm.'!$F$34*$P$36</f>
        <v>0</v>
      </c>
      <c r="O36" s="495" t="e">
        <f t="shared" si="1"/>
        <v>#DIV/0!</v>
      </c>
      <c r="P36" s="571">
        <v>1</v>
      </c>
      <c r="Q36" s="3"/>
      <c r="R36" s="3"/>
      <c r="S36" s="3"/>
      <c r="T36" s="3"/>
      <c r="U36" s="137"/>
      <c r="V36" s="381" t="s">
        <v>142</v>
      </c>
      <c r="W36" s="566" t="e">
        <f>W30-W33</f>
        <v>#DIV/0!</v>
      </c>
      <c r="X36" s="564"/>
      <c r="Y36" s="566" t="e">
        <f>Y30-Y33</f>
        <v>#DIV/0!</v>
      </c>
      <c r="Z36" s="381"/>
    </row>
    <row r="37" spans="1:26" ht="15.75">
      <c r="A37" s="3"/>
      <c r="B37" s="496" t="s">
        <v>39</v>
      </c>
      <c r="C37" s="390"/>
      <c r="D37" s="397" t="e">
        <f t="shared" si="0"/>
        <v>#REF!</v>
      </c>
      <c r="E37" s="497">
        <f>'Desp. Com. Adm.'!C35*P37</f>
        <v>0</v>
      </c>
      <c r="F37" s="497">
        <f>'Desp. Com. Adm.'!D35*P37</f>
        <v>0</v>
      </c>
      <c r="G37" s="497">
        <f>'Desp. Com. Adm.'!E35*P37</f>
        <v>0</v>
      </c>
      <c r="H37" s="497">
        <f>'Desp. Com. Adm.'!$F$35*$P$37</f>
        <v>0</v>
      </c>
      <c r="I37" s="497">
        <f>'Desp. Com. Adm.'!$F$35*$P$37</f>
        <v>0</v>
      </c>
      <c r="J37" s="497">
        <f>'Desp. Com. Adm.'!$F$35*$P$37</f>
        <v>0</v>
      </c>
      <c r="K37" s="497">
        <f>'Desp. Com. Adm.'!$F$35*$P$37</f>
        <v>0</v>
      </c>
      <c r="L37" s="497">
        <f>'Desp. Com. Adm.'!$F$35*$P$37</f>
        <v>0</v>
      </c>
      <c r="M37" s="497">
        <f>'Desp. Com. Adm.'!$F$35*$P$37</f>
        <v>0</v>
      </c>
      <c r="N37" s="497">
        <f>'Desp. Com. Adm.'!$F$35*$P$37</f>
        <v>0</v>
      </c>
      <c r="O37" s="495" t="e">
        <f t="shared" si="1"/>
        <v>#DIV/0!</v>
      </c>
      <c r="P37" s="571">
        <v>1</v>
      </c>
      <c r="Q37" s="3"/>
      <c r="R37" s="3"/>
      <c r="S37" s="3"/>
      <c r="T37" s="3"/>
      <c r="U37" s="137"/>
      <c r="V37" s="381"/>
      <c r="W37" s="381"/>
      <c r="X37" s="564"/>
      <c r="Y37" s="381"/>
      <c r="Z37" s="381"/>
    </row>
    <row r="38" spans="1:26" ht="15.75">
      <c r="A38" s="3"/>
      <c r="B38" s="379" t="s">
        <v>46</v>
      </c>
      <c r="C38" s="489"/>
      <c r="D38" s="490" t="e">
        <f t="shared" si="0"/>
        <v>#REF!</v>
      </c>
      <c r="E38" s="380">
        <f>'Desp. Com. Adm.'!C36*P38</f>
        <v>0</v>
      </c>
      <c r="F38" s="380">
        <f>'Desp. Com. Adm.'!D36*P38</f>
        <v>0</v>
      </c>
      <c r="G38" s="380">
        <f>'Desp. Com. Adm.'!E36*P38</f>
        <v>0</v>
      </c>
      <c r="H38" s="380">
        <f>'Desp. Com. Adm.'!$F$36*$P$38</f>
        <v>0</v>
      </c>
      <c r="I38" s="380">
        <f>'Desp. Com. Adm.'!$F$36*$P$38</f>
        <v>0</v>
      </c>
      <c r="J38" s="380">
        <f>'Desp. Com. Adm.'!$F$36*$P$38</f>
        <v>0</v>
      </c>
      <c r="K38" s="380">
        <f>'Desp. Com. Adm.'!$F$36*$P$38</f>
        <v>0</v>
      </c>
      <c r="L38" s="380">
        <f>'Desp. Com. Adm.'!$F$36*$P$38</f>
        <v>0</v>
      </c>
      <c r="M38" s="380">
        <f>'Desp. Com. Adm.'!$F$36*$P$38</f>
        <v>0</v>
      </c>
      <c r="N38" s="380">
        <f>'Desp. Com. Adm.'!$F$36*$P$38</f>
        <v>0</v>
      </c>
      <c r="O38" s="378" t="e">
        <f t="shared" si="1"/>
        <v>#DIV/0!</v>
      </c>
      <c r="P38" s="571">
        <v>1</v>
      </c>
      <c r="Q38" s="3"/>
      <c r="R38" s="3"/>
      <c r="S38" s="3"/>
      <c r="T38" s="3"/>
      <c r="U38" s="137"/>
      <c r="V38" s="381"/>
      <c r="W38" s="381"/>
      <c r="X38" s="564"/>
      <c r="Y38" s="381"/>
      <c r="Z38" s="381"/>
    </row>
    <row r="39" spans="1:26" ht="15.75">
      <c r="A39" s="3"/>
      <c r="B39" s="379" t="s">
        <v>40</v>
      </c>
      <c r="C39" s="489"/>
      <c r="D39" s="490" t="e">
        <f t="shared" si="0"/>
        <v>#REF!</v>
      </c>
      <c r="E39" s="380">
        <f>'Desp. Com. Adm.'!C37*P39</f>
        <v>0</v>
      </c>
      <c r="F39" s="380">
        <f>'Desp. Com. Adm.'!D37*P39</f>
        <v>0</v>
      </c>
      <c r="G39" s="380">
        <f>'Desp. Com. Adm.'!E37*P39</f>
        <v>0</v>
      </c>
      <c r="H39" s="380">
        <f>'Desp. Com. Adm.'!$F$37*$P$39</f>
        <v>0</v>
      </c>
      <c r="I39" s="380">
        <f>'Desp. Com. Adm.'!$F$37*$P$39</f>
        <v>0</v>
      </c>
      <c r="J39" s="380">
        <f>'Desp. Com. Adm.'!$F$37*$P$39</f>
        <v>0</v>
      </c>
      <c r="K39" s="380">
        <f>'Desp. Com. Adm.'!$F$37*$P$39</f>
        <v>0</v>
      </c>
      <c r="L39" s="380">
        <f>'Desp. Com. Adm.'!$F$37*$P$39</f>
        <v>0</v>
      </c>
      <c r="M39" s="380">
        <f>'Desp. Com. Adm.'!$F$37*$P$39</f>
        <v>0</v>
      </c>
      <c r="N39" s="380">
        <f>'Desp. Com. Adm.'!$F$37*$P$39</f>
        <v>0</v>
      </c>
      <c r="O39" s="378" t="e">
        <f t="shared" si="1"/>
        <v>#DIV/0!</v>
      </c>
      <c r="P39" s="571">
        <v>1</v>
      </c>
      <c r="Q39" s="3"/>
      <c r="R39" s="3"/>
      <c r="S39" s="3"/>
      <c r="T39" s="3"/>
      <c r="U39" s="137"/>
      <c r="V39" s="381" t="s">
        <v>216</v>
      </c>
      <c r="W39" s="569" t="e">
        <f>((Y9-W9)/W9)*100</f>
        <v>#DIV/0!</v>
      </c>
      <c r="X39" s="564"/>
      <c r="Y39" s="381"/>
      <c r="Z39" s="381"/>
    </row>
    <row r="40" spans="1:26" ht="15.75">
      <c r="A40" s="3"/>
      <c r="B40" s="496" t="s">
        <v>467</v>
      </c>
      <c r="C40" s="390"/>
      <c r="D40" s="397" t="e">
        <f t="shared" si="0"/>
        <v>#REF!</v>
      </c>
      <c r="E40" s="497">
        <f>Depreciação!G31*P40</f>
        <v>0</v>
      </c>
      <c r="F40" s="497">
        <f>Depreciação!H31*P40</f>
        <v>0</v>
      </c>
      <c r="G40" s="497">
        <f>Depreciação!I31*P40</f>
        <v>0</v>
      </c>
      <c r="H40" s="497">
        <f>Depreciação!J31*P40</f>
        <v>0</v>
      </c>
      <c r="I40" s="497">
        <f>Depreciação!K31*P40</f>
        <v>0</v>
      </c>
      <c r="J40" s="497">
        <f>Depreciação!L31*P40</f>
        <v>0</v>
      </c>
      <c r="K40" s="497">
        <f>Depreciação!M31*P40</f>
        <v>0</v>
      </c>
      <c r="L40" s="497">
        <f>Depreciação!N31*P40</f>
        <v>0</v>
      </c>
      <c r="M40" s="497">
        <f>Depreciação!O31*P40</f>
        <v>0</v>
      </c>
      <c r="N40" s="497">
        <f>Depreciação!P31*P40</f>
        <v>0</v>
      </c>
      <c r="O40" s="495" t="e">
        <f t="shared" si="1"/>
        <v>#DIV/0!</v>
      </c>
      <c r="P40" s="571">
        <v>1</v>
      </c>
      <c r="Q40" s="3"/>
      <c r="R40" s="3"/>
      <c r="S40" s="3"/>
      <c r="T40" s="3"/>
      <c r="U40" s="137"/>
      <c r="V40" s="381" t="s">
        <v>217</v>
      </c>
      <c r="W40" s="381" t="e">
        <f>((Y30-W30)/W30)*100</f>
        <v>#DIV/0!</v>
      </c>
      <c r="X40" s="564"/>
      <c r="Y40" s="381"/>
      <c r="Z40" s="381"/>
    </row>
    <row r="41" spans="1:26" ht="15.75">
      <c r="A41" s="3"/>
      <c r="B41" s="496" t="s">
        <v>468</v>
      </c>
      <c r="C41" s="390"/>
      <c r="D41" s="397" t="e">
        <f t="shared" si="0"/>
        <v>#REF!</v>
      </c>
      <c r="E41" s="497">
        <f>Depreciação!G39*P41</f>
        <v>0</v>
      </c>
      <c r="F41" s="497">
        <f>Depreciação!H39*P41</f>
        <v>0</v>
      </c>
      <c r="G41" s="497">
        <f>Depreciação!I39*P41</f>
        <v>0</v>
      </c>
      <c r="H41" s="497">
        <f>Depreciação!J39*P41</f>
        <v>0</v>
      </c>
      <c r="I41" s="497">
        <f>Depreciação!K39*P41</f>
        <v>0</v>
      </c>
      <c r="J41" s="497">
        <f>Depreciação!L39*P41</f>
        <v>0</v>
      </c>
      <c r="K41" s="497">
        <f>Depreciação!M39*P41</f>
        <v>0</v>
      </c>
      <c r="L41" s="497">
        <f>Depreciação!N39*P41</f>
        <v>0</v>
      </c>
      <c r="M41" s="497">
        <f>Depreciação!O39*P41</f>
        <v>0</v>
      </c>
      <c r="N41" s="497">
        <f>Depreciação!P39*P41</f>
        <v>0</v>
      </c>
      <c r="O41" s="495" t="e">
        <f t="shared" si="1"/>
        <v>#DIV/0!</v>
      </c>
      <c r="P41" s="571">
        <v>1</v>
      </c>
      <c r="Q41" s="3"/>
      <c r="R41" s="3"/>
      <c r="S41" s="3"/>
      <c r="T41" s="3"/>
      <c r="U41" s="137"/>
      <c r="V41" s="381" t="s">
        <v>218</v>
      </c>
      <c r="W41" s="381" t="e">
        <f>((Y36-W36)/W36)*100</f>
        <v>#DIV/0!</v>
      </c>
      <c r="X41" s="564"/>
      <c r="Y41" s="381"/>
      <c r="Z41" s="381"/>
    </row>
    <row r="42" spans="1:26" ht="15.75">
      <c r="A42" s="3"/>
      <c r="B42" s="379" t="s">
        <v>41</v>
      </c>
      <c r="C42" s="489" t="e">
        <f t="shared" ref="C42:N42" si="10">C19-C20</f>
        <v>#REF!</v>
      </c>
      <c r="D42" s="490" t="e">
        <f t="shared" si="0"/>
        <v>#REF!</v>
      </c>
      <c r="E42" s="380">
        <f t="shared" si="10"/>
        <v>0</v>
      </c>
      <c r="F42" s="380">
        <f t="shared" si="10"/>
        <v>0</v>
      </c>
      <c r="G42" s="380">
        <f t="shared" si="10"/>
        <v>0</v>
      </c>
      <c r="H42" s="380">
        <f t="shared" si="10"/>
        <v>0</v>
      </c>
      <c r="I42" s="380">
        <f t="shared" si="10"/>
        <v>0</v>
      </c>
      <c r="J42" s="380">
        <f t="shared" si="10"/>
        <v>0</v>
      </c>
      <c r="K42" s="380">
        <f t="shared" si="10"/>
        <v>0</v>
      </c>
      <c r="L42" s="380">
        <f t="shared" si="10"/>
        <v>0</v>
      </c>
      <c r="M42" s="380">
        <f t="shared" si="10"/>
        <v>0</v>
      </c>
      <c r="N42" s="380">
        <f t="shared" si="10"/>
        <v>0</v>
      </c>
      <c r="O42" s="378" t="e">
        <f t="shared" si="1"/>
        <v>#DIV/0!</v>
      </c>
      <c r="P42" s="334"/>
      <c r="Q42" s="3"/>
      <c r="R42" s="3"/>
      <c r="S42" s="3"/>
      <c r="T42" s="3"/>
      <c r="U42" s="137"/>
      <c r="V42" s="381"/>
      <c r="W42" s="566"/>
      <c r="X42" s="564"/>
      <c r="Y42" s="381"/>
      <c r="Z42" s="381"/>
    </row>
    <row r="43" spans="1:26" ht="15.75">
      <c r="A43" s="3"/>
      <c r="B43" s="379" t="s">
        <v>42</v>
      </c>
      <c r="C43" s="489">
        <f>SUM(C44:C44)</f>
        <v>0</v>
      </c>
      <c r="D43" s="490" t="e">
        <f t="shared" si="0"/>
        <v>#REF!</v>
      </c>
      <c r="E43" s="380" t="e">
        <f t="shared" ref="E43:N43" si="11">SUM(E44:E44)</f>
        <v>#DIV/0!</v>
      </c>
      <c r="F43" s="380" t="e">
        <f t="shared" si="11"/>
        <v>#DIV/0!</v>
      </c>
      <c r="G43" s="380" t="e">
        <f t="shared" si="11"/>
        <v>#DIV/0!</v>
      </c>
      <c r="H43" s="380" t="e">
        <f t="shared" si="11"/>
        <v>#DIV/0!</v>
      </c>
      <c r="I43" s="380" t="e">
        <f t="shared" si="11"/>
        <v>#DIV/0!</v>
      </c>
      <c r="J43" s="380" t="e">
        <f t="shared" si="11"/>
        <v>#DIV/0!</v>
      </c>
      <c r="K43" s="380" t="e">
        <f t="shared" si="11"/>
        <v>#DIV/0!</v>
      </c>
      <c r="L43" s="380" t="e">
        <f t="shared" si="11"/>
        <v>#DIV/0!</v>
      </c>
      <c r="M43" s="380" t="e">
        <f t="shared" si="11"/>
        <v>#DIV/0!</v>
      </c>
      <c r="N43" s="380" t="e">
        <f t="shared" si="11"/>
        <v>#DIV/0!</v>
      </c>
      <c r="O43" s="378" t="e">
        <f t="shared" si="1"/>
        <v>#DIV/0!</v>
      </c>
      <c r="P43" s="335"/>
      <c r="Q43" s="3"/>
      <c r="R43" s="3"/>
      <c r="S43" s="3"/>
      <c r="T43" s="3"/>
      <c r="U43" s="137"/>
      <c r="V43" s="381" t="s">
        <v>210</v>
      </c>
      <c r="W43" s="381" t="e">
        <f>W40/W39</f>
        <v>#DIV/0!</v>
      </c>
      <c r="X43" s="564"/>
      <c r="Y43" s="570"/>
      <c r="Z43" s="381"/>
    </row>
    <row r="44" spans="1:26" ht="15.75" hidden="1">
      <c r="A44" s="3"/>
      <c r="B44" s="496" t="s">
        <v>394</v>
      </c>
      <c r="C44" s="391"/>
      <c r="D44" s="397" t="e">
        <f t="shared" si="0"/>
        <v>#REF!</v>
      </c>
      <c r="E44" s="497" t="e">
        <f>'Despesas Financeiras'!C28</f>
        <v>#DIV/0!</v>
      </c>
      <c r="F44" s="497" t="e">
        <f>'Despesas Financeiras'!C29</f>
        <v>#DIV/0!</v>
      </c>
      <c r="G44" s="497" t="e">
        <f>'Despesas Financeiras'!C30</f>
        <v>#DIV/0!</v>
      </c>
      <c r="H44" s="497" t="e">
        <f>'Despesas Financeiras'!C31</f>
        <v>#DIV/0!</v>
      </c>
      <c r="I44" s="497" t="e">
        <f>'Despesas Financeiras'!C32</f>
        <v>#DIV/0!</v>
      </c>
      <c r="J44" s="497" t="e">
        <f>'Despesas Financeiras'!C33</f>
        <v>#DIV/0!</v>
      </c>
      <c r="K44" s="497" t="e">
        <f>'Despesas Financeiras'!C34</f>
        <v>#DIV/0!</v>
      </c>
      <c r="L44" s="497" t="e">
        <f>'Despesas Financeiras'!C35</f>
        <v>#DIV/0!</v>
      </c>
      <c r="M44" s="497" t="e">
        <f>'Despesas Financeiras'!C36</f>
        <v>#DIV/0!</v>
      </c>
      <c r="N44" s="497" t="e">
        <f>'Despesas Financeiras'!C37</f>
        <v>#DIV/0!</v>
      </c>
      <c r="O44" s="495" t="e">
        <f t="shared" si="1"/>
        <v>#DIV/0!</v>
      </c>
      <c r="P44" s="335"/>
      <c r="Q44" s="3"/>
      <c r="R44" s="3"/>
      <c r="S44" s="3"/>
      <c r="T44" s="3"/>
      <c r="U44" s="137"/>
      <c r="V44" s="381" t="s">
        <v>212</v>
      </c>
      <c r="W44" s="381" t="e">
        <f>W41/W39</f>
        <v>#DIV/0!</v>
      </c>
      <c r="X44" s="564"/>
      <c r="Y44" s="381"/>
      <c r="Z44" s="381"/>
    </row>
    <row r="45" spans="1:26" ht="15.75">
      <c r="A45" s="3"/>
      <c r="B45" s="496" t="s">
        <v>471</v>
      </c>
      <c r="C45" s="390" t="e">
        <f t="shared" ref="C45:N45" si="12">C42-C43</f>
        <v>#REF!</v>
      </c>
      <c r="D45" s="397" t="e">
        <f t="shared" si="0"/>
        <v>#REF!</v>
      </c>
      <c r="E45" s="497" t="e">
        <f t="shared" si="12"/>
        <v>#DIV/0!</v>
      </c>
      <c r="F45" s="497" t="e">
        <f t="shared" si="12"/>
        <v>#DIV/0!</v>
      </c>
      <c r="G45" s="497" t="e">
        <f t="shared" si="12"/>
        <v>#DIV/0!</v>
      </c>
      <c r="H45" s="497" t="e">
        <f t="shared" si="12"/>
        <v>#DIV/0!</v>
      </c>
      <c r="I45" s="497" t="e">
        <f t="shared" si="12"/>
        <v>#DIV/0!</v>
      </c>
      <c r="J45" s="497" t="e">
        <f t="shared" si="12"/>
        <v>#DIV/0!</v>
      </c>
      <c r="K45" s="497" t="e">
        <f t="shared" si="12"/>
        <v>#DIV/0!</v>
      </c>
      <c r="L45" s="497" t="e">
        <f t="shared" si="12"/>
        <v>#DIV/0!</v>
      </c>
      <c r="M45" s="497" t="e">
        <f t="shared" si="12"/>
        <v>#DIV/0!</v>
      </c>
      <c r="N45" s="497" t="e">
        <f t="shared" si="12"/>
        <v>#DIV/0!</v>
      </c>
      <c r="O45" s="495" t="e">
        <f t="shared" si="1"/>
        <v>#DIV/0!</v>
      </c>
      <c r="P45" s="335"/>
      <c r="Q45" s="3"/>
      <c r="R45" s="3"/>
      <c r="S45" s="3"/>
      <c r="T45" s="3"/>
      <c r="U45" s="137"/>
      <c r="V45" s="381" t="s">
        <v>211</v>
      </c>
      <c r="W45" s="381" t="e">
        <f>W41/W40</f>
        <v>#DIV/0!</v>
      </c>
      <c r="X45" s="564"/>
      <c r="Y45" s="381"/>
      <c r="Z45" s="381"/>
    </row>
    <row r="46" spans="1:26" ht="15.75">
      <c r="A46" s="3"/>
      <c r="B46" s="496" t="s">
        <v>159</v>
      </c>
      <c r="C46" s="390" t="e">
        <f>#REF!+C40+C41</f>
        <v>#REF!</v>
      </c>
      <c r="D46" s="397" t="e">
        <f t="shared" si="0"/>
        <v>#REF!</v>
      </c>
      <c r="E46" s="497">
        <f>Depreciação!G19+Depreciação!G31+Depreciação!G39</f>
        <v>0</v>
      </c>
      <c r="F46" s="497">
        <f>Depreciação!H19+Depreciação!H31+Depreciação!H39</f>
        <v>0</v>
      </c>
      <c r="G46" s="497">
        <f>Depreciação!I19+Depreciação!I31+Depreciação!I39</f>
        <v>0</v>
      </c>
      <c r="H46" s="497">
        <f>Depreciação!J19+Depreciação!J31+Depreciação!J39</f>
        <v>0</v>
      </c>
      <c r="I46" s="497">
        <f>Depreciação!K19+Depreciação!K31+Depreciação!K39</f>
        <v>0</v>
      </c>
      <c r="J46" s="497">
        <f>Depreciação!L19+Depreciação!L31+Depreciação!L39</f>
        <v>0</v>
      </c>
      <c r="K46" s="497">
        <f>Depreciação!M19+Depreciação!M31+Depreciação!M39</f>
        <v>0</v>
      </c>
      <c r="L46" s="497">
        <f>Depreciação!N19+Depreciação!N31+Depreciação!N39</f>
        <v>0</v>
      </c>
      <c r="M46" s="497">
        <f>Depreciação!O19+Depreciação!O31+Depreciação!O39</f>
        <v>0</v>
      </c>
      <c r="N46" s="497">
        <f>Depreciação!P19+Depreciação!P31+Depreciação!P39</f>
        <v>0</v>
      </c>
      <c r="O46" s="495" t="e">
        <f t="shared" si="1"/>
        <v>#DIV/0!</v>
      </c>
      <c r="P46" s="335"/>
      <c r="Q46" s="3"/>
      <c r="R46" s="3"/>
      <c r="S46" s="3"/>
      <c r="T46" s="3"/>
      <c r="U46" s="137"/>
      <c r="V46" s="381" t="s">
        <v>212</v>
      </c>
      <c r="W46" s="381" t="e">
        <f>W43*W45</f>
        <v>#DIV/0!</v>
      </c>
      <c r="X46" s="564"/>
      <c r="Y46" s="570"/>
      <c r="Z46" s="381"/>
    </row>
    <row r="47" spans="1:26" ht="16.5" thickBot="1">
      <c r="A47" s="3"/>
      <c r="B47" s="441" t="s">
        <v>43</v>
      </c>
      <c r="C47" s="442" t="e">
        <f>#REF!+C46</f>
        <v>#REF!</v>
      </c>
      <c r="D47" s="443" t="e">
        <f t="shared" si="0"/>
        <v>#REF!</v>
      </c>
      <c r="E47" s="444" t="e">
        <f>E45+E46</f>
        <v>#DIV/0!</v>
      </c>
      <c r="F47" s="444" t="e">
        <f t="shared" ref="F47:N47" si="13">F45+F46</f>
        <v>#DIV/0!</v>
      </c>
      <c r="G47" s="444" t="e">
        <f t="shared" si="13"/>
        <v>#DIV/0!</v>
      </c>
      <c r="H47" s="444" t="e">
        <f t="shared" si="13"/>
        <v>#DIV/0!</v>
      </c>
      <c r="I47" s="444" t="e">
        <f t="shared" si="13"/>
        <v>#DIV/0!</v>
      </c>
      <c r="J47" s="444" t="e">
        <f t="shared" si="13"/>
        <v>#DIV/0!</v>
      </c>
      <c r="K47" s="444" t="e">
        <f t="shared" si="13"/>
        <v>#DIV/0!</v>
      </c>
      <c r="L47" s="444" t="e">
        <f t="shared" si="13"/>
        <v>#DIV/0!</v>
      </c>
      <c r="M47" s="444" t="e">
        <f t="shared" si="13"/>
        <v>#DIV/0!</v>
      </c>
      <c r="N47" s="444" t="e">
        <f t="shared" si="13"/>
        <v>#DIV/0!</v>
      </c>
      <c r="O47" s="445" t="e">
        <f t="shared" si="1"/>
        <v>#DIV/0!</v>
      </c>
      <c r="P47" s="446"/>
      <c r="Q47" s="3"/>
      <c r="R47" s="3"/>
      <c r="S47" s="3"/>
      <c r="T47" s="3"/>
      <c r="U47" s="137"/>
      <c r="V47" s="137"/>
      <c r="W47" s="137"/>
    </row>
    <row r="48" spans="1:26" ht="15.75">
      <c r="A48" s="3"/>
      <c r="B48" s="118"/>
      <c r="C48" s="392"/>
      <c r="D48" s="398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73"/>
      <c r="P48" s="174"/>
      <c r="Q48" s="3"/>
      <c r="R48" s="3"/>
      <c r="S48" s="3"/>
      <c r="T48" s="3"/>
      <c r="U48" s="137"/>
      <c r="V48" s="137"/>
      <c r="W48" s="137"/>
    </row>
    <row r="49" spans="1:38" s="3" customFormat="1" ht="15.75">
      <c r="B49" s="447" t="s">
        <v>397</v>
      </c>
      <c r="C49" s="392"/>
      <c r="D49" s="39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73"/>
      <c r="P49" s="174"/>
      <c r="U49" s="137"/>
      <c r="V49" s="137"/>
      <c r="W49" s="137"/>
      <c r="X49" s="499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</row>
    <row r="50" spans="1:38" ht="15.75">
      <c r="A50" s="3"/>
      <c r="B50" s="448" t="s">
        <v>395</v>
      </c>
      <c r="C50" s="449"/>
      <c r="D50" s="450"/>
      <c r="E50" s="444" t="e">
        <f>'Despesas Financeiras'!D28</f>
        <v>#DIV/0!</v>
      </c>
      <c r="F50" s="444" t="e">
        <f>'Despesas Financeiras'!D29</f>
        <v>#DIV/0!</v>
      </c>
      <c r="G50" s="444" t="e">
        <f>'Despesas Financeiras'!D30</f>
        <v>#DIV/0!</v>
      </c>
      <c r="H50" s="444" t="e">
        <f>'Despesas Financeiras'!D31</f>
        <v>#DIV/0!</v>
      </c>
      <c r="I50" s="444" t="e">
        <f>'Despesas Financeiras'!D32</f>
        <v>#DIV/0!</v>
      </c>
      <c r="J50" s="444" t="e">
        <f>'Despesas Financeiras'!D33</f>
        <v>#DIV/0!</v>
      </c>
      <c r="K50" s="444" t="e">
        <f>'Despesas Financeiras'!D34</f>
        <v>#DIV/0!</v>
      </c>
      <c r="L50" s="444" t="e">
        <f>'Despesas Financeiras'!D35</f>
        <v>#DIV/0!</v>
      </c>
      <c r="M50" s="444" t="e">
        <f>'Despesas Financeiras'!D36</f>
        <v>#DIV/0!</v>
      </c>
      <c r="N50" s="444" t="e">
        <f>'Despesas Financeiras'!D37</f>
        <v>#DIV/0!</v>
      </c>
      <c r="O50" s="445"/>
      <c r="P50" s="446"/>
      <c r="Q50" s="3"/>
      <c r="R50" s="3"/>
      <c r="S50" s="3"/>
      <c r="T50" s="3"/>
      <c r="U50" s="137"/>
      <c r="V50" s="137"/>
      <c r="W50" s="137"/>
    </row>
    <row r="51" spans="1:38" ht="15.75" hidden="1">
      <c r="A51" s="3"/>
      <c r="B51" s="448" t="s">
        <v>396</v>
      </c>
      <c r="C51" s="449"/>
      <c r="D51" s="450"/>
      <c r="E51" s="444">
        <f>'Despesas Financeiras'!D218</f>
        <v>0</v>
      </c>
      <c r="F51" s="444">
        <f>'Despesas Financeiras'!D219</f>
        <v>0</v>
      </c>
      <c r="G51" s="444">
        <f>'Despesas Financeiras'!D220</f>
        <v>0</v>
      </c>
      <c r="H51" s="444">
        <f>'Despesas Financeiras'!D221</f>
        <v>0</v>
      </c>
      <c r="I51" s="444">
        <f>'Despesas Financeiras'!D222</f>
        <v>0</v>
      </c>
      <c r="J51" s="444">
        <f>'Despesas Financeiras'!D223</f>
        <v>0</v>
      </c>
      <c r="K51" s="444">
        <f>'Despesas Financeiras'!D224</f>
        <v>0</v>
      </c>
      <c r="L51" s="444">
        <f>'Despesas Financeiras'!D225</f>
        <v>0</v>
      </c>
      <c r="M51" s="444">
        <f>'Despesas Financeiras'!D226</f>
        <v>0</v>
      </c>
      <c r="N51" s="444">
        <f>'Despesas Financeiras'!D227</f>
        <v>0</v>
      </c>
      <c r="O51" s="445"/>
      <c r="P51" s="446"/>
      <c r="Q51" s="3"/>
      <c r="R51" s="3"/>
      <c r="S51" s="3"/>
      <c r="T51" s="3"/>
      <c r="U51" s="137"/>
      <c r="V51" s="137"/>
      <c r="W51" s="137"/>
    </row>
    <row r="52" spans="1:38" ht="15.75" hidden="1">
      <c r="A52" s="3"/>
      <c r="B52" s="448"/>
      <c r="C52" s="449"/>
      <c r="D52" s="450"/>
      <c r="E52" s="444"/>
      <c r="F52" s="444"/>
      <c r="G52" s="444"/>
      <c r="H52" s="444"/>
      <c r="I52" s="444"/>
      <c r="J52" s="444"/>
      <c r="K52" s="444"/>
      <c r="L52" s="444"/>
      <c r="M52" s="444"/>
      <c r="N52" s="444"/>
      <c r="O52" s="445"/>
      <c r="P52" s="446"/>
      <c r="Q52" s="3"/>
      <c r="R52" s="3"/>
      <c r="S52" s="3"/>
      <c r="T52" s="3"/>
      <c r="U52" s="137"/>
      <c r="V52" s="137"/>
      <c r="W52" s="137"/>
    </row>
    <row r="53" spans="1:38" ht="15.75">
      <c r="A53" s="3"/>
      <c r="B53" s="448" t="s">
        <v>61</v>
      </c>
      <c r="C53" s="449"/>
      <c r="D53" s="450"/>
      <c r="E53" s="451" t="e">
        <f t="shared" ref="E53:N53" si="14">(E50+E51)/E47</f>
        <v>#DIV/0!</v>
      </c>
      <c r="F53" s="451" t="e">
        <f t="shared" si="14"/>
        <v>#DIV/0!</v>
      </c>
      <c r="G53" s="451" t="e">
        <f t="shared" si="14"/>
        <v>#DIV/0!</v>
      </c>
      <c r="H53" s="451" t="e">
        <f t="shared" si="14"/>
        <v>#DIV/0!</v>
      </c>
      <c r="I53" s="451" t="e">
        <f t="shared" si="14"/>
        <v>#DIV/0!</v>
      </c>
      <c r="J53" s="451" t="e">
        <f t="shared" si="14"/>
        <v>#DIV/0!</v>
      </c>
      <c r="K53" s="451" t="e">
        <f t="shared" si="14"/>
        <v>#DIV/0!</v>
      </c>
      <c r="L53" s="451" t="e">
        <f t="shared" si="14"/>
        <v>#DIV/0!</v>
      </c>
      <c r="M53" s="451" t="e">
        <f t="shared" si="14"/>
        <v>#DIV/0!</v>
      </c>
      <c r="N53" s="451" t="e">
        <f t="shared" si="14"/>
        <v>#DIV/0!</v>
      </c>
      <c r="O53" s="445"/>
      <c r="P53" s="445"/>
      <c r="Q53" s="3"/>
      <c r="R53" s="3"/>
      <c r="S53" s="3"/>
      <c r="T53" s="3"/>
      <c r="U53" s="137"/>
      <c r="V53" s="137"/>
      <c r="W53" s="137"/>
    </row>
    <row r="54" spans="1:38">
      <c r="A54" s="3"/>
      <c r="B54" s="3"/>
      <c r="E54" s="44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137"/>
      <c r="V54" s="137"/>
      <c r="W54" s="137"/>
    </row>
    <row r="55" spans="1:38">
      <c r="A55" s="3"/>
      <c r="B55" s="3"/>
      <c r="E55" s="44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137"/>
      <c r="V55" s="137"/>
      <c r="W55" s="137"/>
    </row>
    <row r="56" spans="1:38">
      <c r="A56" s="3"/>
      <c r="B56" s="3"/>
      <c r="E56" s="44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137"/>
      <c r="V56" s="137"/>
      <c r="W56" s="137"/>
    </row>
    <row r="57" spans="1:38">
      <c r="A57" s="3"/>
      <c r="B57" s="3"/>
      <c r="E57" s="44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137"/>
      <c r="V57" s="137"/>
      <c r="W57" s="137"/>
    </row>
    <row r="58" spans="1:38">
      <c r="A58" s="3"/>
      <c r="B58" s="44"/>
      <c r="C58" s="393"/>
      <c r="D58" s="400"/>
      <c r="E58" s="44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137"/>
      <c r="V58" s="137"/>
      <c r="W58" s="137"/>
    </row>
    <row r="59" spans="1:38">
      <c r="A59" s="3"/>
      <c r="B59" s="44"/>
      <c r="C59" s="393"/>
      <c r="D59" s="400"/>
      <c r="E59" s="44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137"/>
      <c r="V59" s="137"/>
      <c r="W59" s="137"/>
    </row>
    <row r="60" spans="1:38">
      <c r="A60" s="3"/>
      <c r="B60" s="44"/>
      <c r="C60" s="393"/>
      <c r="D60" s="400"/>
      <c r="E60" s="44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137"/>
      <c r="V60" s="137"/>
      <c r="W60" s="137"/>
    </row>
    <row r="61" spans="1:38">
      <c r="A61" s="3"/>
      <c r="B61" s="44"/>
      <c r="C61" s="393"/>
      <c r="D61" s="400"/>
      <c r="E61" s="44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137"/>
      <c r="V61" s="137"/>
      <c r="W61" s="137"/>
    </row>
    <row r="62" spans="1:38">
      <c r="A62" s="3"/>
      <c r="B62" s="3"/>
      <c r="E62" s="44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137"/>
      <c r="V62" s="137"/>
      <c r="W62" s="137"/>
    </row>
    <row r="63" spans="1:38">
      <c r="A63" s="3"/>
      <c r="B63" s="3"/>
      <c r="E63" s="44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137"/>
      <c r="V63" s="137"/>
      <c r="W63" s="137"/>
    </row>
    <row r="64" spans="1:38">
      <c r="A64" s="3"/>
      <c r="B64" s="3"/>
      <c r="E64" s="44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137"/>
      <c r="V64" s="137"/>
      <c r="W64" s="137"/>
    </row>
    <row r="65" spans="1:23">
      <c r="A65" s="3"/>
      <c r="B65" s="3"/>
      <c r="E65" s="44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137"/>
      <c r="V65" s="137"/>
      <c r="W65" s="137"/>
    </row>
    <row r="66" spans="1:23">
      <c r="A66" s="3"/>
      <c r="B66" s="3"/>
      <c r="E66" s="44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137"/>
      <c r="V66" s="137"/>
      <c r="W66" s="137"/>
    </row>
    <row r="67" spans="1:23">
      <c r="A67" s="3"/>
      <c r="B67" s="3"/>
      <c r="E67" s="44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137"/>
      <c r="V67" s="137"/>
      <c r="W67" s="137"/>
    </row>
    <row r="68" spans="1:23">
      <c r="A68" s="3"/>
      <c r="B68" s="3"/>
      <c r="E68" s="44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137"/>
      <c r="V68" s="137"/>
      <c r="W68" s="137"/>
    </row>
    <row r="69" spans="1:23">
      <c r="A69" s="3"/>
      <c r="B69" s="3"/>
      <c r="E69" s="44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137"/>
      <c r="V69" s="137"/>
      <c r="W69" s="137"/>
    </row>
    <row r="70" spans="1:23">
      <c r="A70" s="3"/>
      <c r="B70" s="3"/>
      <c r="E70" s="44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137"/>
      <c r="V70" s="137"/>
      <c r="W70" s="137"/>
    </row>
    <row r="71" spans="1:23">
      <c r="A71" s="3"/>
      <c r="B71" s="3"/>
      <c r="E71" s="44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137"/>
      <c r="V71" s="137"/>
      <c r="W71" s="137"/>
    </row>
    <row r="72" spans="1:23">
      <c r="A72" s="3"/>
      <c r="B72" s="3"/>
      <c r="E72" s="44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137"/>
      <c r="V72" s="137"/>
      <c r="W72" s="137"/>
    </row>
    <row r="73" spans="1:23">
      <c r="A73" s="3"/>
      <c r="B73" s="3"/>
      <c r="E73" s="44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137"/>
      <c r="V73" s="137"/>
      <c r="W73" s="137"/>
    </row>
    <row r="74" spans="1:23">
      <c r="A74" s="3"/>
      <c r="B74" s="3"/>
      <c r="E74" s="44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137"/>
      <c r="V74" s="137"/>
      <c r="W74" s="137"/>
    </row>
    <row r="75" spans="1:23">
      <c r="A75" s="3"/>
      <c r="B75" s="3"/>
      <c r="E75" s="44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137"/>
      <c r="V75" s="137"/>
      <c r="W75" s="137"/>
    </row>
    <row r="76" spans="1:23">
      <c r="A76" s="3"/>
      <c r="B76" s="3"/>
      <c r="E76" s="44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137"/>
      <c r="V76" s="137"/>
      <c r="W76" s="137"/>
    </row>
    <row r="77" spans="1:23">
      <c r="A77" s="3"/>
      <c r="B77" s="3"/>
      <c r="E77" s="44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137"/>
      <c r="V77" s="137"/>
      <c r="W77" s="137"/>
    </row>
    <row r="78" spans="1:23">
      <c r="A78" s="3"/>
      <c r="B78" s="3"/>
      <c r="E78" s="44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137"/>
      <c r="V78" s="137"/>
      <c r="W78" s="137"/>
    </row>
    <row r="79" spans="1:23">
      <c r="A79" s="3"/>
      <c r="B79" s="3"/>
      <c r="E79" s="44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137"/>
      <c r="V79" s="137"/>
      <c r="W79" s="137"/>
    </row>
    <row r="80" spans="1:23">
      <c r="A80" s="3"/>
      <c r="B80" s="3"/>
      <c r="E80" s="44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137"/>
      <c r="V80" s="137"/>
      <c r="W80" s="137"/>
    </row>
    <row r="81" spans="1:23">
      <c r="A81" s="3"/>
      <c r="B81" s="3"/>
      <c r="E81" s="44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137"/>
      <c r="V81" s="137"/>
      <c r="W81" s="137"/>
    </row>
    <row r="82" spans="1:23">
      <c r="A82" s="3"/>
      <c r="B82" s="3"/>
      <c r="E82" s="44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137"/>
      <c r="V82" s="137"/>
      <c r="W82" s="137"/>
    </row>
    <row r="83" spans="1:23">
      <c r="A83" s="3"/>
      <c r="B83" s="3"/>
      <c r="E83" s="44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137"/>
      <c r="V83" s="137"/>
      <c r="W83" s="137"/>
    </row>
    <row r="84" spans="1:23">
      <c r="A84" s="3"/>
      <c r="B84" s="3"/>
      <c r="E84" s="44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137"/>
      <c r="V84" s="137"/>
      <c r="W84" s="137"/>
    </row>
    <row r="85" spans="1:23">
      <c r="A85" s="3"/>
      <c r="B85" s="3"/>
      <c r="E85" s="44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137"/>
      <c r="V85" s="137"/>
      <c r="W85" s="137"/>
    </row>
    <row r="86" spans="1:23">
      <c r="A86" s="3"/>
      <c r="B86" s="3"/>
      <c r="E86" s="44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137"/>
      <c r="V86" s="137"/>
      <c r="W86" s="137"/>
    </row>
    <row r="87" spans="1:23">
      <c r="A87" s="3"/>
      <c r="B87" s="3"/>
      <c r="E87" s="44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137"/>
      <c r="V87" s="137"/>
      <c r="W87" s="137"/>
    </row>
    <row r="88" spans="1:23">
      <c r="A88" s="3"/>
      <c r="B88" s="3"/>
      <c r="E88" s="44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137"/>
      <c r="V88" s="137"/>
      <c r="W88" s="137"/>
    </row>
    <row r="89" spans="1:23">
      <c r="A89" s="3"/>
      <c r="B89" s="3"/>
      <c r="E89" s="44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137"/>
      <c r="V89" s="137"/>
      <c r="W89" s="137"/>
    </row>
    <row r="90" spans="1:23">
      <c r="A90" s="3"/>
      <c r="B90" s="3"/>
      <c r="E90" s="44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137"/>
      <c r="V90" s="137"/>
      <c r="W90" s="137"/>
    </row>
    <row r="91" spans="1:23">
      <c r="A91" s="3"/>
      <c r="B91" s="3"/>
      <c r="E91" s="44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137"/>
      <c r="V91" s="137"/>
      <c r="W91" s="137"/>
    </row>
    <row r="92" spans="1:23">
      <c r="A92" s="3"/>
      <c r="B92" s="3"/>
      <c r="E92" s="44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137"/>
      <c r="V92" s="137"/>
      <c r="W92" s="137"/>
    </row>
    <row r="93" spans="1:23">
      <c r="A93" s="3"/>
      <c r="B93" s="3"/>
      <c r="E93" s="44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137"/>
      <c r="V93" s="137"/>
      <c r="W93" s="137"/>
    </row>
    <row r="94" spans="1:23">
      <c r="A94" s="3"/>
      <c r="B94" s="3"/>
      <c r="E94" s="44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137"/>
      <c r="V94" s="137"/>
      <c r="W94" s="137"/>
    </row>
    <row r="95" spans="1:23">
      <c r="A95" s="3"/>
      <c r="B95" s="3"/>
      <c r="E95" s="44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137"/>
      <c r="V95" s="137"/>
      <c r="W95" s="137"/>
    </row>
    <row r="96" spans="1:23">
      <c r="A96" s="3"/>
      <c r="B96" s="3"/>
      <c r="E96" s="44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137"/>
      <c r="V96" s="137"/>
      <c r="W96" s="137"/>
    </row>
    <row r="97" spans="1:23">
      <c r="A97" s="3"/>
      <c r="B97" s="3"/>
      <c r="E97" s="44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137"/>
      <c r="V97" s="137"/>
      <c r="W97" s="137"/>
    </row>
    <row r="98" spans="1:23">
      <c r="A98" s="3"/>
      <c r="B98" s="3"/>
      <c r="E98" s="44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137"/>
      <c r="V98" s="137"/>
      <c r="W98" s="137"/>
    </row>
    <row r="99" spans="1:23">
      <c r="A99" s="3"/>
      <c r="B99" s="3"/>
      <c r="E99" s="44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137"/>
      <c r="V99" s="137"/>
      <c r="W99" s="137"/>
    </row>
    <row r="100" spans="1:23">
      <c r="A100" s="3"/>
      <c r="B100" s="3"/>
      <c r="E100" s="44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137"/>
      <c r="V100" s="137"/>
      <c r="W100" s="137"/>
    </row>
    <row r="101" spans="1:23">
      <c r="A101" s="3"/>
      <c r="B101" s="3"/>
      <c r="E101" s="44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137"/>
      <c r="V101" s="137"/>
      <c r="W101" s="137"/>
    </row>
    <row r="102" spans="1:23">
      <c r="A102" s="3"/>
      <c r="B102" s="3"/>
      <c r="E102" s="44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137"/>
      <c r="V102" s="137"/>
      <c r="W102" s="137"/>
    </row>
    <row r="103" spans="1:23">
      <c r="A103" s="3"/>
      <c r="B103" s="3"/>
      <c r="E103" s="44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137"/>
      <c r="V103" s="137"/>
      <c r="W103" s="137"/>
    </row>
    <row r="104" spans="1:23">
      <c r="A104" s="3"/>
      <c r="B104" s="3"/>
      <c r="E104" s="44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137"/>
      <c r="V104" s="137"/>
      <c r="W104" s="137"/>
    </row>
    <row r="105" spans="1:23">
      <c r="A105" s="3"/>
      <c r="B105" s="3"/>
      <c r="E105" s="44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137"/>
      <c r="V105" s="137"/>
      <c r="W105" s="137"/>
    </row>
    <row r="106" spans="1:23">
      <c r="A106" s="3"/>
      <c r="B106" s="3"/>
      <c r="E106" s="44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137"/>
      <c r="V106" s="137"/>
      <c r="W106" s="137"/>
    </row>
    <row r="107" spans="1:23">
      <c r="A107" s="3"/>
      <c r="B107" s="3"/>
      <c r="E107" s="44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137"/>
      <c r="V107" s="137"/>
      <c r="W107" s="137"/>
    </row>
    <row r="108" spans="1:23">
      <c r="A108" s="3"/>
      <c r="B108" s="3"/>
      <c r="E108" s="44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137"/>
      <c r="V108" s="137"/>
      <c r="W108" s="137"/>
    </row>
    <row r="109" spans="1:23">
      <c r="A109" s="3"/>
      <c r="B109" s="3"/>
      <c r="E109" s="44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137"/>
      <c r="V109" s="137"/>
      <c r="W109" s="137"/>
    </row>
    <row r="110" spans="1:23">
      <c r="A110" s="3"/>
      <c r="B110" s="3"/>
      <c r="E110" s="44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137"/>
      <c r="V110" s="137"/>
      <c r="W110" s="137"/>
    </row>
    <row r="111" spans="1:23">
      <c r="A111" s="3"/>
      <c r="B111" s="3"/>
      <c r="E111" s="44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137"/>
      <c r="V111" s="137"/>
      <c r="W111" s="137"/>
    </row>
    <row r="112" spans="1:23">
      <c r="A112" s="3"/>
      <c r="B112" s="3"/>
      <c r="E112" s="44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137"/>
      <c r="V112" s="137"/>
      <c r="W112" s="137"/>
    </row>
    <row r="113" spans="1:23">
      <c r="A113" s="3"/>
      <c r="B113" s="3"/>
      <c r="E113" s="44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137"/>
      <c r="V113" s="137"/>
      <c r="W113" s="137"/>
    </row>
    <row r="114" spans="1:23">
      <c r="A114" s="3"/>
      <c r="B114" s="3"/>
      <c r="E114" s="44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137"/>
      <c r="V114" s="137"/>
      <c r="W114" s="137"/>
    </row>
    <row r="115" spans="1:23">
      <c r="A115" s="3"/>
      <c r="B115" s="3"/>
      <c r="E115" s="44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137"/>
      <c r="V115" s="137"/>
      <c r="W115" s="137"/>
    </row>
    <row r="116" spans="1:23">
      <c r="A116" s="3"/>
      <c r="B116" s="3"/>
      <c r="E116" s="44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137"/>
      <c r="V116" s="137"/>
      <c r="W116" s="137"/>
    </row>
    <row r="117" spans="1:23">
      <c r="A117" s="3"/>
      <c r="B117" s="3"/>
      <c r="E117" s="44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137"/>
      <c r="V117" s="137"/>
      <c r="W117" s="137"/>
    </row>
    <row r="118" spans="1:23">
      <c r="A118" s="3"/>
      <c r="B118" s="3"/>
      <c r="E118" s="44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137"/>
      <c r="V118" s="137"/>
      <c r="W118" s="137"/>
    </row>
    <row r="119" spans="1:23">
      <c r="A119" s="3"/>
      <c r="B119" s="3"/>
      <c r="E119" s="44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137"/>
      <c r="V119" s="137"/>
      <c r="W119" s="137"/>
    </row>
    <row r="120" spans="1:23">
      <c r="A120" s="3"/>
      <c r="B120" s="3"/>
      <c r="E120" s="44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137"/>
      <c r="V120" s="137"/>
      <c r="W120" s="137"/>
    </row>
    <row r="121" spans="1:23">
      <c r="A121" s="3"/>
      <c r="B121" s="3"/>
      <c r="E121" s="44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137"/>
      <c r="V121" s="137"/>
      <c r="W121" s="137"/>
    </row>
    <row r="122" spans="1:23">
      <c r="A122" s="3"/>
      <c r="B122" s="3"/>
      <c r="E122" s="44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137"/>
      <c r="V122" s="137"/>
      <c r="W122" s="137"/>
    </row>
    <row r="123" spans="1:23">
      <c r="A123" s="3"/>
      <c r="B123" s="3"/>
      <c r="E123" s="44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137"/>
      <c r="V123" s="137"/>
      <c r="W123" s="137"/>
    </row>
    <row r="124" spans="1:23">
      <c r="A124" s="3"/>
      <c r="B124" s="3"/>
      <c r="E124" s="44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137"/>
      <c r="V124" s="137"/>
      <c r="W124" s="137"/>
    </row>
    <row r="125" spans="1:23">
      <c r="A125" s="3"/>
      <c r="B125" s="3"/>
      <c r="E125" s="44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137"/>
      <c r="V125" s="137"/>
      <c r="W125" s="137"/>
    </row>
    <row r="126" spans="1:23">
      <c r="A126" s="3"/>
      <c r="B126" s="3"/>
      <c r="E126" s="44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137"/>
      <c r="V126" s="137"/>
      <c r="W126" s="137"/>
    </row>
    <row r="127" spans="1:23">
      <c r="A127" s="3"/>
      <c r="B127" s="3"/>
      <c r="E127" s="44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137"/>
      <c r="V127" s="137"/>
      <c r="W127" s="137"/>
    </row>
    <row r="128" spans="1:23">
      <c r="A128" s="3"/>
      <c r="B128" s="3"/>
      <c r="E128" s="44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137"/>
      <c r="V128" s="137"/>
      <c r="W128" s="137"/>
    </row>
    <row r="129" spans="1:23">
      <c r="A129" s="3"/>
      <c r="B129" s="3"/>
      <c r="E129" s="44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137"/>
      <c r="V129" s="137"/>
      <c r="W129" s="137"/>
    </row>
    <row r="130" spans="1:23">
      <c r="A130" s="3"/>
      <c r="B130" s="3"/>
      <c r="E130" s="44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137"/>
      <c r="V130" s="137"/>
      <c r="W130" s="137"/>
    </row>
    <row r="131" spans="1:23">
      <c r="A131" s="3"/>
      <c r="B131" s="3"/>
      <c r="E131" s="44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137"/>
      <c r="V131" s="137"/>
      <c r="W131" s="137"/>
    </row>
    <row r="132" spans="1:23">
      <c r="A132" s="3"/>
      <c r="B132" s="3"/>
      <c r="E132" s="44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137"/>
      <c r="V132" s="137"/>
      <c r="W132" s="137"/>
    </row>
    <row r="133" spans="1:23">
      <c r="A133" s="3"/>
      <c r="B133" s="3"/>
      <c r="E133" s="44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137"/>
      <c r="V133" s="137"/>
      <c r="W133" s="137"/>
    </row>
    <row r="134" spans="1:23">
      <c r="A134" s="3"/>
      <c r="B134" s="3"/>
      <c r="E134" s="44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137"/>
      <c r="V134" s="137"/>
      <c r="W134" s="137"/>
    </row>
    <row r="135" spans="1:23">
      <c r="A135" s="3"/>
      <c r="B135" s="3"/>
      <c r="E135" s="44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137"/>
      <c r="V135" s="137"/>
      <c r="W135" s="137"/>
    </row>
    <row r="136" spans="1:23">
      <c r="A136" s="3"/>
      <c r="B136" s="3"/>
      <c r="E136" s="44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137"/>
      <c r="V136" s="137"/>
      <c r="W136" s="137"/>
    </row>
    <row r="137" spans="1:23">
      <c r="A137" s="3"/>
      <c r="B137" s="3"/>
      <c r="E137" s="44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137"/>
      <c r="V137" s="137"/>
      <c r="W137" s="137"/>
    </row>
    <row r="138" spans="1:23">
      <c r="A138" s="3"/>
      <c r="B138" s="3"/>
      <c r="E138" s="44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137"/>
      <c r="V138" s="137"/>
      <c r="W138" s="137"/>
    </row>
    <row r="139" spans="1:23">
      <c r="A139" s="3"/>
      <c r="B139" s="3"/>
      <c r="E139" s="44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137"/>
      <c r="V139" s="137"/>
      <c r="W139" s="137"/>
    </row>
    <row r="140" spans="1:23">
      <c r="A140" s="3"/>
      <c r="B140" s="3"/>
      <c r="E140" s="44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137"/>
      <c r="V140" s="137"/>
      <c r="W140" s="137"/>
    </row>
    <row r="141" spans="1:23">
      <c r="A141" s="3"/>
      <c r="B141" s="3"/>
      <c r="E141" s="44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137"/>
      <c r="V141" s="137"/>
      <c r="W141" s="137"/>
    </row>
    <row r="142" spans="1:23">
      <c r="A142" s="3"/>
      <c r="B142" s="3"/>
      <c r="E142" s="44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137"/>
      <c r="V142" s="137"/>
      <c r="W142" s="137"/>
    </row>
    <row r="143" spans="1:23">
      <c r="A143" s="3"/>
      <c r="B143" s="3"/>
      <c r="E143" s="44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137"/>
      <c r="V143" s="137"/>
      <c r="W143" s="137"/>
    </row>
    <row r="144" spans="1:23">
      <c r="A144" s="3"/>
      <c r="B144" s="3"/>
      <c r="E144" s="44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137"/>
      <c r="V144" s="137"/>
      <c r="W144" s="137"/>
    </row>
    <row r="145" spans="1:23">
      <c r="A145" s="3"/>
      <c r="B145" s="3"/>
      <c r="E145" s="44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137"/>
      <c r="V145" s="137"/>
      <c r="W145" s="137"/>
    </row>
    <row r="146" spans="1:23">
      <c r="A146" s="3"/>
      <c r="B146" s="3"/>
      <c r="E146" s="44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137"/>
      <c r="V146" s="137"/>
      <c r="W146" s="137"/>
    </row>
    <row r="147" spans="1:23">
      <c r="A147" s="3"/>
      <c r="B147" s="3"/>
      <c r="E147" s="44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137"/>
      <c r="V147" s="137"/>
      <c r="W147" s="137"/>
    </row>
    <row r="148" spans="1:23">
      <c r="A148" s="3"/>
      <c r="B148" s="3"/>
      <c r="E148" s="44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137"/>
      <c r="V148" s="137"/>
      <c r="W148" s="137"/>
    </row>
    <row r="149" spans="1:23">
      <c r="A149" s="3"/>
      <c r="B149" s="3"/>
      <c r="E149" s="44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137"/>
      <c r="V149" s="137"/>
      <c r="W149" s="137"/>
    </row>
    <row r="150" spans="1:23">
      <c r="A150" s="3"/>
      <c r="B150" s="3"/>
      <c r="E150" s="44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137"/>
      <c r="V150" s="137"/>
      <c r="W150" s="137"/>
    </row>
    <row r="151" spans="1:23">
      <c r="A151" s="3"/>
      <c r="B151" s="3"/>
      <c r="E151" s="44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137"/>
      <c r="V151" s="137"/>
      <c r="W151" s="137"/>
    </row>
    <row r="152" spans="1:23">
      <c r="A152" s="3"/>
      <c r="B152" s="3"/>
      <c r="E152" s="44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137"/>
      <c r="V152" s="137"/>
      <c r="W152" s="137"/>
    </row>
    <row r="153" spans="1:23">
      <c r="A153" s="3"/>
      <c r="B153" s="3"/>
      <c r="E153" s="44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137"/>
      <c r="V153" s="137"/>
      <c r="W153" s="137"/>
    </row>
    <row r="154" spans="1:23">
      <c r="A154" s="3"/>
      <c r="B154" s="3"/>
      <c r="E154" s="44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137"/>
      <c r="V154" s="137"/>
      <c r="W154" s="137"/>
    </row>
    <row r="155" spans="1:23">
      <c r="A155" s="3"/>
      <c r="B155" s="3"/>
      <c r="E155" s="44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137"/>
      <c r="V155" s="137"/>
      <c r="W155" s="137"/>
    </row>
    <row r="156" spans="1:23">
      <c r="A156" s="3"/>
      <c r="B156" s="3"/>
      <c r="E156" s="44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137"/>
      <c r="V156" s="137"/>
      <c r="W156" s="137"/>
    </row>
    <row r="157" spans="1:23">
      <c r="A157" s="3"/>
      <c r="B157" s="3"/>
      <c r="E157" s="44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137"/>
      <c r="V157" s="137"/>
      <c r="W157" s="137"/>
    </row>
    <row r="158" spans="1:23">
      <c r="A158" s="3"/>
      <c r="B158" s="3"/>
      <c r="E158" s="44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137"/>
      <c r="V158" s="137"/>
      <c r="W158" s="137"/>
    </row>
    <row r="159" spans="1:23">
      <c r="A159" s="3"/>
      <c r="B159" s="3"/>
      <c r="E159" s="44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137"/>
      <c r="V159" s="137"/>
      <c r="W159" s="137"/>
    </row>
    <row r="160" spans="1:23">
      <c r="A160" s="3"/>
      <c r="B160" s="3"/>
      <c r="E160" s="44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137"/>
      <c r="V160" s="137"/>
      <c r="W160" s="137"/>
    </row>
    <row r="161" spans="1:23">
      <c r="A161" s="3"/>
      <c r="B161" s="3"/>
      <c r="E161" s="44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137"/>
      <c r="V161" s="137"/>
      <c r="W161" s="137"/>
    </row>
    <row r="162" spans="1:23">
      <c r="A162" s="3"/>
      <c r="B162" s="3"/>
      <c r="E162" s="44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137"/>
      <c r="V162" s="137"/>
      <c r="W162" s="137"/>
    </row>
    <row r="163" spans="1:23">
      <c r="A163" s="3"/>
      <c r="B163" s="3"/>
      <c r="E163" s="44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137"/>
      <c r="V163" s="137"/>
      <c r="W163" s="137"/>
    </row>
    <row r="164" spans="1:23">
      <c r="A164" s="3"/>
      <c r="B164" s="3"/>
      <c r="E164" s="44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137"/>
      <c r="V164" s="137"/>
      <c r="W164" s="137"/>
    </row>
    <row r="165" spans="1:23">
      <c r="A165" s="3"/>
      <c r="B165" s="3"/>
      <c r="E165" s="44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137"/>
      <c r="V165" s="137"/>
      <c r="W165" s="137"/>
    </row>
    <row r="166" spans="1:23">
      <c r="A166" s="3"/>
      <c r="B166" s="3"/>
      <c r="E166" s="44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137"/>
      <c r="V166" s="137"/>
      <c r="W166" s="137"/>
    </row>
    <row r="167" spans="1:23">
      <c r="A167" s="3"/>
      <c r="B167" s="3"/>
      <c r="E167" s="44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137"/>
      <c r="V167" s="137"/>
      <c r="W167" s="137"/>
    </row>
    <row r="168" spans="1:23">
      <c r="A168" s="3"/>
      <c r="B168" s="3"/>
      <c r="E168" s="44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137"/>
      <c r="V168" s="137"/>
      <c r="W168" s="137"/>
    </row>
  </sheetData>
  <sheetProtection password="C78F" sheet="1" objects="1" scenarios="1"/>
  <mergeCells count="3">
    <mergeCell ref="N9:O9"/>
    <mergeCell ref="B9:B10"/>
    <mergeCell ref="B6:P6"/>
  </mergeCells>
  <phoneticPr fontId="0" type="noConversion"/>
  <printOptions horizontalCentered="1"/>
  <pageMargins left="0.78740157480314965" right="0.47244094488188981" top="0.39370078740157483" bottom="0.31496062992125984" header="0.23622047244094491" footer="0.51181102362204722"/>
  <pageSetup paperSize="9" scale="47" orientation="landscape" verticalDpi="144" r:id="rId1"/>
  <headerFooter alignWithMargins="0">
    <oddFooter>Página &amp;P</oddFooter>
  </headerFooter>
  <drawing r:id="rId2"/>
  <legacyDrawing r:id="rId3"/>
</worksheet>
</file>

<file path=xl/worksheets/sheet41.xml><?xml version="1.0" encoding="utf-8"?>
<worksheet xmlns="http://schemas.openxmlformats.org/spreadsheetml/2006/main" xmlns:r="http://schemas.openxmlformats.org/officeDocument/2006/relationships">
  <sheetPr codeName="Plan14"/>
  <dimension ref="A1:Q74"/>
  <sheetViews>
    <sheetView zoomScaleNormal="100" workbookViewId="0"/>
  </sheetViews>
  <sheetFormatPr defaultRowHeight="12.75"/>
  <cols>
    <col min="1" max="1" width="9.140625" style="4"/>
    <col min="2" max="2" width="57.85546875" style="4" bestFit="1" customWidth="1"/>
    <col min="3" max="13" width="18.7109375" style="4" customWidth="1"/>
    <col min="14" max="14" width="16.42578125" style="4" bestFit="1" customWidth="1"/>
    <col min="15" max="16384" width="9.140625" style="4"/>
  </cols>
  <sheetData>
    <row r="1" spans="1:17" s="3" customForma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s="3" customFormat="1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</row>
    <row r="3" spans="1:17" s="3" customFormat="1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</row>
    <row r="4" spans="1:17" s="3" customFormat="1" ht="24.95" customHeight="1">
      <c r="A4" s="17"/>
      <c r="B4" s="98" t="str">
        <f>'Análise de Viabilidade'!B4</f>
        <v>ProjFacil - Sistema Integrado de Elaboração e Análise de Projetos</v>
      </c>
      <c r="C4" s="89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</row>
    <row r="5" spans="1:17" s="3" customFormat="1" ht="32.25" customHeight="1">
      <c r="A5" s="17"/>
      <c r="B5" s="365" t="str">
        <f>'Dados Gerais da Empresa'!B7</f>
        <v>Copyright:  José Nilo Meira</v>
      </c>
      <c r="C5" s="100"/>
      <c r="D5" s="101"/>
      <c r="E5" s="100"/>
      <c r="F5" s="350" t="s">
        <v>279</v>
      </c>
      <c r="G5" s="103"/>
      <c r="H5" s="100"/>
      <c r="I5" s="100"/>
      <c r="J5" s="100"/>
      <c r="K5" s="100"/>
      <c r="L5" s="100"/>
      <c r="M5" s="100"/>
      <c r="N5" s="100"/>
      <c r="O5" s="17"/>
      <c r="P5" s="17"/>
      <c r="Q5" s="17"/>
    </row>
    <row r="6" spans="1:17" s="3" customFormat="1" ht="32.25" customHeight="1">
      <c r="A6" s="17"/>
      <c r="B6" s="99"/>
      <c r="C6" s="100"/>
      <c r="D6" s="101"/>
      <c r="E6" s="100"/>
      <c r="F6" s="102"/>
      <c r="G6" s="103"/>
      <c r="H6" s="100"/>
      <c r="I6" s="100"/>
      <c r="J6" s="100"/>
      <c r="K6" s="100"/>
      <c r="L6" s="100"/>
      <c r="M6" s="100"/>
      <c r="N6" s="100"/>
      <c r="O6" s="17"/>
      <c r="P6" s="17"/>
      <c r="Q6" s="17"/>
    </row>
    <row r="7" spans="1:17" s="3" customFormat="1" ht="32.25" customHeight="1">
      <c r="A7" s="17"/>
      <c r="B7" s="99"/>
      <c r="C7" s="100"/>
      <c r="D7" s="101"/>
      <c r="E7" s="100"/>
      <c r="F7" s="102"/>
      <c r="G7" s="103"/>
      <c r="H7" s="100"/>
      <c r="I7" s="100"/>
      <c r="J7" s="100"/>
      <c r="K7" s="100"/>
      <c r="L7" s="100"/>
      <c r="M7" s="100"/>
      <c r="N7" s="100"/>
      <c r="O7" s="17"/>
      <c r="P7" s="17"/>
      <c r="Q7" s="17"/>
    </row>
    <row r="8" spans="1:17" s="3" customFormat="1">
      <c r="A8" s="17"/>
      <c r="B8" s="17"/>
      <c r="C8" s="17"/>
      <c r="D8" s="17"/>
      <c r="E8" s="17"/>
      <c r="F8" s="17"/>
      <c r="G8" s="104" t="s">
        <v>280</v>
      </c>
      <c r="H8" s="17"/>
      <c r="I8" s="17"/>
      <c r="J8" s="17"/>
      <c r="K8" s="17"/>
      <c r="L8" s="17"/>
      <c r="M8" s="17"/>
      <c r="N8" s="17"/>
      <c r="O8" s="17"/>
      <c r="P8" s="17"/>
      <c r="Q8" s="17"/>
    </row>
    <row r="9" spans="1:17" s="3" customFormat="1">
      <c r="A9" s="17"/>
      <c r="B9" s="17"/>
      <c r="C9" s="17"/>
      <c r="D9" s="17"/>
      <c r="E9" s="17"/>
      <c r="F9" s="17"/>
      <c r="G9" s="104"/>
      <c r="H9" s="17"/>
      <c r="I9" s="17"/>
      <c r="J9" s="17"/>
      <c r="K9" s="17"/>
      <c r="L9" s="17"/>
      <c r="M9" s="17"/>
      <c r="N9" s="17"/>
      <c r="O9" s="17"/>
      <c r="P9" s="17"/>
      <c r="Q9" s="17"/>
    </row>
    <row r="10" spans="1:17" s="3" customFormat="1" ht="15.75">
      <c r="B10" s="338" t="s">
        <v>281</v>
      </c>
      <c r="C10" s="339" t="str">
        <f>'Dados Gerais da Empresa'!C13</f>
        <v>Fábrica de Pipocas da Bahia</v>
      </c>
      <c r="D10" s="340"/>
      <c r="E10" s="340"/>
      <c r="F10" s="340"/>
      <c r="G10" s="340"/>
      <c r="H10" s="340"/>
      <c r="I10" s="340"/>
      <c r="J10" s="340"/>
      <c r="K10" s="340"/>
      <c r="L10" s="341" t="s">
        <v>282</v>
      </c>
      <c r="M10" s="105">
        <f>'Dados Gerais da Empresa'!C14</f>
        <v>0</v>
      </c>
      <c r="N10" s="15" t="s">
        <v>283</v>
      </c>
    </row>
    <row r="11" spans="1:17" s="3" customFormat="1" ht="19.5">
      <c r="B11" s="342"/>
      <c r="C11" s="342" t="s">
        <v>308</v>
      </c>
      <c r="D11" s="342" t="s">
        <v>308</v>
      </c>
      <c r="E11" s="342" t="s">
        <v>308</v>
      </c>
      <c r="F11" s="342" t="s">
        <v>308</v>
      </c>
      <c r="G11" s="342" t="s">
        <v>308</v>
      </c>
      <c r="H11" s="342" t="s">
        <v>308</v>
      </c>
      <c r="I11" s="342" t="s">
        <v>308</v>
      </c>
      <c r="J11" s="342" t="s">
        <v>308</v>
      </c>
      <c r="K11" s="342" t="s">
        <v>308</v>
      </c>
      <c r="L11" s="342" t="s">
        <v>308</v>
      </c>
      <c r="M11" s="342" t="s">
        <v>308</v>
      </c>
      <c r="N11" s="15" t="s">
        <v>284</v>
      </c>
    </row>
    <row r="12" spans="1:17" s="3" customFormat="1" ht="19.5">
      <c r="B12" s="343" t="s">
        <v>106</v>
      </c>
      <c r="C12" s="342" t="s">
        <v>285</v>
      </c>
      <c r="D12" s="342" t="s">
        <v>285</v>
      </c>
      <c r="E12" s="342" t="s">
        <v>285</v>
      </c>
      <c r="F12" s="342" t="s">
        <v>285</v>
      </c>
      <c r="G12" s="342" t="s">
        <v>285</v>
      </c>
      <c r="H12" s="342" t="s">
        <v>285</v>
      </c>
      <c r="I12" s="342" t="s">
        <v>285</v>
      </c>
      <c r="J12" s="342" t="s">
        <v>285</v>
      </c>
      <c r="K12" s="342" t="s">
        <v>285</v>
      </c>
      <c r="L12" s="342" t="s">
        <v>285</v>
      </c>
      <c r="M12" s="342" t="s">
        <v>285</v>
      </c>
      <c r="N12" s="344" t="s">
        <v>128</v>
      </c>
    </row>
    <row r="13" spans="1:17" s="3" customFormat="1" ht="19.5">
      <c r="B13" s="342"/>
      <c r="C13" s="342">
        <v>0</v>
      </c>
      <c r="D13" s="342">
        <v>1</v>
      </c>
      <c r="E13" s="342">
        <v>2</v>
      </c>
      <c r="F13" s="342">
        <v>3</v>
      </c>
      <c r="G13" s="342">
        <v>4</v>
      </c>
      <c r="H13" s="342">
        <v>5</v>
      </c>
      <c r="I13" s="342">
        <v>6</v>
      </c>
      <c r="J13" s="342">
        <v>7</v>
      </c>
      <c r="K13" s="342">
        <v>8</v>
      </c>
      <c r="L13" s="342">
        <v>9</v>
      </c>
      <c r="M13" s="342">
        <v>10</v>
      </c>
      <c r="N13" s="15" t="s">
        <v>286</v>
      </c>
    </row>
    <row r="14" spans="1:17" s="3" customFormat="1" ht="18">
      <c r="B14" s="55" t="s">
        <v>287</v>
      </c>
      <c r="C14" s="345"/>
      <c r="D14" s="345"/>
      <c r="E14" s="345"/>
      <c r="F14" s="345"/>
      <c r="G14" s="345"/>
      <c r="H14" s="345"/>
      <c r="I14" s="345"/>
      <c r="J14" s="345"/>
      <c r="K14" s="345"/>
      <c r="L14" s="345"/>
      <c r="M14" s="345"/>
      <c r="N14" s="345"/>
    </row>
    <row r="15" spans="1:17" s="3" customFormat="1" ht="15.75">
      <c r="B15" s="106" t="s">
        <v>306</v>
      </c>
      <c r="C15" s="345"/>
      <c r="D15" s="346">
        <f>Proj.Resultados!E11*N15</f>
        <v>0</v>
      </c>
      <c r="E15" s="346">
        <f>Proj.Resultados!F11*N15</f>
        <v>0</v>
      </c>
      <c r="F15" s="346">
        <f>Proj.Resultados!G11*N15</f>
        <v>0</v>
      </c>
      <c r="G15" s="346">
        <f>Proj.Resultados!H11*N15</f>
        <v>0</v>
      </c>
      <c r="H15" s="346">
        <f>Proj.Resultados!I11*N15</f>
        <v>0</v>
      </c>
      <c r="I15" s="346">
        <f>Proj.Resultados!J11*N15</f>
        <v>0</v>
      </c>
      <c r="J15" s="346">
        <f>Proj.Resultados!K11*N15</f>
        <v>0</v>
      </c>
      <c r="K15" s="346">
        <f>Proj.Resultados!L11*N15</f>
        <v>0</v>
      </c>
      <c r="L15" s="346">
        <f>Proj.Resultados!M11*N15</f>
        <v>0</v>
      </c>
      <c r="M15" s="346">
        <f>Proj.Resultados!N11*N15</f>
        <v>0</v>
      </c>
      <c r="N15" s="625">
        <v>1</v>
      </c>
    </row>
    <row r="16" spans="1:17" s="3" customFormat="1" ht="15.75">
      <c r="B16" s="107" t="s">
        <v>288</v>
      </c>
      <c r="C16" s="345"/>
      <c r="D16" s="626"/>
      <c r="E16" s="626"/>
      <c r="F16" s="626"/>
      <c r="G16" s="626"/>
      <c r="H16" s="626"/>
      <c r="I16" s="626"/>
      <c r="J16" s="626"/>
      <c r="K16" s="626"/>
      <c r="L16" s="626"/>
      <c r="M16" s="346">
        <f>Depreciação!Q19+Depreciação!Q31+Depreciação!Q39</f>
        <v>0</v>
      </c>
      <c r="N16" s="345"/>
    </row>
    <row r="17" spans="2:14" s="3" customFormat="1" ht="15.75">
      <c r="B17" s="108" t="s">
        <v>289</v>
      </c>
      <c r="C17" s="345"/>
      <c r="D17" s="345"/>
      <c r="E17" s="345"/>
      <c r="F17" s="345"/>
      <c r="G17" s="345"/>
      <c r="H17" s="345"/>
      <c r="I17" s="345"/>
      <c r="J17" s="345"/>
      <c r="K17" s="345"/>
      <c r="L17" s="345"/>
      <c r="M17" s="346" t="e">
        <f>'Capital de Giro'!C34+'Capital de Giro'!D34+'Capital de Giro'!E34+'Capital de Giro'!F34+'Capital de Giro'!G34</f>
        <v>#DIV/0!</v>
      </c>
      <c r="N17" s="345"/>
    </row>
    <row r="18" spans="2:14" s="3" customFormat="1" ht="18">
      <c r="B18" s="109" t="s">
        <v>290</v>
      </c>
      <c r="C18" s="345"/>
      <c r="D18" s="345"/>
      <c r="E18" s="345"/>
      <c r="F18" s="345"/>
      <c r="G18" s="345"/>
      <c r="H18" s="345"/>
      <c r="I18" s="345"/>
      <c r="J18" s="345"/>
      <c r="K18" s="345"/>
      <c r="L18" s="345"/>
      <c r="M18" s="345"/>
      <c r="N18" s="345"/>
    </row>
    <row r="19" spans="2:14" s="3" customFormat="1" ht="15.75">
      <c r="B19" s="106" t="s">
        <v>265</v>
      </c>
      <c r="C19" s="346">
        <f>('Dados Gerais da Empresa'!C93+Investimentos!F20)*N19</f>
        <v>0</v>
      </c>
      <c r="D19" s="626"/>
      <c r="E19" s="626"/>
      <c r="F19" s="626"/>
      <c r="G19" s="626"/>
      <c r="H19" s="626"/>
      <c r="I19" s="626"/>
      <c r="J19" s="626"/>
      <c r="K19" s="626"/>
      <c r="L19" s="626"/>
      <c r="M19" s="345"/>
      <c r="N19" s="625">
        <v>1</v>
      </c>
    </row>
    <row r="20" spans="2:14" s="3" customFormat="1" ht="15.75">
      <c r="B20" s="108" t="s">
        <v>185</v>
      </c>
      <c r="C20" s="346">
        <f>(Depreciação!F12+Depreciação!F24)*N20</f>
        <v>0</v>
      </c>
      <c r="D20" s="627"/>
      <c r="E20" s="627"/>
      <c r="F20" s="627"/>
      <c r="G20" s="627"/>
      <c r="H20" s="627"/>
      <c r="I20" s="627"/>
      <c r="J20" s="627"/>
      <c r="K20" s="627"/>
      <c r="L20" s="627"/>
      <c r="M20" s="345"/>
      <c r="N20" s="571">
        <v>1</v>
      </c>
    </row>
    <row r="21" spans="2:14" s="3" customFormat="1" ht="15.75">
      <c r="B21" s="108" t="s">
        <v>186</v>
      </c>
      <c r="C21" s="346">
        <f>(Depreciação!F13+Depreciação!F25)*N21</f>
        <v>0</v>
      </c>
      <c r="D21" s="626"/>
      <c r="E21" s="626"/>
      <c r="F21" s="626"/>
      <c r="G21" s="626"/>
      <c r="H21" s="626"/>
      <c r="I21" s="626"/>
      <c r="J21" s="626"/>
      <c r="K21" s="626"/>
      <c r="L21" s="626"/>
      <c r="M21" s="345"/>
      <c r="N21" s="625">
        <v>1</v>
      </c>
    </row>
    <row r="22" spans="2:14" s="3" customFormat="1" ht="15.75">
      <c r="B22" s="106" t="s">
        <v>187</v>
      </c>
      <c r="C22" s="346">
        <f>(Depreciação!F14+Depreciação!F26)*N22</f>
        <v>0</v>
      </c>
      <c r="D22" s="627"/>
      <c r="E22" s="627"/>
      <c r="F22" s="627"/>
      <c r="G22" s="627"/>
      <c r="H22" s="627"/>
      <c r="I22" s="627"/>
      <c r="J22" s="627"/>
      <c r="K22" s="627"/>
      <c r="L22" s="627"/>
      <c r="M22" s="345"/>
      <c r="N22" s="571">
        <v>1</v>
      </c>
    </row>
    <row r="23" spans="2:14" s="3" customFormat="1" ht="15.75">
      <c r="B23" s="106" t="s">
        <v>309</v>
      </c>
      <c r="C23" s="346">
        <f>(Depreciação!F15+Depreciação!F27+Depreciação!F16+Depreciação!F28)*N23</f>
        <v>0</v>
      </c>
      <c r="D23" s="626"/>
      <c r="E23" s="626"/>
      <c r="F23" s="626"/>
      <c r="G23" s="626"/>
      <c r="H23" s="626"/>
      <c r="I23" s="626"/>
      <c r="J23" s="626"/>
      <c r="K23" s="626"/>
      <c r="L23" s="626"/>
      <c r="M23" s="345"/>
      <c r="N23" s="625">
        <v>1</v>
      </c>
    </row>
    <row r="24" spans="2:14" s="3" customFormat="1" ht="15.75">
      <c r="B24" s="107" t="s">
        <v>191</v>
      </c>
      <c r="C24" s="346">
        <f>(Depreciação!F18+Depreciação!F30)*N24</f>
        <v>0</v>
      </c>
      <c r="D24" s="627"/>
      <c r="E24" s="627"/>
      <c r="F24" s="627"/>
      <c r="G24" s="627"/>
      <c r="H24" s="627"/>
      <c r="I24" s="627"/>
      <c r="J24" s="627"/>
      <c r="K24" s="627"/>
      <c r="L24" s="627"/>
      <c r="M24" s="345"/>
      <c r="N24" s="571">
        <v>1</v>
      </c>
    </row>
    <row r="25" spans="2:14" s="3" customFormat="1" ht="15.75">
      <c r="B25" s="107" t="s">
        <v>267</v>
      </c>
      <c r="C25" s="346">
        <f>(Depreciação!F17+Depreciação!F29)*N25</f>
        <v>0</v>
      </c>
      <c r="D25" s="626"/>
      <c r="E25" s="626"/>
      <c r="F25" s="626"/>
      <c r="G25" s="626"/>
      <c r="H25" s="626"/>
      <c r="I25" s="626"/>
      <c r="J25" s="626"/>
      <c r="K25" s="626"/>
      <c r="L25" s="626"/>
      <c r="M25" s="345"/>
      <c r="N25" s="625">
        <v>1</v>
      </c>
    </row>
    <row r="26" spans="2:14" s="3" customFormat="1" ht="15.75">
      <c r="B26" s="110" t="s">
        <v>291</v>
      </c>
      <c r="C26" s="346">
        <f>Depreciação!F39*N26</f>
        <v>0</v>
      </c>
      <c r="D26" s="627"/>
      <c r="E26" s="627"/>
      <c r="F26" s="627"/>
      <c r="G26" s="627"/>
      <c r="H26" s="627"/>
      <c r="I26" s="627"/>
      <c r="J26" s="627"/>
      <c r="K26" s="627"/>
      <c r="L26" s="627"/>
      <c r="M26" s="345"/>
      <c r="N26" s="571">
        <v>1</v>
      </c>
    </row>
    <row r="27" spans="2:14" s="3" customFormat="1" ht="15.75">
      <c r="B27" s="111" t="s">
        <v>344</v>
      </c>
      <c r="C27" s="346">
        <f>'Dados Gerais da Empresa'!C89+'Dados Gerais da Empresa'!C87</f>
        <v>0</v>
      </c>
      <c r="D27" s="626"/>
      <c r="E27" s="626"/>
      <c r="F27" s="626"/>
      <c r="G27" s="626"/>
      <c r="H27" s="626"/>
      <c r="I27" s="626"/>
      <c r="J27" s="626"/>
      <c r="K27" s="626"/>
      <c r="L27" s="626"/>
      <c r="M27" s="345"/>
      <c r="N27" s="571">
        <v>1</v>
      </c>
    </row>
    <row r="28" spans="2:14" s="3" customFormat="1" ht="15.75">
      <c r="B28" s="107" t="s">
        <v>292</v>
      </c>
      <c r="C28" s="346" t="e">
        <f>IF('Capital de Giro'!D34*N28&lt;0,0,'Capital de Giro'!D34*N28)</f>
        <v>#DIV/0!</v>
      </c>
      <c r="D28" s="346"/>
      <c r="E28" s="346" t="e">
        <f>IF('Capital de Giro'!E34*N28&lt;0,0,'Capital de Giro'!E34*N28)</f>
        <v>#DIV/0!</v>
      </c>
      <c r="F28" s="346" t="e">
        <f>IF('Capital de Giro'!F34*N28&lt;0,0,'Capital de Giro'!F34*N28)</f>
        <v>#DIV/0!</v>
      </c>
      <c r="G28" s="346" t="e">
        <f>IF('Capital de Giro'!G34*N28&lt;0,0,'Capital de Giro'!G34*N28)</f>
        <v>#DIV/0!</v>
      </c>
      <c r="H28" s="345"/>
      <c r="I28" s="345"/>
      <c r="J28" s="345"/>
      <c r="K28" s="345"/>
      <c r="L28" s="345"/>
      <c r="M28" s="345"/>
      <c r="N28" s="625">
        <v>1</v>
      </c>
    </row>
    <row r="29" spans="2:14" s="3" customFormat="1" ht="18">
      <c r="B29" s="112" t="s">
        <v>314</v>
      </c>
      <c r="C29" s="345"/>
      <c r="D29" s="345"/>
      <c r="E29" s="345"/>
      <c r="F29" s="345"/>
      <c r="G29" s="345"/>
      <c r="H29" s="345"/>
      <c r="I29" s="345"/>
      <c r="J29" s="345"/>
      <c r="K29" s="345"/>
      <c r="L29" s="345"/>
      <c r="M29" s="345"/>
      <c r="N29" s="345"/>
    </row>
    <row r="30" spans="2:14" s="3" customFormat="1" ht="15.75">
      <c r="B30" s="106" t="str">
        <f>Proj.Resultados!B14</f>
        <v>CUSTO DOS PRODUTOS VENDIDOS</v>
      </c>
      <c r="C30" s="345"/>
      <c r="D30" s="346">
        <f>SUM(D31:D33)*N30</f>
        <v>0</v>
      </c>
      <c r="E30" s="346">
        <f>SUM(E31:E33)*N30</f>
        <v>0</v>
      </c>
      <c r="F30" s="346">
        <f>SUM(F31:F33)*N30</f>
        <v>0</v>
      </c>
      <c r="G30" s="346">
        <f>SUM(G31:G33)*N30</f>
        <v>0</v>
      </c>
      <c r="H30" s="346">
        <f>SUM(H31:H33)*N30</f>
        <v>0</v>
      </c>
      <c r="I30" s="346">
        <f>SUM(I31:I33)*N30</f>
        <v>0</v>
      </c>
      <c r="J30" s="346">
        <f>SUM(J31:J33)*N30</f>
        <v>0</v>
      </c>
      <c r="K30" s="346">
        <f>SUM(K31:K33)*N30</f>
        <v>0</v>
      </c>
      <c r="L30" s="346">
        <f>SUM(L31:L33)*N30</f>
        <v>0</v>
      </c>
      <c r="M30" s="346">
        <f>SUM(M31:M33)*N30</f>
        <v>0</v>
      </c>
      <c r="N30" s="625">
        <v>1</v>
      </c>
    </row>
    <row r="31" spans="2:14" s="3" customFormat="1" ht="15.75">
      <c r="B31" s="110" t="str">
        <f>IF('Dados Gerais da Empresa'!$C$25&gt;1,".Mercadorias",".Matéria-Prima")</f>
        <v>.Matéria-Prima</v>
      </c>
      <c r="C31" s="345"/>
      <c r="D31" s="346">
        <f>Proj.Resultados!E16*N31</f>
        <v>0</v>
      </c>
      <c r="E31" s="346">
        <f>Proj.Resultados!F16*N31</f>
        <v>0</v>
      </c>
      <c r="F31" s="346">
        <f>Proj.Resultados!G16*N31</f>
        <v>0</v>
      </c>
      <c r="G31" s="346">
        <f>Proj.Resultados!H16*N31</f>
        <v>0</v>
      </c>
      <c r="H31" s="346">
        <f>Proj.Resultados!I16*N31</f>
        <v>0</v>
      </c>
      <c r="I31" s="346">
        <f>Proj.Resultados!J16*N31</f>
        <v>0</v>
      </c>
      <c r="J31" s="346">
        <f>Proj.Resultados!K16*N31</f>
        <v>0</v>
      </c>
      <c r="K31" s="346">
        <f>Proj.Resultados!L16*N31</f>
        <v>0</v>
      </c>
      <c r="L31" s="346">
        <f>Proj.Resultados!M16*N31</f>
        <v>0</v>
      </c>
      <c r="M31" s="346">
        <f>Proj.Resultados!N16*N31</f>
        <v>0</v>
      </c>
      <c r="N31" s="571">
        <v>1</v>
      </c>
    </row>
    <row r="32" spans="2:14" s="3" customFormat="1" ht="15.75">
      <c r="B32" s="108" t="s">
        <v>293</v>
      </c>
      <c r="C32" s="345"/>
      <c r="D32" s="346">
        <f>Proj.Resultados!E17*N32</f>
        <v>0</v>
      </c>
      <c r="E32" s="346">
        <f>Proj.Resultados!F17*N32</f>
        <v>0</v>
      </c>
      <c r="F32" s="346">
        <f>Proj.Resultados!G17*N32</f>
        <v>0</v>
      </c>
      <c r="G32" s="346">
        <f>Proj.Resultados!H17*N32</f>
        <v>0</v>
      </c>
      <c r="H32" s="346">
        <f>Proj.Resultados!I17*N32</f>
        <v>0</v>
      </c>
      <c r="I32" s="346">
        <f>Proj.Resultados!J17*N32</f>
        <v>0</v>
      </c>
      <c r="J32" s="346">
        <f>Proj.Resultados!K17*N32</f>
        <v>0</v>
      </c>
      <c r="K32" s="346">
        <f>Proj.Resultados!L17*N32</f>
        <v>0</v>
      </c>
      <c r="L32" s="346">
        <f>Proj.Resultados!M17*N32</f>
        <v>0</v>
      </c>
      <c r="M32" s="346">
        <f>Proj.Resultados!N17*N32</f>
        <v>0</v>
      </c>
      <c r="N32" s="625">
        <v>1</v>
      </c>
    </row>
    <row r="33" spans="2:14" s="3" customFormat="1" ht="15.75">
      <c r="B33" s="113" t="s">
        <v>307</v>
      </c>
      <c r="C33" s="345"/>
      <c r="D33" s="346">
        <f>Proj.Resultados!E18*N33</f>
        <v>0</v>
      </c>
      <c r="E33" s="346">
        <f>Proj.Resultados!F18*N33</f>
        <v>0</v>
      </c>
      <c r="F33" s="346">
        <f>Proj.Resultados!G18*N33</f>
        <v>0</v>
      </c>
      <c r="G33" s="346">
        <f>Proj.Resultados!H18*N33</f>
        <v>0</v>
      </c>
      <c r="H33" s="346">
        <f>Proj.Resultados!I18*N33</f>
        <v>0</v>
      </c>
      <c r="I33" s="346">
        <f>Proj.Resultados!J18*N33</f>
        <v>0</v>
      </c>
      <c r="J33" s="346">
        <f>Proj.Resultados!K18*N33</f>
        <v>0</v>
      </c>
      <c r="K33" s="346">
        <f>Proj.Resultados!L18*N33</f>
        <v>0</v>
      </c>
      <c r="L33" s="346">
        <f>Proj.Resultados!M18*N33</f>
        <v>0</v>
      </c>
      <c r="M33" s="346">
        <f>Proj.Resultados!N18*N33</f>
        <v>0</v>
      </c>
      <c r="N33" s="571">
        <v>1</v>
      </c>
    </row>
    <row r="34" spans="2:14" s="3" customFormat="1" ht="15.75">
      <c r="B34" s="107" t="s">
        <v>294</v>
      </c>
      <c r="C34" s="345"/>
      <c r="D34" s="346">
        <f>(D35+D40)*N34</f>
        <v>0</v>
      </c>
      <c r="E34" s="346">
        <f>(E35+E40)*N34</f>
        <v>0</v>
      </c>
      <c r="F34" s="346">
        <f>(F35+F40)*N34</f>
        <v>0</v>
      </c>
      <c r="G34" s="346">
        <f>(G35+G40)*N34</f>
        <v>0</v>
      </c>
      <c r="H34" s="346">
        <f>(H35+H40)*N34</f>
        <v>0</v>
      </c>
      <c r="I34" s="346">
        <f>(I35+I40)*N34</f>
        <v>0</v>
      </c>
      <c r="J34" s="346">
        <f>(J35+J40)*N34</f>
        <v>0</v>
      </c>
      <c r="K34" s="346">
        <f>(K35+K40)*N34</f>
        <v>0</v>
      </c>
      <c r="L34" s="346">
        <f>(L35+L40)*N34</f>
        <v>0</v>
      </c>
      <c r="M34" s="346">
        <f>(M35+M40)*N34</f>
        <v>0</v>
      </c>
      <c r="N34" s="571">
        <v>1</v>
      </c>
    </row>
    <row r="35" spans="2:14" s="3" customFormat="1" ht="15.75">
      <c r="B35" s="110" t="s">
        <v>295</v>
      </c>
      <c r="C35" s="345"/>
      <c r="D35" s="346">
        <f>SUM(D36:D39)*N35</f>
        <v>0</v>
      </c>
      <c r="E35" s="346">
        <f>SUM(E36:E39)*N35</f>
        <v>0</v>
      </c>
      <c r="F35" s="346">
        <f>SUM(F36:F39)*N35</f>
        <v>0</v>
      </c>
      <c r="G35" s="346">
        <f>SUM(G36:G39)*N35</f>
        <v>0</v>
      </c>
      <c r="H35" s="346">
        <f>SUM(H36:H39)*N35</f>
        <v>0</v>
      </c>
      <c r="I35" s="346">
        <f>SUM(I36:I39)*N35</f>
        <v>0</v>
      </c>
      <c r="J35" s="346">
        <f>SUM(J36:J39)*N35</f>
        <v>0</v>
      </c>
      <c r="K35" s="346">
        <f>SUM(K36:K39)*N35</f>
        <v>0</v>
      </c>
      <c r="L35" s="346">
        <f>SUM(L36:L39)*N35</f>
        <v>0</v>
      </c>
      <c r="M35" s="346">
        <f>SUM(M36:M39)*N35</f>
        <v>0</v>
      </c>
      <c r="N35" s="625">
        <v>1</v>
      </c>
    </row>
    <row r="36" spans="2:14" s="3" customFormat="1" ht="15.75">
      <c r="B36" s="110" t="s">
        <v>296</v>
      </c>
      <c r="C36" s="345"/>
      <c r="D36" s="346">
        <f>Proj.Resultados!E24*N36</f>
        <v>0</v>
      </c>
      <c r="E36" s="346">
        <f>Proj.Resultados!F24*N36</f>
        <v>0</v>
      </c>
      <c r="F36" s="346">
        <f>Proj.Resultados!G24*N36</f>
        <v>0</v>
      </c>
      <c r="G36" s="346">
        <f>Proj.Resultados!H24*N36</f>
        <v>0</v>
      </c>
      <c r="H36" s="346">
        <f>Proj.Resultados!I24*N36</f>
        <v>0</v>
      </c>
      <c r="I36" s="346">
        <f>Proj.Resultados!J24*N36</f>
        <v>0</v>
      </c>
      <c r="J36" s="346">
        <f>Proj.Resultados!K24*N36</f>
        <v>0</v>
      </c>
      <c r="K36" s="346">
        <f>Proj.Resultados!L24*N36</f>
        <v>0</v>
      </c>
      <c r="L36" s="346">
        <f>Proj.Resultados!M24*N36</f>
        <v>0</v>
      </c>
      <c r="M36" s="346">
        <f>Proj.Resultados!N24*N36</f>
        <v>0</v>
      </c>
      <c r="N36" s="571">
        <v>1</v>
      </c>
    </row>
    <row r="37" spans="2:14" s="3" customFormat="1" ht="15.75">
      <c r="B37" s="108" t="s">
        <v>310</v>
      </c>
      <c r="C37" s="345"/>
      <c r="D37" s="346">
        <f>Proj.Resultados!E23*N37</f>
        <v>0</v>
      </c>
      <c r="E37" s="346">
        <f>Proj.Resultados!F23*N37</f>
        <v>0</v>
      </c>
      <c r="F37" s="346">
        <f>Proj.Resultados!G23*N37</f>
        <v>0</v>
      </c>
      <c r="G37" s="346">
        <f>Proj.Resultados!H23*N37</f>
        <v>0</v>
      </c>
      <c r="H37" s="346">
        <f>Proj.Resultados!I23*N37</f>
        <v>0</v>
      </c>
      <c r="I37" s="346">
        <f>Proj.Resultados!J23*N37</f>
        <v>0</v>
      </c>
      <c r="J37" s="346">
        <f>Proj.Resultados!K23*N37</f>
        <v>0</v>
      </c>
      <c r="K37" s="346">
        <f>Proj.Resultados!L23*N37</f>
        <v>0</v>
      </c>
      <c r="L37" s="346">
        <f>Proj.Resultados!M23*N37</f>
        <v>0</v>
      </c>
      <c r="M37" s="346">
        <f>Proj.Resultados!N23*N37</f>
        <v>0</v>
      </c>
      <c r="N37" s="625">
        <v>1</v>
      </c>
    </row>
    <row r="38" spans="2:14" s="3" customFormat="1" ht="15.75">
      <c r="B38" s="108" t="s">
        <v>311</v>
      </c>
      <c r="C38" s="345"/>
      <c r="D38" s="346">
        <f>Proj.Resultados!E22*N38</f>
        <v>0</v>
      </c>
      <c r="E38" s="346">
        <f>Proj.Resultados!F22*N38</f>
        <v>0</v>
      </c>
      <c r="F38" s="346">
        <f>Proj.Resultados!G22*N38</f>
        <v>0</v>
      </c>
      <c r="G38" s="346">
        <f>Proj.Resultados!H22*N38</f>
        <v>0</v>
      </c>
      <c r="H38" s="346">
        <f>Proj.Resultados!I22*N38</f>
        <v>0</v>
      </c>
      <c r="I38" s="346">
        <f>Proj.Resultados!J22*N38</f>
        <v>0</v>
      </c>
      <c r="J38" s="346">
        <f>Proj.Resultados!K22*N38</f>
        <v>0</v>
      </c>
      <c r="K38" s="346">
        <f>Proj.Resultados!L22*N38</f>
        <v>0</v>
      </c>
      <c r="L38" s="346">
        <f>Proj.Resultados!M22*N38</f>
        <v>0</v>
      </c>
      <c r="M38" s="346">
        <f>Proj.Resultados!N22*N38</f>
        <v>0</v>
      </c>
      <c r="N38" s="571">
        <v>1</v>
      </c>
    </row>
    <row r="39" spans="2:14" s="3" customFormat="1" ht="15.75">
      <c r="B39" s="110" t="s">
        <v>297</v>
      </c>
      <c r="C39" s="345"/>
      <c r="D39" s="346">
        <f>Proj.Resultados!E26*N39</f>
        <v>0</v>
      </c>
      <c r="E39" s="346">
        <f>Proj.Resultados!F26*N39</f>
        <v>0</v>
      </c>
      <c r="F39" s="346">
        <f>Proj.Resultados!G26*N39</f>
        <v>0</v>
      </c>
      <c r="G39" s="346">
        <f>Proj.Resultados!H26*N39</f>
        <v>0</v>
      </c>
      <c r="H39" s="346">
        <f>Proj.Resultados!I26*N39</f>
        <v>0</v>
      </c>
      <c r="I39" s="346">
        <f>Proj.Resultados!J26*N39</f>
        <v>0</v>
      </c>
      <c r="J39" s="346">
        <f>Proj.Resultados!K26*N39</f>
        <v>0</v>
      </c>
      <c r="K39" s="346">
        <f>Proj.Resultados!L26*N39</f>
        <v>0</v>
      </c>
      <c r="L39" s="346">
        <f>Proj.Resultados!M26*N39</f>
        <v>0</v>
      </c>
      <c r="M39" s="346">
        <f>Proj.Resultados!N26*N39</f>
        <v>0</v>
      </c>
      <c r="N39" s="625">
        <v>1</v>
      </c>
    </row>
    <row r="40" spans="2:14" s="3" customFormat="1" ht="15.75">
      <c r="B40" s="110" t="s">
        <v>298</v>
      </c>
      <c r="C40" s="345"/>
      <c r="D40" s="346">
        <f>SUM(D41:D43)*N40</f>
        <v>0</v>
      </c>
      <c r="E40" s="346">
        <f>SUM(E41:E43)*N40</f>
        <v>0</v>
      </c>
      <c r="F40" s="346">
        <f>SUM(F41:F43)*N40</f>
        <v>0</v>
      </c>
      <c r="G40" s="346">
        <f>SUM(G41:G43)*N40</f>
        <v>0</v>
      </c>
      <c r="H40" s="346">
        <f>SUM(H41:H43)*N40</f>
        <v>0</v>
      </c>
      <c r="I40" s="346">
        <f>SUM(I41:I43)*N40</f>
        <v>0</v>
      </c>
      <c r="J40" s="346">
        <f>SUM(J41:J43)*N40</f>
        <v>0</v>
      </c>
      <c r="K40" s="346">
        <f>SUM(K41:K43)*N40</f>
        <v>0</v>
      </c>
      <c r="L40" s="346">
        <f>SUM(L41:L43)*N40</f>
        <v>0</v>
      </c>
      <c r="M40" s="346">
        <f>SUM(M41:M43)*N40</f>
        <v>0</v>
      </c>
      <c r="N40" s="571">
        <v>1</v>
      </c>
    </row>
    <row r="41" spans="2:14" s="3" customFormat="1" ht="15.75">
      <c r="B41" s="108" t="s">
        <v>312</v>
      </c>
      <c r="C41" s="345"/>
      <c r="D41" s="346">
        <f>(Proj.Resultados!E28)*N41</f>
        <v>0</v>
      </c>
      <c r="E41" s="346">
        <f>(Proj.Resultados!F28)</f>
        <v>0</v>
      </c>
      <c r="F41" s="346">
        <f>(Proj.Resultados!G28)</f>
        <v>0</v>
      </c>
      <c r="G41" s="346">
        <f>(Proj.Resultados!H28)</f>
        <v>0</v>
      </c>
      <c r="H41" s="346">
        <f>(Proj.Resultados!I28)</f>
        <v>0</v>
      </c>
      <c r="I41" s="346">
        <f>(Proj.Resultados!J28)</f>
        <v>0</v>
      </c>
      <c r="J41" s="346">
        <f>(Proj.Resultados!K28)</f>
        <v>0</v>
      </c>
      <c r="K41" s="346">
        <f>(Proj.Resultados!L28)</f>
        <v>0</v>
      </c>
      <c r="L41" s="346">
        <f>(Proj.Resultados!M28)</f>
        <v>0</v>
      </c>
      <c r="M41" s="346">
        <f>(Proj.Resultados!N28)</f>
        <v>0</v>
      </c>
      <c r="N41" s="625">
        <v>1</v>
      </c>
    </row>
    <row r="42" spans="2:14" s="3" customFormat="1" ht="15.75">
      <c r="B42" s="108" t="s">
        <v>313</v>
      </c>
      <c r="C42" s="345"/>
      <c r="D42" s="346"/>
      <c r="E42" s="346"/>
      <c r="F42" s="346"/>
      <c r="G42" s="346"/>
      <c r="H42" s="346"/>
      <c r="I42" s="346"/>
      <c r="J42" s="346"/>
      <c r="K42" s="346"/>
      <c r="L42" s="346"/>
      <c r="M42" s="346"/>
      <c r="N42" s="571">
        <v>1</v>
      </c>
    </row>
    <row r="43" spans="2:14" s="3" customFormat="1" ht="15.75">
      <c r="B43" s="110" t="s">
        <v>299</v>
      </c>
      <c r="C43" s="345"/>
      <c r="D43" s="346">
        <f>(Proj.Resultados!E31+Proj.Resultados!E32+Proj.Resultados!E33+Proj.Resultados!E34+Proj.Resultados!E35+Proj.Resultados!E36+Proj.Resultados!E37+Proj.Resultados!E38+Proj.Resultados!E39)*N43</f>
        <v>0</v>
      </c>
      <c r="E43" s="346">
        <f>(Proj.Resultados!F31+Proj.Resultados!F32+Proj.Resultados!F33+Proj.Resultados!F34+Proj.Resultados!F35+Proj.Resultados!F36+Proj.Resultados!F37+Proj.Resultados!F38+Proj.Resultados!F39)*N43</f>
        <v>0</v>
      </c>
      <c r="F43" s="346">
        <f>(Proj.Resultados!G31+Proj.Resultados!G32+Proj.Resultados!G33+Proj.Resultados!G34+Proj.Resultados!G35+Proj.Resultados!G36+Proj.Resultados!G37+Proj.Resultados!G38+Proj.Resultados!G39)*N43</f>
        <v>0</v>
      </c>
      <c r="G43" s="346">
        <f>(Proj.Resultados!H31+Proj.Resultados!H32+Proj.Resultados!H33+Proj.Resultados!H34+Proj.Resultados!H35+Proj.Resultados!H36+Proj.Resultados!H37+Proj.Resultados!H38+Proj.Resultados!H39)*N43</f>
        <v>0</v>
      </c>
      <c r="H43" s="346">
        <f>(Proj.Resultados!I31+Proj.Resultados!I32+Proj.Resultados!I33+Proj.Resultados!I34+Proj.Resultados!I35+Proj.Resultados!I36+Proj.Resultados!I37+Proj.Resultados!I38+Proj.Resultados!I39)*N43</f>
        <v>0</v>
      </c>
      <c r="I43" s="346">
        <f>(Proj.Resultados!J31+Proj.Resultados!J32+Proj.Resultados!J33+Proj.Resultados!J34+Proj.Resultados!J35+Proj.Resultados!J36+Proj.Resultados!J37+Proj.Resultados!J38+Proj.Resultados!J39)*N43</f>
        <v>0</v>
      </c>
      <c r="J43" s="346">
        <f>(Proj.Resultados!K31+Proj.Resultados!K32+Proj.Resultados!K33+Proj.Resultados!K34+Proj.Resultados!K35+Proj.Resultados!K36+Proj.Resultados!K37+Proj.Resultados!K38+Proj.Resultados!K39)*N43</f>
        <v>0</v>
      </c>
      <c r="K43" s="346">
        <f>(Proj.Resultados!L31+Proj.Resultados!L32+Proj.Resultados!L33+Proj.Resultados!L34+Proj.Resultados!L35+Proj.Resultados!L36+Proj.Resultados!L37+Proj.Resultados!L38+Proj.Resultados!L39)*N43</f>
        <v>0</v>
      </c>
      <c r="L43" s="346">
        <f>(Proj.Resultados!M31+Proj.Resultados!M32+Proj.Resultados!M33+Proj.Resultados!M34+Proj.Resultados!M35+Proj.Resultados!M36+Proj.Resultados!M37+Proj.Resultados!M38+Proj.Resultados!M39)*N43</f>
        <v>0</v>
      </c>
      <c r="M43" s="346">
        <f>(Proj.Resultados!N31+Proj.Resultados!N32+Proj.Resultados!N33+Proj.Resultados!N34+Proj.Resultados!N35+Proj.Resultados!N36+Proj.Resultados!N37+Proj.Resultados!N38+Proj.Resultados!N39)*N43</f>
        <v>0</v>
      </c>
      <c r="N43" s="625">
        <v>1</v>
      </c>
    </row>
    <row r="44" spans="2:14" s="3" customFormat="1" ht="15.75">
      <c r="B44" s="106" t="s">
        <v>300</v>
      </c>
      <c r="C44" s="345"/>
      <c r="D44" s="346">
        <f>Proj.Resultados!E12*N44</f>
        <v>0</v>
      </c>
      <c r="E44" s="346">
        <f>Proj.Resultados!F12*N44</f>
        <v>0</v>
      </c>
      <c r="F44" s="346">
        <f>Proj.Resultados!G12*N44</f>
        <v>0</v>
      </c>
      <c r="G44" s="346">
        <f>Proj.Resultados!H12*N44</f>
        <v>0</v>
      </c>
      <c r="H44" s="346">
        <f>Proj.Resultados!I12*N44</f>
        <v>0</v>
      </c>
      <c r="I44" s="346">
        <f>Proj.Resultados!J12*N44</f>
        <v>0</v>
      </c>
      <c r="J44" s="346">
        <f>Proj.Resultados!K12*N44</f>
        <v>0</v>
      </c>
      <c r="K44" s="346">
        <f>Proj.Resultados!L12*N44</f>
        <v>0</v>
      </c>
      <c r="L44" s="346">
        <f>Proj.Resultados!M12*N44</f>
        <v>0</v>
      </c>
      <c r="M44" s="346">
        <f>Proj.Resultados!N12*N44</f>
        <v>0</v>
      </c>
      <c r="N44" s="571">
        <v>1</v>
      </c>
    </row>
    <row r="45" spans="2:14" s="3" customFormat="1" ht="15.75">
      <c r="B45" s="107" t="s">
        <v>301</v>
      </c>
      <c r="C45" s="345"/>
      <c r="D45" s="346"/>
      <c r="E45" s="346"/>
      <c r="F45" s="346"/>
      <c r="G45" s="346"/>
      <c r="H45" s="346"/>
      <c r="I45" s="346"/>
      <c r="J45" s="346"/>
      <c r="K45" s="346"/>
      <c r="L45" s="346"/>
      <c r="M45" s="346"/>
      <c r="N45" s="625">
        <v>1</v>
      </c>
    </row>
    <row r="46" spans="2:14" s="3" customFormat="1" ht="15.75">
      <c r="B46" s="108" t="s">
        <v>302</v>
      </c>
      <c r="C46" s="345"/>
      <c r="D46" s="346"/>
      <c r="E46" s="346"/>
      <c r="F46" s="346"/>
      <c r="G46" s="346"/>
      <c r="H46" s="346"/>
      <c r="I46" s="346"/>
      <c r="J46" s="346"/>
      <c r="K46" s="346"/>
      <c r="L46" s="346"/>
      <c r="M46" s="346"/>
      <c r="N46" s="571">
        <v>1</v>
      </c>
    </row>
    <row r="47" spans="2:14" s="3" customFormat="1" ht="15">
      <c r="B47" s="96"/>
      <c r="C47" s="345"/>
      <c r="D47" s="345"/>
      <c r="E47" s="345"/>
      <c r="F47" s="345"/>
      <c r="G47" s="345"/>
      <c r="H47" s="345"/>
      <c r="I47" s="345"/>
      <c r="J47" s="345"/>
      <c r="K47" s="345"/>
      <c r="L47" s="345"/>
      <c r="M47" s="345"/>
      <c r="N47" s="345"/>
    </row>
    <row r="48" spans="2:14" s="3" customFormat="1" ht="18">
      <c r="B48" s="114" t="s">
        <v>303</v>
      </c>
      <c r="C48" s="346" t="e">
        <f t="shared" ref="C48:M48" si="0">SUM(C19:C28)</f>
        <v>#DIV/0!</v>
      </c>
      <c r="D48" s="346">
        <f t="shared" si="0"/>
        <v>0</v>
      </c>
      <c r="E48" s="346" t="e">
        <f t="shared" si="0"/>
        <v>#DIV/0!</v>
      </c>
      <c r="F48" s="346" t="e">
        <f t="shared" si="0"/>
        <v>#DIV/0!</v>
      </c>
      <c r="G48" s="346" t="e">
        <f t="shared" si="0"/>
        <v>#DIV/0!</v>
      </c>
      <c r="H48" s="346">
        <f t="shared" si="0"/>
        <v>0</v>
      </c>
      <c r="I48" s="346">
        <f t="shared" si="0"/>
        <v>0</v>
      </c>
      <c r="J48" s="346">
        <f t="shared" si="0"/>
        <v>0</v>
      </c>
      <c r="K48" s="346">
        <f t="shared" si="0"/>
        <v>0</v>
      </c>
      <c r="L48" s="346">
        <f t="shared" si="0"/>
        <v>0</v>
      </c>
      <c r="M48" s="346">
        <f t="shared" si="0"/>
        <v>0</v>
      </c>
      <c r="N48" s="345"/>
    </row>
    <row r="49" spans="2:14" s="3" customFormat="1" ht="18">
      <c r="B49" s="115" t="s">
        <v>315</v>
      </c>
      <c r="C49" s="347"/>
      <c r="D49" s="346">
        <f t="shared" ref="D49:M49" si="1">D30+D34+SUM(D44:D46)</f>
        <v>0</v>
      </c>
      <c r="E49" s="346">
        <f t="shared" si="1"/>
        <v>0</v>
      </c>
      <c r="F49" s="346">
        <f t="shared" si="1"/>
        <v>0</v>
      </c>
      <c r="G49" s="346">
        <f t="shared" si="1"/>
        <v>0</v>
      </c>
      <c r="H49" s="346">
        <f t="shared" si="1"/>
        <v>0</v>
      </c>
      <c r="I49" s="346">
        <f t="shared" si="1"/>
        <v>0</v>
      </c>
      <c r="J49" s="346">
        <f t="shared" si="1"/>
        <v>0</v>
      </c>
      <c r="K49" s="346">
        <f t="shared" si="1"/>
        <v>0</v>
      </c>
      <c r="L49" s="346">
        <f t="shared" si="1"/>
        <v>0</v>
      </c>
      <c r="M49" s="346">
        <f t="shared" si="1"/>
        <v>0</v>
      </c>
      <c r="N49" s="345"/>
    </row>
    <row r="50" spans="2:14" s="3" customFormat="1" ht="15">
      <c r="B50" s="97"/>
      <c r="C50" s="345"/>
      <c r="D50" s="345"/>
      <c r="E50" s="345"/>
      <c r="F50" s="345"/>
      <c r="G50" s="345"/>
      <c r="H50" s="345"/>
      <c r="I50" s="345"/>
      <c r="J50" s="345"/>
      <c r="K50" s="345"/>
      <c r="L50" s="345"/>
      <c r="M50" s="345"/>
      <c r="N50" s="345"/>
    </row>
    <row r="51" spans="2:14" s="3" customFormat="1" ht="18">
      <c r="B51" s="116" t="s">
        <v>304</v>
      </c>
      <c r="C51" s="348"/>
      <c r="D51" s="348">
        <f>SUM(D15:D16)</f>
        <v>0</v>
      </c>
      <c r="E51" s="348">
        <f t="shared" ref="E51:L51" si="2">SUM(E15:E16)</f>
        <v>0</v>
      </c>
      <c r="F51" s="348">
        <f t="shared" si="2"/>
        <v>0</v>
      </c>
      <c r="G51" s="348">
        <f t="shared" si="2"/>
        <v>0</v>
      </c>
      <c r="H51" s="348">
        <f t="shared" si="2"/>
        <v>0</v>
      </c>
      <c r="I51" s="348">
        <f t="shared" si="2"/>
        <v>0</v>
      </c>
      <c r="J51" s="348">
        <f t="shared" si="2"/>
        <v>0</v>
      </c>
      <c r="K51" s="348">
        <f t="shared" si="2"/>
        <v>0</v>
      </c>
      <c r="L51" s="348">
        <f t="shared" si="2"/>
        <v>0</v>
      </c>
      <c r="M51" s="348" t="e">
        <f>SUM(M15:M17)</f>
        <v>#DIV/0!</v>
      </c>
      <c r="N51" s="349"/>
    </row>
    <row r="52" spans="2:14" s="3" customFormat="1" ht="18">
      <c r="B52" s="116" t="s">
        <v>305</v>
      </c>
      <c r="C52" s="348" t="e">
        <f>C48</f>
        <v>#DIV/0!</v>
      </c>
      <c r="D52" s="348">
        <f t="shared" ref="D52:M52" si="3">D48+D49</f>
        <v>0</v>
      </c>
      <c r="E52" s="348" t="e">
        <f t="shared" si="3"/>
        <v>#DIV/0!</v>
      </c>
      <c r="F52" s="348" t="e">
        <f t="shared" si="3"/>
        <v>#DIV/0!</v>
      </c>
      <c r="G52" s="348" t="e">
        <f t="shared" si="3"/>
        <v>#DIV/0!</v>
      </c>
      <c r="H52" s="348">
        <f t="shared" si="3"/>
        <v>0</v>
      </c>
      <c r="I52" s="348">
        <f t="shared" si="3"/>
        <v>0</v>
      </c>
      <c r="J52" s="348">
        <f t="shared" si="3"/>
        <v>0</v>
      </c>
      <c r="K52" s="348">
        <f t="shared" si="3"/>
        <v>0</v>
      </c>
      <c r="L52" s="348">
        <f t="shared" si="3"/>
        <v>0</v>
      </c>
      <c r="M52" s="348">
        <f t="shared" si="3"/>
        <v>0</v>
      </c>
      <c r="N52" s="349"/>
    </row>
    <row r="53" spans="2:14" s="3" customFormat="1" ht="18">
      <c r="B53" s="117" t="s">
        <v>316</v>
      </c>
      <c r="C53" s="348" t="e">
        <f>-C48</f>
        <v>#DIV/0!</v>
      </c>
      <c r="D53" s="348">
        <f t="shared" ref="D53:M53" si="4">D51-D52</f>
        <v>0</v>
      </c>
      <c r="E53" s="348" t="e">
        <f t="shared" si="4"/>
        <v>#DIV/0!</v>
      </c>
      <c r="F53" s="348" t="e">
        <f t="shared" si="4"/>
        <v>#DIV/0!</v>
      </c>
      <c r="G53" s="348" t="e">
        <f t="shared" si="4"/>
        <v>#DIV/0!</v>
      </c>
      <c r="H53" s="348">
        <f t="shared" si="4"/>
        <v>0</v>
      </c>
      <c r="I53" s="348">
        <f t="shared" si="4"/>
        <v>0</v>
      </c>
      <c r="J53" s="348">
        <f t="shared" si="4"/>
        <v>0</v>
      </c>
      <c r="K53" s="348">
        <f t="shared" si="4"/>
        <v>0</v>
      </c>
      <c r="L53" s="348">
        <f t="shared" si="4"/>
        <v>0</v>
      </c>
      <c r="M53" s="348" t="e">
        <f t="shared" si="4"/>
        <v>#DIV/0!</v>
      </c>
      <c r="N53" s="349"/>
    </row>
    <row r="54" spans="2:14" s="3" customFormat="1" ht="15.75">
      <c r="C54" s="31"/>
      <c r="D54" s="95"/>
      <c r="E54" s="95"/>
      <c r="F54" s="95"/>
      <c r="G54" s="95"/>
      <c r="H54" s="95"/>
      <c r="I54" s="95"/>
      <c r="J54" s="95"/>
      <c r="K54" s="95"/>
      <c r="L54" s="95"/>
      <c r="M54" s="95"/>
    </row>
    <row r="55" spans="2:14" s="3" customFormat="1" ht="15.75">
      <c r="C55" s="118"/>
      <c r="D55" s="119"/>
      <c r="E55" s="119"/>
      <c r="F55" s="119"/>
      <c r="G55" s="119"/>
      <c r="H55" s="119"/>
      <c r="I55" s="119"/>
      <c r="J55" s="119"/>
      <c r="K55" s="119"/>
      <c r="L55" s="119"/>
      <c r="M55" s="119"/>
    </row>
    <row r="56" spans="2:14" s="3" customFormat="1" ht="15.75">
      <c r="C56" s="118"/>
      <c r="D56" s="120"/>
      <c r="E56" s="120"/>
      <c r="F56" s="120"/>
      <c r="G56" s="120"/>
      <c r="H56" s="120"/>
      <c r="I56" s="120"/>
      <c r="J56" s="120"/>
      <c r="K56" s="120"/>
      <c r="L56" s="120"/>
      <c r="M56" s="120"/>
    </row>
    <row r="57" spans="2:14" s="3" customFormat="1"/>
    <row r="58" spans="2:14" s="3" customFormat="1"/>
    <row r="59" spans="2:14" s="3" customFormat="1"/>
    <row r="60" spans="2:14" s="3" customFormat="1"/>
    <row r="61" spans="2:14" s="3" customFormat="1">
      <c r="D61" s="44"/>
    </row>
    <row r="62" spans="2:14" s="3" customFormat="1"/>
    <row r="63" spans="2:14" s="3" customFormat="1"/>
    <row r="64" spans="2:1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</sheetData>
  <phoneticPr fontId="0" type="noConversion"/>
  <printOptions horizontalCentered="1" verticalCentered="1"/>
  <pageMargins left="0.78740157480314965" right="0.78740157480314965" top="0.6692913385826772" bottom="0.98425196850393704" header="0.51181102362204722" footer="0.51181102362204722"/>
  <pageSetup paperSize="9" scale="47" orientation="landscape" horizontalDpi="300" verticalDpi="300" r:id="rId1"/>
  <headerFooter alignWithMargins="0"/>
  <drawing r:id="rId2"/>
  <legacyDrawing r:id="rId3"/>
</worksheet>
</file>

<file path=xl/worksheets/sheet42.xml><?xml version="1.0" encoding="utf-8"?>
<worksheet xmlns="http://schemas.openxmlformats.org/spreadsheetml/2006/main" xmlns:r="http://schemas.openxmlformats.org/officeDocument/2006/relationships">
  <sheetPr codeName="Plan10">
    <pageSetUpPr fitToPage="1"/>
  </sheetPr>
  <dimension ref="A1:BR102"/>
  <sheetViews>
    <sheetView workbookViewId="0"/>
  </sheetViews>
  <sheetFormatPr defaultRowHeight="12.75"/>
  <cols>
    <col min="1" max="1" width="5.140625" style="1" customWidth="1"/>
    <col min="2" max="2" width="6.7109375" customWidth="1"/>
    <col min="3" max="3" width="37.7109375" bestFit="1" customWidth="1"/>
    <col min="4" max="4" width="20.7109375" customWidth="1"/>
    <col min="5" max="5" width="3.140625" customWidth="1"/>
    <col min="6" max="6" width="9.28515625" bestFit="1" customWidth="1"/>
    <col min="7" max="7" width="23.140625" bestFit="1" customWidth="1"/>
    <col min="8" max="8" width="10.140625" style="2" bestFit="1" customWidth="1"/>
    <col min="9" max="70" width="9.140625" style="2"/>
  </cols>
  <sheetData>
    <row r="1" spans="1:70" s="3" customFormat="1"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0"/>
      <c r="BO1" s="90"/>
      <c r="BP1" s="90"/>
      <c r="BQ1" s="90"/>
      <c r="BR1" s="90"/>
    </row>
    <row r="2" spans="1:70" s="3" customFormat="1"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0"/>
      <c r="AV2" s="90"/>
      <c r="AW2" s="90"/>
      <c r="AX2" s="90"/>
      <c r="AY2" s="90"/>
      <c r="AZ2" s="90"/>
      <c r="BA2" s="90"/>
      <c r="BB2" s="90"/>
      <c r="BC2" s="90"/>
      <c r="BD2" s="90"/>
      <c r="BE2" s="90"/>
      <c r="BF2" s="90"/>
      <c r="BG2" s="90"/>
      <c r="BH2" s="90"/>
      <c r="BI2" s="90"/>
      <c r="BJ2" s="90"/>
      <c r="BK2" s="90"/>
      <c r="BL2" s="90"/>
      <c r="BM2" s="90"/>
      <c r="BN2" s="90"/>
      <c r="BO2" s="90"/>
      <c r="BP2" s="90"/>
      <c r="BQ2" s="90"/>
      <c r="BR2" s="90"/>
    </row>
    <row r="3" spans="1:70" s="3" customFormat="1"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0"/>
      <c r="AL3" s="90"/>
      <c r="AM3" s="90"/>
      <c r="AN3" s="90"/>
      <c r="AO3" s="90"/>
      <c r="AP3" s="90"/>
      <c r="AQ3" s="90"/>
      <c r="AR3" s="90"/>
      <c r="AS3" s="90"/>
      <c r="AT3" s="90"/>
      <c r="AU3" s="90"/>
      <c r="AV3" s="90"/>
      <c r="AW3" s="90"/>
      <c r="AX3" s="90"/>
      <c r="AY3" s="90"/>
      <c r="AZ3" s="90"/>
      <c r="BA3" s="90"/>
      <c r="BB3" s="90"/>
      <c r="BC3" s="90"/>
      <c r="BD3" s="90"/>
      <c r="BE3" s="90"/>
      <c r="BF3" s="90"/>
      <c r="BG3" s="90"/>
      <c r="BH3" s="90"/>
      <c r="BI3" s="90"/>
      <c r="BJ3" s="90"/>
      <c r="BK3" s="90"/>
      <c r="BL3" s="90"/>
      <c r="BM3" s="90"/>
      <c r="BN3" s="90"/>
      <c r="BO3" s="90"/>
      <c r="BP3" s="90"/>
      <c r="BQ3" s="90"/>
      <c r="BR3" s="90"/>
    </row>
    <row r="4" spans="1:70" s="3" customFormat="1" ht="20.25">
      <c r="B4" s="5" t="str">
        <f>'Dados Gerais da Empresa'!B6</f>
        <v>ProjFacil - Sistema Integrado de Elaboração e Análise de Projetos</v>
      </c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</row>
    <row r="5" spans="1:70" s="3" customFormat="1">
      <c r="B5" s="361" t="str">
        <f>'Dados Gerais da Empresa'!B7</f>
        <v>Copyright:  José Nilo Meira</v>
      </c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  <c r="AH5" s="90"/>
      <c r="AI5" s="90"/>
      <c r="AJ5" s="90"/>
      <c r="AK5" s="90"/>
      <c r="AL5" s="90"/>
      <c r="AM5" s="90"/>
      <c r="AN5" s="90"/>
      <c r="AO5" s="90"/>
      <c r="AP5" s="90"/>
      <c r="AQ5" s="90"/>
      <c r="AR5" s="90"/>
      <c r="AS5" s="90"/>
      <c r="AT5" s="90"/>
      <c r="AU5" s="90"/>
      <c r="AV5" s="90"/>
      <c r="AW5" s="90"/>
      <c r="AX5" s="90"/>
      <c r="AY5" s="90"/>
      <c r="AZ5" s="90"/>
      <c r="BA5" s="90"/>
      <c r="BB5" s="90"/>
      <c r="BC5" s="90"/>
      <c r="BD5" s="90"/>
      <c r="BE5" s="90"/>
      <c r="BF5" s="90"/>
      <c r="BG5" s="90"/>
      <c r="BH5" s="90"/>
      <c r="BI5" s="90"/>
      <c r="BJ5" s="90"/>
      <c r="BK5" s="90"/>
      <c r="BL5" s="90"/>
      <c r="BM5" s="90"/>
      <c r="BN5" s="90"/>
      <c r="BO5" s="90"/>
      <c r="BP5" s="90"/>
      <c r="BQ5" s="90"/>
      <c r="BR5" s="90"/>
    </row>
    <row r="6" spans="1:70" s="4" customFormat="1">
      <c r="A6" s="3"/>
      <c r="B6" s="3"/>
      <c r="C6" s="3"/>
      <c r="D6" s="3"/>
      <c r="E6" s="3"/>
      <c r="F6" s="3"/>
      <c r="G6" s="3"/>
      <c r="H6" s="90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90"/>
      <c r="AG6" s="90"/>
      <c r="AH6" s="90"/>
      <c r="AI6" s="90"/>
      <c r="AJ6" s="90"/>
      <c r="AK6" s="90"/>
      <c r="AL6" s="90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90"/>
      <c r="AY6" s="90"/>
      <c r="AZ6" s="90"/>
      <c r="BA6" s="90"/>
      <c r="BB6" s="90"/>
      <c r="BC6" s="90"/>
      <c r="BD6" s="90"/>
      <c r="BE6" s="90"/>
      <c r="BF6" s="90"/>
      <c r="BG6" s="90"/>
      <c r="BH6" s="90"/>
      <c r="BI6" s="90"/>
      <c r="BJ6" s="90"/>
      <c r="BK6" s="90"/>
      <c r="BL6" s="90"/>
      <c r="BM6" s="90"/>
      <c r="BN6" s="90"/>
      <c r="BO6" s="90"/>
      <c r="BP6" s="90"/>
      <c r="BQ6" s="90"/>
      <c r="BR6" s="90"/>
    </row>
    <row r="7" spans="1:70" s="4" customFormat="1">
      <c r="A7" s="3"/>
      <c r="B7" s="3"/>
      <c r="C7" s="3"/>
      <c r="D7" s="3"/>
      <c r="E7" s="3"/>
      <c r="F7" s="3"/>
      <c r="G7" s="3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0"/>
      <c r="AK7" s="90"/>
      <c r="AL7" s="90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90"/>
      <c r="AY7" s="90"/>
      <c r="AZ7" s="90"/>
      <c r="BA7" s="90"/>
      <c r="BB7" s="90"/>
      <c r="BC7" s="90"/>
      <c r="BD7" s="90"/>
      <c r="BE7" s="90"/>
      <c r="BF7" s="90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90"/>
    </row>
    <row r="8" spans="1:70" s="4" customFormat="1" ht="25.5">
      <c r="A8" s="3"/>
      <c r="B8" s="833" t="str">
        <f>'Dados Gerais da Empresa'!C13</f>
        <v>Fábrica de Pipocas da Bahia</v>
      </c>
      <c r="C8" s="833"/>
      <c r="D8" s="833"/>
      <c r="E8" s="833"/>
      <c r="F8" s="833"/>
      <c r="G8" s="50">
        <f>'Dados Gerais da Empresa'!C14</f>
        <v>0</v>
      </c>
      <c r="H8" s="90"/>
      <c r="I8" s="90"/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90"/>
      <c r="AG8" s="90"/>
      <c r="AH8" s="90"/>
      <c r="AI8" s="90"/>
      <c r="AJ8" s="90"/>
      <c r="AK8" s="90"/>
      <c r="AL8" s="90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90"/>
      <c r="AY8" s="90"/>
      <c r="AZ8" s="90"/>
      <c r="BA8" s="90"/>
      <c r="BB8" s="90"/>
      <c r="BC8" s="90"/>
      <c r="BD8" s="90"/>
      <c r="BE8" s="90"/>
      <c r="BF8" s="90"/>
      <c r="BG8" s="90"/>
      <c r="BH8" s="90"/>
      <c r="BI8" s="90"/>
      <c r="BJ8" s="90"/>
      <c r="BK8" s="90"/>
      <c r="BL8" s="90"/>
      <c r="BM8" s="90"/>
      <c r="BN8" s="90"/>
      <c r="BO8" s="90"/>
      <c r="BP8" s="90"/>
      <c r="BQ8" s="90"/>
      <c r="BR8" s="90"/>
    </row>
    <row r="9" spans="1:70" s="4" customFormat="1" ht="18">
      <c r="A9" s="3"/>
      <c r="B9" s="51"/>
      <c r="C9" s="51"/>
      <c r="D9" s="51"/>
      <c r="E9" s="51"/>
      <c r="F9" s="51"/>
      <c r="G9" s="51"/>
      <c r="H9" s="90"/>
      <c r="I9" s="90"/>
      <c r="J9" s="90"/>
      <c r="K9" s="90"/>
      <c r="L9" s="90"/>
      <c r="M9" s="90"/>
      <c r="N9" s="90"/>
      <c r="O9" s="90"/>
      <c r="P9" s="90"/>
      <c r="Q9" s="90"/>
      <c r="R9" s="90"/>
      <c r="S9" s="90"/>
      <c r="T9" s="90"/>
      <c r="U9" s="90"/>
      <c r="V9" s="90"/>
      <c r="W9" s="90"/>
      <c r="X9" s="90"/>
      <c r="Y9" s="90"/>
      <c r="Z9" s="90"/>
      <c r="AA9" s="90"/>
      <c r="AB9" s="90"/>
      <c r="AC9" s="90"/>
      <c r="AD9" s="90"/>
      <c r="AE9" s="90"/>
      <c r="AF9" s="90"/>
      <c r="AG9" s="90"/>
      <c r="AH9" s="90"/>
      <c r="AI9" s="90"/>
      <c r="AJ9" s="90"/>
      <c r="AK9" s="90"/>
      <c r="AL9" s="90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90"/>
      <c r="AY9" s="90"/>
      <c r="AZ9" s="90"/>
      <c r="BA9" s="90"/>
      <c r="BB9" s="90"/>
      <c r="BC9" s="90"/>
      <c r="BD9" s="90"/>
      <c r="BE9" s="90"/>
      <c r="BF9" s="90"/>
      <c r="BG9" s="90"/>
      <c r="BH9" s="90"/>
      <c r="BI9" s="90"/>
      <c r="BJ9" s="90"/>
      <c r="BK9" s="90"/>
      <c r="BL9" s="90"/>
      <c r="BM9" s="90"/>
      <c r="BN9" s="90"/>
      <c r="BO9" s="90"/>
      <c r="BP9" s="90"/>
      <c r="BQ9" s="90"/>
      <c r="BR9" s="90"/>
    </row>
    <row r="10" spans="1:70" s="4" customFormat="1" ht="24.95" customHeight="1">
      <c r="A10" s="3"/>
      <c r="B10" s="883" t="s">
        <v>66</v>
      </c>
      <c r="C10" s="883"/>
      <c r="D10" s="883"/>
      <c r="E10" s="883"/>
      <c r="F10" s="883"/>
      <c r="G10" s="883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90"/>
      <c r="AG10" s="90"/>
      <c r="AH10" s="90"/>
      <c r="AI10" s="90"/>
      <c r="AJ10" s="90"/>
      <c r="AK10" s="90"/>
      <c r="AL10" s="90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90"/>
      <c r="AY10" s="90"/>
      <c r="AZ10" s="90"/>
      <c r="BA10" s="90"/>
      <c r="BB10" s="90"/>
      <c r="BC10" s="90"/>
      <c r="BD10" s="90"/>
      <c r="BE10" s="90"/>
      <c r="BF10" s="90"/>
      <c r="BG10" s="90"/>
      <c r="BH10" s="90"/>
      <c r="BI10" s="90"/>
      <c r="BJ10" s="90"/>
      <c r="BK10" s="90"/>
      <c r="BL10" s="90"/>
      <c r="BM10" s="90"/>
      <c r="BN10" s="90"/>
      <c r="BO10" s="90"/>
      <c r="BP10" s="90"/>
      <c r="BQ10" s="90"/>
      <c r="BR10" s="90"/>
    </row>
    <row r="11" spans="1:70" s="4" customFormat="1" ht="18">
      <c r="A11" s="3"/>
      <c r="B11" s="121" t="s">
        <v>57</v>
      </c>
      <c r="C11" s="121"/>
      <c r="D11" s="121"/>
      <c r="E11" s="121"/>
      <c r="F11" s="121"/>
      <c r="G11" s="121"/>
      <c r="H11" s="90"/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90"/>
      <c r="AY11" s="90"/>
      <c r="AZ11" s="90"/>
      <c r="BA11" s="90"/>
      <c r="BB11" s="90"/>
      <c r="BC11" s="90"/>
      <c r="BD11" s="90"/>
      <c r="BE11" s="90"/>
      <c r="BF11" s="90"/>
      <c r="BG11" s="90"/>
      <c r="BH11" s="90"/>
      <c r="BI11" s="90"/>
      <c r="BJ11" s="90"/>
      <c r="BK11" s="90"/>
      <c r="BL11" s="90"/>
      <c r="BM11" s="90"/>
      <c r="BN11" s="90"/>
      <c r="BO11" s="90"/>
      <c r="BP11" s="90"/>
      <c r="BQ11" s="90"/>
      <c r="BR11" s="90"/>
    </row>
    <row r="12" spans="1:70" s="4" customFormat="1" ht="18">
      <c r="A12" s="3"/>
      <c r="B12" s="122">
        <v>0</v>
      </c>
      <c r="C12" s="123" t="s">
        <v>62</v>
      </c>
      <c r="D12" s="124" t="e">
        <f>'Fluxo de Caixa'!C53</f>
        <v>#DIV/0!</v>
      </c>
      <c r="E12" s="123"/>
      <c r="F12" s="123" t="s">
        <v>64</v>
      </c>
      <c r="G12" s="125" t="e">
        <f>IRR(D12:D22)</f>
        <v>#VALUE!</v>
      </c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90"/>
      <c r="AG12" s="90"/>
      <c r="AH12" s="90"/>
      <c r="AI12" s="90"/>
      <c r="AJ12" s="90"/>
      <c r="AK12" s="90"/>
      <c r="AL12" s="90"/>
      <c r="AM12" s="90"/>
      <c r="AN12" s="90"/>
      <c r="AO12" s="90"/>
      <c r="AP12" s="90"/>
      <c r="AQ12" s="90"/>
      <c r="AR12" s="90"/>
      <c r="AS12" s="90"/>
      <c r="AT12" s="90"/>
      <c r="AU12" s="90"/>
      <c r="AV12" s="90"/>
      <c r="AW12" s="90"/>
      <c r="AX12" s="90"/>
      <c r="AY12" s="90"/>
      <c r="AZ12" s="90"/>
      <c r="BA12" s="90"/>
      <c r="BB12" s="90"/>
      <c r="BC12" s="90"/>
      <c r="BD12" s="90"/>
      <c r="BE12" s="90"/>
      <c r="BF12" s="90"/>
      <c r="BG12" s="90"/>
      <c r="BH12" s="90"/>
      <c r="BI12" s="90"/>
      <c r="BJ12" s="90"/>
      <c r="BK12" s="90"/>
      <c r="BL12" s="90"/>
      <c r="BM12" s="90"/>
      <c r="BN12" s="90"/>
      <c r="BO12" s="90"/>
      <c r="BP12" s="90"/>
      <c r="BQ12" s="90"/>
      <c r="BR12" s="90"/>
    </row>
    <row r="13" spans="1:70" s="4" customFormat="1" ht="18">
      <c r="A13" s="3"/>
      <c r="B13" s="126">
        <v>1</v>
      </c>
      <c r="C13" s="121" t="s">
        <v>63</v>
      </c>
      <c r="D13" s="127">
        <f>'Fluxo de Caixa'!D53</f>
        <v>0</v>
      </c>
      <c r="E13" s="121"/>
      <c r="F13" s="121" t="s">
        <v>65</v>
      </c>
      <c r="G13" s="128" t="e">
        <f>NPV(F25,D13:D22)+D12</f>
        <v>#DIV/0!</v>
      </c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</row>
    <row r="14" spans="1:70" s="4" customFormat="1" ht="18">
      <c r="A14" s="3"/>
      <c r="B14" s="122">
        <v>2</v>
      </c>
      <c r="C14" s="123" t="s">
        <v>63</v>
      </c>
      <c r="D14" s="124" t="e">
        <f>'Fluxo de Caixa'!E53</f>
        <v>#DIV/0!</v>
      </c>
      <c r="E14" s="123"/>
      <c r="F14" s="123"/>
      <c r="G14" s="123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90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90"/>
      <c r="AV14" s="90"/>
      <c r="AW14" s="90"/>
      <c r="AX14" s="90"/>
      <c r="AY14" s="90"/>
      <c r="AZ14" s="90"/>
      <c r="BA14" s="90"/>
      <c r="BB14" s="90"/>
      <c r="BC14" s="90"/>
      <c r="BD14" s="90"/>
      <c r="BE14" s="90"/>
      <c r="BF14" s="90"/>
      <c r="BG14" s="90"/>
      <c r="BH14" s="90"/>
      <c r="BI14" s="90"/>
      <c r="BJ14" s="90"/>
      <c r="BK14" s="90"/>
      <c r="BL14" s="90"/>
      <c r="BM14" s="90"/>
      <c r="BN14" s="90"/>
      <c r="BO14" s="90"/>
      <c r="BP14" s="90"/>
      <c r="BQ14" s="90"/>
      <c r="BR14" s="90"/>
    </row>
    <row r="15" spans="1:70" s="4" customFormat="1" ht="18">
      <c r="A15" s="3"/>
      <c r="B15" s="126">
        <v>3</v>
      </c>
      <c r="C15" s="121" t="s">
        <v>63</v>
      </c>
      <c r="D15" s="127" t="e">
        <f>'Fluxo de Caixa'!F53</f>
        <v>#DIV/0!</v>
      </c>
      <c r="E15" s="121"/>
      <c r="F15" s="121"/>
      <c r="G15" s="121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90"/>
      <c r="AG15" s="90"/>
      <c r="AH15" s="90"/>
      <c r="AI15" s="90"/>
      <c r="AJ15" s="90"/>
      <c r="AK15" s="90"/>
      <c r="AL15" s="90"/>
      <c r="AM15" s="90"/>
      <c r="AN15" s="90"/>
      <c r="AO15" s="90"/>
      <c r="AP15" s="90"/>
      <c r="AQ15" s="90"/>
      <c r="AR15" s="90"/>
      <c r="AS15" s="90"/>
      <c r="AT15" s="90"/>
      <c r="AU15" s="90"/>
      <c r="AV15" s="90"/>
      <c r="AW15" s="90"/>
      <c r="AX15" s="90"/>
      <c r="AY15" s="90"/>
      <c r="AZ15" s="90"/>
      <c r="BA15" s="90"/>
      <c r="BB15" s="90"/>
      <c r="BC15" s="90"/>
      <c r="BD15" s="90"/>
      <c r="BE15" s="90"/>
      <c r="BF15" s="90"/>
      <c r="BG15" s="90"/>
      <c r="BH15" s="90"/>
      <c r="BI15" s="90"/>
      <c r="BJ15" s="90"/>
      <c r="BK15" s="90"/>
      <c r="BL15" s="90"/>
      <c r="BM15" s="90"/>
      <c r="BN15" s="90"/>
      <c r="BO15" s="90"/>
      <c r="BP15" s="90"/>
      <c r="BQ15" s="90"/>
      <c r="BR15" s="90"/>
    </row>
    <row r="16" spans="1:70" s="4" customFormat="1" ht="18">
      <c r="A16" s="3"/>
      <c r="B16" s="122">
        <v>4</v>
      </c>
      <c r="C16" s="123" t="s">
        <v>63</v>
      </c>
      <c r="D16" s="124" t="e">
        <f>'Fluxo de Caixa'!G53</f>
        <v>#DIV/0!</v>
      </c>
      <c r="E16" s="123"/>
      <c r="F16" s="123"/>
      <c r="G16" s="123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Z16" s="90"/>
      <c r="AA16" s="90"/>
      <c r="AB16" s="90"/>
      <c r="AC16" s="90"/>
      <c r="AD16" s="90"/>
      <c r="AE16" s="90"/>
      <c r="AF16" s="90"/>
      <c r="AG16" s="90"/>
      <c r="AH16" s="90"/>
      <c r="AI16" s="90"/>
      <c r="AJ16" s="90"/>
      <c r="AK16" s="90"/>
      <c r="AL16" s="90"/>
      <c r="AM16" s="90"/>
      <c r="AN16" s="90"/>
      <c r="AO16" s="90"/>
      <c r="AP16" s="90"/>
      <c r="AQ16" s="90"/>
      <c r="AR16" s="90"/>
      <c r="AS16" s="90"/>
      <c r="AT16" s="90"/>
      <c r="AU16" s="90"/>
      <c r="AV16" s="90"/>
      <c r="AW16" s="90"/>
      <c r="AX16" s="90"/>
      <c r="AY16" s="90"/>
      <c r="AZ16" s="90"/>
      <c r="BA16" s="90"/>
      <c r="BB16" s="90"/>
      <c r="BC16" s="90"/>
      <c r="BD16" s="90"/>
      <c r="BE16" s="90"/>
      <c r="BF16" s="90"/>
      <c r="BG16" s="90"/>
      <c r="BH16" s="90"/>
      <c r="BI16" s="90"/>
      <c r="BJ16" s="90"/>
      <c r="BK16" s="90"/>
      <c r="BL16" s="90"/>
      <c r="BM16" s="90"/>
      <c r="BN16" s="90"/>
      <c r="BO16" s="90"/>
      <c r="BP16" s="90"/>
      <c r="BQ16" s="90"/>
      <c r="BR16" s="90"/>
    </row>
    <row r="17" spans="1:70" s="4" customFormat="1" ht="18">
      <c r="A17" s="3"/>
      <c r="B17" s="126">
        <v>5</v>
      </c>
      <c r="C17" s="121" t="s">
        <v>63</v>
      </c>
      <c r="D17" s="127">
        <f>'Fluxo de Caixa'!H53</f>
        <v>0</v>
      </c>
      <c r="E17" s="121"/>
      <c r="F17" s="121"/>
      <c r="G17" s="121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0"/>
      <c r="X17" s="90"/>
      <c r="Y17" s="90"/>
      <c r="Z17" s="90"/>
      <c r="AA17" s="90"/>
      <c r="AB17" s="90"/>
      <c r="AC17" s="90"/>
      <c r="AD17" s="90"/>
      <c r="AE17" s="90"/>
      <c r="AF17" s="90"/>
      <c r="AG17" s="90"/>
      <c r="AH17" s="90"/>
      <c r="AI17" s="90"/>
      <c r="AJ17" s="90"/>
      <c r="AK17" s="90"/>
      <c r="AL17" s="90"/>
      <c r="AM17" s="90"/>
      <c r="AN17" s="90"/>
      <c r="AO17" s="90"/>
      <c r="AP17" s="90"/>
      <c r="AQ17" s="90"/>
      <c r="AR17" s="90"/>
      <c r="AS17" s="90"/>
      <c r="AT17" s="90"/>
      <c r="AU17" s="90"/>
      <c r="AV17" s="90"/>
      <c r="AW17" s="90"/>
      <c r="AX17" s="90"/>
      <c r="AY17" s="90"/>
      <c r="AZ17" s="90"/>
      <c r="BA17" s="90"/>
      <c r="BB17" s="90"/>
      <c r="BC17" s="90"/>
      <c r="BD17" s="90"/>
      <c r="BE17" s="90"/>
      <c r="BF17" s="90"/>
      <c r="BG17" s="90"/>
      <c r="BH17" s="90"/>
      <c r="BI17" s="90"/>
      <c r="BJ17" s="90"/>
      <c r="BK17" s="90"/>
      <c r="BL17" s="90"/>
      <c r="BM17" s="90"/>
      <c r="BN17" s="90"/>
      <c r="BO17" s="90"/>
      <c r="BP17" s="90"/>
      <c r="BQ17" s="90"/>
      <c r="BR17" s="90"/>
    </row>
    <row r="18" spans="1:70" s="4" customFormat="1" ht="18">
      <c r="A18" s="3"/>
      <c r="B18" s="122">
        <v>6</v>
      </c>
      <c r="C18" s="123" t="s">
        <v>63</v>
      </c>
      <c r="D18" s="124">
        <f>'Fluxo de Caixa'!I53</f>
        <v>0</v>
      </c>
      <c r="E18" s="123"/>
      <c r="F18" s="123"/>
      <c r="G18" s="123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90"/>
      <c r="AG18" s="90"/>
      <c r="AH18" s="90"/>
      <c r="AI18" s="90"/>
      <c r="AJ18" s="90"/>
      <c r="AK18" s="90"/>
      <c r="AL18" s="90"/>
      <c r="AM18" s="90"/>
      <c r="AN18" s="90"/>
      <c r="AO18" s="90"/>
      <c r="AP18" s="90"/>
      <c r="AQ18" s="90"/>
      <c r="AR18" s="90"/>
      <c r="AS18" s="90"/>
      <c r="AT18" s="90"/>
      <c r="AU18" s="90"/>
      <c r="AV18" s="90"/>
      <c r="AW18" s="90"/>
      <c r="AX18" s="90"/>
      <c r="AY18" s="90"/>
      <c r="AZ18" s="90"/>
      <c r="BA18" s="90"/>
      <c r="BB18" s="90"/>
      <c r="BC18" s="90"/>
      <c r="BD18" s="90"/>
      <c r="BE18" s="90"/>
      <c r="BF18" s="90"/>
      <c r="BG18" s="90"/>
      <c r="BH18" s="90"/>
      <c r="BI18" s="90"/>
      <c r="BJ18" s="90"/>
      <c r="BK18" s="90"/>
      <c r="BL18" s="90"/>
      <c r="BM18" s="90"/>
      <c r="BN18" s="90"/>
      <c r="BO18" s="90"/>
      <c r="BP18" s="90"/>
      <c r="BQ18" s="90"/>
      <c r="BR18" s="90"/>
    </row>
    <row r="19" spans="1:70" s="4" customFormat="1" ht="18">
      <c r="A19" s="3"/>
      <c r="B19" s="126">
        <v>7</v>
      </c>
      <c r="C19" s="121" t="s">
        <v>63</v>
      </c>
      <c r="D19" s="127">
        <f>'Fluxo de Caixa'!J53</f>
        <v>0</v>
      </c>
      <c r="E19" s="121"/>
      <c r="F19" s="121"/>
      <c r="G19" s="121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  <c r="AF19" s="90"/>
      <c r="AG19" s="90"/>
      <c r="AH19" s="90"/>
      <c r="AI19" s="90"/>
      <c r="AJ19" s="90"/>
      <c r="AK19" s="90"/>
      <c r="AL19" s="90"/>
      <c r="AM19" s="90"/>
      <c r="AN19" s="90"/>
      <c r="AO19" s="90"/>
      <c r="AP19" s="90"/>
      <c r="AQ19" s="90"/>
      <c r="AR19" s="90"/>
      <c r="AS19" s="90"/>
      <c r="AT19" s="90"/>
      <c r="AU19" s="90"/>
      <c r="AV19" s="90"/>
      <c r="AW19" s="90"/>
      <c r="AX19" s="90"/>
      <c r="AY19" s="90"/>
      <c r="AZ19" s="90"/>
      <c r="BA19" s="90"/>
      <c r="BB19" s="90"/>
      <c r="BC19" s="90"/>
      <c r="BD19" s="90"/>
      <c r="BE19" s="90"/>
      <c r="BF19" s="90"/>
      <c r="BG19" s="90"/>
      <c r="BH19" s="90"/>
      <c r="BI19" s="90"/>
      <c r="BJ19" s="90"/>
      <c r="BK19" s="90"/>
      <c r="BL19" s="90"/>
      <c r="BM19" s="90"/>
      <c r="BN19" s="90"/>
      <c r="BO19" s="90"/>
      <c r="BP19" s="90"/>
      <c r="BQ19" s="90"/>
      <c r="BR19" s="90"/>
    </row>
    <row r="20" spans="1:70" s="4" customFormat="1" ht="18">
      <c r="A20" s="3"/>
      <c r="B20" s="122">
        <v>8</v>
      </c>
      <c r="C20" s="123" t="s">
        <v>63</v>
      </c>
      <c r="D20" s="124">
        <f>'Fluxo de Caixa'!K53</f>
        <v>0</v>
      </c>
      <c r="E20" s="123"/>
      <c r="F20" s="123"/>
      <c r="G20" s="123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  <c r="Z20" s="90"/>
      <c r="AA20" s="90"/>
      <c r="AB20" s="90"/>
      <c r="AC20" s="90"/>
      <c r="AD20" s="90"/>
      <c r="AE20" s="90"/>
      <c r="AF20" s="90"/>
      <c r="AG20" s="90"/>
      <c r="AH20" s="90"/>
      <c r="AI20" s="90"/>
      <c r="AJ20" s="90"/>
      <c r="AK20" s="90"/>
      <c r="AL20" s="90"/>
      <c r="AM20" s="90"/>
      <c r="AN20" s="90"/>
      <c r="AO20" s="90"/>
      <c r="AP20" s="90"/>
      <c r="AQ20" s="90"/>
      <c r="AR20" s="90"/>
      <c r="AS20" s="90"/>
      <c r="AT20" s="90"/>
      <c r="AU20" s="90"/>
      <c r="AV20" s="90"/>
      <c r="AW20" s="90"/>
      <c r="AX20" s="90"/>
      <c r="AY20" s="90"/>
      <c r="AZ20" s="90"/>
      <c r="BA20" s="90"/>
      <c r="BB20" s="90"/>
      <c r="BC20" s="90"/>
      <c r="BD20" s="90"/>
      <c r="BE20" s="90"/>
      <c r="BF20" s="90"/>
      <c r="BG20" s="90"/>
      <c r="BH20" s="90"/>
      <c r="BI20" s="90"/>
      <c r="BJ20" s="90"/>
      <c r="BK20" s="90"/>
      <c r="BL20" s="90"/>
      <c r="BM20" s="90"/>
      <c r="BN20" s="90"/>
      <c r="BO20" s="90"/>
      <c r="BP20" s="90"/>
      <c r="BQ20" s="90"/>
      <c r="BR20" s="90"/>
    </row>
    <row r="21" spans="1:70" s="4" customFormat="1" ht="18">
      <c r="A21" s="3"/>
      <c r="B21" s="126">
        <v>9</v>
      </c>
      <c r="C21" s="121" t="s">
        <v>63</v>
      </c>
      <c r="D21" s="127">
        <f>'Fluxo de Caixa'!L53</f>
        <v>0</v>
      </c>
      <c r="E21" s="121"/>
      <c r="F21" s="121"/>
      <c r="G21" s="121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90"/>
      <c r="AG21" s="90"/>
      <c r="AH21" s="90"/>
      <c r="AI21" s="90"/>
      <c r="AJ21" s="90"/>
      <c r="AK21" s="90"/>
      <c r="AL21" s="90"/>
      <c r="AM21" s="90"/>
      <c r="AN21" s="90"/>
      <c r="AO21" s="90"/>
      <c r="AP21" s="90"/>
      <c r="AQ21" s="90"/>
      <c r="AR21" s="90"/>
      <c r="AS21" s="90"/>
      <c r="AT21" s="90"/>
      <c r="AU21" s="90"/>
      <c r="AV21" s="90"/>
      <c r="AW21" s="90"/>
      <c r="AX21" s="90"/>
      <c r="AY21" s="90"/>
      <c r="AZ21" s="90"/>
      <c r="BA21" s="90"/>
      <c r="BB21" s="90"/>
      <c r="BC21" s="90"/>
      <c r="BD21" s="90"/>
      <c r="BE21" s="90"/>
      <c r="BF21" s="90"/>
      <c r="BG21" s="90"/>
      <c r="BH21" s="90"/>
      <c r="BI21" s="90"/>
      <c r="BJ21" s="90"/>
      <c r="BK21" s="90"/>
      <c r="BL21" s="90"/>
      <c r="BM21" s="90"/>
      <c r="BN21" s="90"/>
      <c r="BO21" s="90"/>
      <c r="BP21" s="90"/>
      <c r="BQ21" s="90"/>
      <c r="BR21" s="90"/>
    </row>
    <row r="22" spans="1:70" s="4" customFormat="1" ht="18">
      <c r="A22" s="3"/>
      <c r="B22" s="122">
        <v>10</v>
      </c>
      <c r="C22" s="123" t="s">
        <v>63</v>
      </c>
      <c r="D22" s="124" t="e">
        <f>'Fluxo de Caixa'!M53</f>
        <v>#DIV/0!</v>
      </c>
      <c r="E22" s="123"/>
      <c r="F22" s="123"/>
      <c r="G22" s="123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90"/>
      <c r="AS22" s="90"/>
      <c r="AT22" s="90"/>
      <c r="AU22" s="90"/>
      <c r="AV22" s="90"/>
      <c r="AW22" s="90"/>
      <c r="AX22" s="90"/>
      <c r="AY22" s="90"/>
      <c r="AZ22" s="90"/>
      <c r="BA22" s="90"/>
      <c r="BB22" s="90"/>
      <c r="BC22" s="90"/>
      <c r="BD22" s="90"/>
      <c r="BE22" s="90"/>
      <c r="BF22" s="90"/>
      <c r="BG22" s="90"/>
      <c r="BH22" s="90"/>
      <c r="BI22" s="90"/>
      <c r="BJ22" s="90"/>
      <c r="BK22" s="90"/>
      <c r="BL22" s="90"/>
      <c r="BM22" s="90"/>
      <c r="BN22" s="90"/>
      <c r="BO22" s="90"/>
      <c r="BP22" s="90"/>
      <c r="BQ22" s="90"/>
      <c r="BR22" s="90"/>
    </row>
    <row r="23" spans="1:70" s="4" customFormat="1">
      <c r="A23" s="3"/>
      <c r="B23" s="3"/>
      <c r="C23" s="3"/>
      <c r="D23" s="3"/>
      <c r="E23" s="3"/>
      <c r="F23" s="3"/>
      <c r="G23" s="3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90"/>
      <c r="AH23" s="90"/>
      <c r="AI23" s="90"/>
      <c r="AJ23" s="90"/>
      <c r="AK23" s="90"/>
      <c r="AL23" s="90"/>
      <c r="AM23" s="90"/>
      <c r="AN23" s="90"/>
      <c r="AO23" s="90"/>
      <c r="AP23" s="90"/>
      <c r="AQ23" s="90"/>
      <c r="AR23" s="90"/>
      <c r="AS23" s="90"/>
      <c r="AT23" s="90"/>
      <c r="AU23" s="90"/>
      <c r="AV23" s="90"/>
      <c r="AW23" s="90"/>
      <c r="AX23" s="90"/>
      <c r="AY23" s="90"/>
      <c r="AZ23" s="90"/>
      <c r="BA23" s="90"/>
      <c r="BB23" s="90"/>
      <c r="BC23" s="90"/>
      <c r="BD23" s="90"/>
      <c r="BE23" s="90"/>
      <c r="BF23" s="90"/>
      <c r="BG23" s="90"/>
      <c r="BH23" s="90"/>
      <c r="BI23" s="90"/>
      <c r="BJ23" s="90"/>
      <c r="BK23" s="90"/>
      <c r="BL23" s="90"/>
      <c r="BM23" s="90"/>
      <c r="BN23" s="90"/>
      <c r="BO23" s="90"/>
      <c r="BP23" s="90"/>
      <c r="BQ23" s="90"/>
      <c r="BR23" s="90"/>
    </row>
    <row r="24" spans="1:70" s="4" customFormat="1">
      <c r="A24" s="3"/>
      <c r="B24" s="3"/>
      <c r="C24" s="3"/>
      <c r="D24" s="3"/>
      <c r="E24" s="3"/>
      <c r="F24" s="3"/>
      <c r="G24" s="33"/>
      <c r="H24" s="33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0"/>
      <c r="AH24" s="90"/>
      <c r="AI24" s="90"/>
      <c r="AJ24" s="90"/>
      <c r="AK24" s="90"/>
      <c r="AL24" s="90"/>
      <c r="AM24" s="90"/>
      <c r="AN24" s="90"/>
      <c r="AO24" s="90"/>
      <c r="AP24" s="90"/>
      <c r="AQ24" s="90"/>
      <c r="AR24" s="90"/>
      <c r="AS24" s="90"/>
      <c r="AT24" s="90"/>
      <c r="AU24" s="90"/>
      <c r="AV24" s="90"/>
      <c r="AW24" s="90"/>
      <c r="AX24" s="90"/>
      <c r="AY24" s="90"/>
      <c r="AZ24" s="90"/>
      <c r="BA24" s="90"/>
      <c r="BB24" s="90"/>
      <c r="BC24" s="90"/>
      <c r="BD24" s="90"/>
      <c r="BE24" s="90"/>
      <c r="BF24" s="90"/>
      <c r="BG24" s="90"/>
      <c r="BH24" s="90"/>
      <c r="BI24" s="90"/>
      <c r="BJ24" s="90"/>
      <c r="BK24" s="90"/>
      <c r="BL24" s="90"/>
      <c r="BM24" s="90"/>
      <c r="BN24" s="90"/>
      <c r="BO24" s="90"/>
      <c r="BP24" s="90"/>
      <c r="BQ24" s="90"/>
      <c r="BR24" s="90"/>
    </row>
    <row r="25" spans="1:70" s="4" customFormat="1" ht="18">
      <c r="A25" s="3"/>
      <c r="B25" s="884" t="s">
        <v>134</v>
      </c>
      <c r="C25" s="884"/>
      <c r="D25" s="884"/>
      <c r="E25" s="884"/>
      <c r="F25" s="178" t="e">
        <f>G34/H34</f>
        <v>#DIV/0!</v>
      </c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0"/>
      <c r="AB25" s="90"/>
      <c r="AC25" s="90"/>
      <c r="AD25" s="90"/>
      <c r="AE25" s="90"/>
      <c r="AF25" s="90"/>
      <c r="AG25" s="90"/>
      <c r="AH25" s="90"/>
      <c r="AI25" s="90"/>
      <c r="AJ25" s="90"/>
      <c r="AK25" s="90"/>
      <c r="AL25" s="90"/>
      <c r="AM25" s="90"/>
      <c r="AN25" s="90"/>
      <c r="AO25" s="90"/>
      <c r="AP25" s="90"/>
      <c r="AQ25" s="90"/>
      <c r="AR25" s="90"/>
      <c r="AS25" s="90"/>
      <c r="AT25" s="90"/>
      <c r="AU25" s="90"/>
      <c r="AV25" s="90"/>
      <c r="AW25" s="90"/>
      <c r="AX25" s="90"/>
      <c r="AY25" s="90"/>
      <c r="AZ25" s="90"/>
      <c r="BA25" s="90"/>
      <c r="BB25" s="90"/>
      <c r="BC25" s="90"/>
      <c r="BD25" s="90"/>
      <c r="BE25" s="90"/>
      <c r="BF25" s="90"/>
      <c r="BG25" s="90"/>
      <c r="BH25" s="90"/>
      <c r="BI25" s="90"/>
      <c r="BJ25" s="90"/>
      <c r="BK25" s="90"/>
      <c r="BL25" s="90"/>
      <c r="BM25" s="90"/>
      <c r="BN25" s="90"/>
      <c r="BO25" s="90"/>
      <c r="BP25" s="90"/>
      <c r="BQ25" s="90"/>
      <c r="BR25" s="90"/>
    </row>
    <row r="26" spans="1:70" s="4" customFormat="1" ht="18">
      <c r="A26" s="3"/>
      <c r="B26" s="129"/>
      <c r="C26" s="129" t="s">
        <v>261</v>
      </c>
      <c r="D26" s="129" t="s">
        <v>239</v>
      </c>
      <c r="E26" s="129"/>
      <c r="F26" s="130" t="s">
        <v>322</v>
      </c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90"/>
      <c r="S26" s="90"/>
      <c r="T26" s="90"/>
      <c r="U26" s="90"/>
      <c r="V26" s="90"/>
      <c r="W26" s="90"/>
      <c r="X26" s="90"/>
      <c r="Y26" s="90"/>
      <c r="Z26" s="90"/>
      <c r="AA26" s="90"/>
      <c r="AB26" s="90"/>
      <c r="AC26" s="90"/>
      <c r="AD26" s="90"/>
      <c r="AE26" s="90"/>
      <c r="AF26" s="90"/>
      <c r="AG26" s="90"/>
      <c r="AH26" s="90"/>
      <c r="AI26" s="90"/>
      <c r="AJ26" s="90"/>
      <c r="AK26" s="90"/>
      <c r="AL26" s="90"/>
      <c r="AM26" s="90"/>
      <c r="AN26" s="90"/>
      <c r="AO26" s="90"/>
      <c r="AP26" s="90"/>
      <c r="AQ26" s="90"/>
      <c r="AR26" s="90"/>
      <c r="AS26" s="90"/>
      <c r="AT26" s="90"/>
      <c r="AU26" s="90"/>
      <c r="AV26" s="90"/>
      <c r="AW26" s="90"/>
      <c r="AX26" s="90"/>
      <c r="AY26" s="90"/>
      <c r="AZ26" s="90"/>
      <c r="BA26" s="90"/>
      <c r="BB26" s="90"/>
      <c r="BC26" s="90"/>
      <c r="BD26" s="90"/>
      <c r="BE26" s="90"/>
      <c r="BF26" s="90"/>
      <c r="BG26" s="90"/>
      <c r="BH26" s="90"/>
      <c r="BI26" s="90"/>
      <c r="BJ26" s="90"/>
      <c r="BK26" s="90"/>
      <c r="BL26" s="90"/>
      <c r="BM26" s="90"/>
      <c r="BN26" s="90"/>
      <c r="BO26" s="90"/>
      <c r="BP26" s="90"/>
      <c r="BQ26" s="90"/>
      <c r="BR26" s="90"/>
    </row>
    <row r="27" spans="1:70" s="4" customFormat="1" ht="18">
      <c r="A27" s="3"/>
      <c r="B27" s="129"/>
      <c r="C27" s="129" t="s">
        <v>317</v>
      </c>
      <c r="D27" s="131">
        <f>'Despesas Financeiras'!E81</f>
        <v>0</v>
      </c>
      <c r="E27" s="129"/>
      <c r="F27" s="132">
        <f>'Despesas Financeiras'!E83</f>
        <v>0</v>
      </c>
      <c r="G27" s="90">
        <f t="shared" ref="G27:G33" si="0">D27*F27</f>
        <v>0</v>
      </c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0"/>
      <c r="AK27" s="90"/>
      <c r="AL27" s="90"/>
      <c r="AM27" s="90"/>
      <c r="AN27" s="90"/>
      <c r="AO27" s="90"/>
      <c r="AP27" s="90"/>
      <c r="AQ27" s="90"/>
      <c r="AR27" s="90"/>
      <c r="AS27" s="90"/>
      <c r="AT27" s="90"/>
      <c r="AU27" s="90"/>
      <c r="AV27" s="90"/>
      <c r="AW27" s="90"/>
      <c r="AX27" s="90"/>
      <c r="AY27" s="90"/>
      <c r="AZ27" s="90"/>
      <c r="BA27" s="90"/>
      <c r="BB27" s="90"/>
      <c r="BC27" s="90"/>
      <c r="BD27" s="90"/>
      <c r="BE27" s="90"/>
      <c r="BF27" s="90"/>
      <c r="BG27" s="90"/>
      <c r="BH27" s="90"/>
      <c r="BI27" s="90"/>
      <c r="BJ27" s="90"/>
      <c r="BK27" s="90"/>
      <c r="BL27" s="90"/>
      <c r="BM27" s="90"/>
      <c r="BN27" s="90"/>
      <c r="BO27" s="90"/>
      <c r="BP27" s="90"/>
      <c r="BQ27" s="90"/>
      <c r="BR27" s="90"/>
    </row>
    <row r="28" spans="1:70" s="4" customFormat="1" ht="18">
      <c r="A28" s="3"/>
      <c r="B28" s="129"/>
      <c r="C28" s="129" t="s">
        <v>318</v>
      </c>
      <c r="D28" s="131">
        <f>'Despesas Financeiras'!E108</f>
        <v>0</v>
      </c>
      <c r="E28" s="129"/>
      <c r="F28" s="132">
        <f>'Despesas Financeiras'!E110</f>
        <v>0</v>
      </c>
      <c r="G28" s="90">
        <f t="shared" si="0"/>
        <v>0</v>
      </c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90"/>
      <c r="X28" s="90"/>
      <c r="Y28" s="90"/>
      <c r="Z28" s="90"/>
      <c r="AA28" s="90"/>
      <c r="AB28" s="90"/>
      <c r="AC28" s="90"/>
      <c r="AD28" s="90"/>
      <c r="AE28" s="90"/>
      <c r="AF28" s="90"/>
      <c r="AG28" s="90"/>
      <c r="AH28" s="90"/>
      <c r="AI28" s="90"/>
      <c r="AJ28" s="90"/>
      <c r="AK28" s="90"/>
      <c r="AL28" s="90"/>
      <c r="AM28" s="90"/>
      <c r="AN28" s="90"/>
      <c r="AO28" s="90"/>
      <c r="AP28" s="90"/>
      <c r="AQ28" s="90"/>
      <c r="AR28" s="90"/>
      <c r="AS28" s="90"/>
      <c r="AT28" s="90"/>
      <c r="AU28" s="90"/>
      <c r="AV28" s="90"/>
      <c r="AW28" s="90"/>
      <c r="AX28" s="90"/>
      <c r="AY28" s="90"/>
      <c r="AZ28" s="90"/>
      <c r="BA28" s="90"/>
      <c r="BB28" s="90"/>
      <c r="BC28" s="90"/>
      <c r="BD28" s="90"/>
      <c r="BE28" s="90"/>
      <c r="BF28" s="90"/>
      <c r="BG28" s="90"/>
      <c r="BH28" s="90"/>
      <c r="BI28" s="90"/>
      <c r="BJ28" s="90"/>
      <c r="BK28" s="90"/>
      <c r="BL28" s="90"/>
      <c r="BM28" s="90"/>
      <c r="BN28" s="90"/>
      <c r="BO28" s="90"/>
      <c r="BP28" s="90"/>
      <c r="BQ28" s="90"/>
      <c r="BR28" s="90"/>
    </row>
    <row r="29" spans="1:70" s="4" customFormat="1" ht="18">
      <c r="A29" s="3"/>
      <c r="B29" s="129"/>
      <c r="C29" s="129" t="s">
        <v>319</v>
      </c>
      <c r="D29" s="131">
        <f>'Despesas Financeiras'!E135</f>
        <v>0</v>
      </c>
      <c r="E29" s="129"/>
      <c r="F29" s="132">
        <f>'Despesas Financeiras'!E137</f>
        <v>0</v>
      </c>
      <c r="G29" s="90">
        <f t="shared" si="0"/>
        <v>0</v>
      </c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  <c r="AA29" s="90"/>
      <c r="AB29" s="90"/>
      <c r="AC29" s="90"/>
      <c r="AD29" s="90"/>
      <c r="AE29" s="90"/>
      <c r="AF29" s="90"/>
      <c r="AG29" s="90"/>
      <c r="AH29" s="90"/>
      <c r="AI29" s="90"/>
      <c r="AJ29" s="90"/>
      <c r="AK29" s="90"/>
      <c r="AL29" s="90"/>
      <c r="AM29" s="90"/>
      <c r="AN29" s="90"/>
      <c r="AO29" s="90"/>
      <c r="AP29" s="90"/>
      <c r="AQ29" s="90"/>
      <c r="AR29" s="90"/>
      <c r="AS29" s="90"/>
      <c r="AT29" s="90"/>
      <c r="AU29" s="90"/>
      <c r="AV29" s="90"/>
      <c r="AW29" s="90"/>
      <c r="AX29" s="90"/>
      <c r="AY29" s="90"/>
      <c r="AZ29" s="90"/>
      <c r="BA29" s="90"/>
      <c r="BB29" s="90"/>
      <c r="BC29" s="90"/>
      <c r="BD29" s="90"/>
      <c r="BE29" s="90"/>
      <c r="BF29" s="90"/>
      <c r="BG29" s="90"/>
      <c r="BH29" s="90"/>
      <c r="BI29" s="90"/>
      <c r="BJ29" s="90"/>
      <c r="BK29" s="90"/>
      <c r="BL29" s="90"/>
      <c r="BM29" s="90"/>
      <c r="BN29" s="90"/>
      <c r="BO29" s="90"/>
      <c r="BP29" s="90"/>
      <c r="BQ29" s="90"/>
      <c r="BR29" s="90"/>
    </row>
    <row r="30" spans="1:70" s="4" customFormat="1" ht="18">
      <c r="A30" s="3"/>
      <c r="B30" s="129"/>
      <c r="C30" s="129" t="s">
        <v>320</v>
      </c>
      <c r="D30" s="131">
        <f>'Despesas Financeiras'!E162</f>
        <v>0</v>
      </c>
      <c r="E30" s="129"/>
      <c r="F30" s="132">
        <f>'Despesas Financeiras'!E164</f>
        <v>0</v>
      </c>
      <c r="G30" s="90">
        <f t="shared" si="0"/>
        <v>0</v>
      </c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90"/>
      <c r="U30" s="90"/>
      <c r="V30" s="90"/>
      <c r="W30" s="90"/>
      <c r="X30" s="90"/>
      <c r="Y30" s="90"/>
      <c r="Z30" s="90"/>
      <c r="AA30" s="90"/>
      <c r="AB30" s="90"/>
      <c r="AC30" s="90"/>
      <c r="AD30" s="90"/>
      <c r="AE30" s="90"/>
      <c r="AF30" s="90"/>
      <c r="AG30" s="90"/>
      <c r="AH30" s="90"/>
      <c r="AI30" s="90"/>
      <c r="AJ30" s="90"/>
      <c r="AK30" s="90"/>
      <c r="AL30" s="90"/>
      <c r="AM30" s="90"/>
      <c r="AN30" s="90"/>
      <c r="AO30" s="90"/>
      <c r="AP30" s="90"/>
      <c r="AQ30" s="90"/>
      <c r="AR30" s="90"/>
      <c r="AS30" s="90"/>
      <c r="AT30" s="90"/>
      <c r="AU30" s="90"/>
      <c r="AV30" s="90"/>
      <c r="AW30" s="90"/>
      <c r="AX30" s="90"/>
      <c r="AY30" s="90"/>
      <c r="AZ30" s="90"/>
      <c r="BA30" s="90"/>
      <c r="BB30" s="90"/>
      <c r="BC30" s="90"/>
      <c r="BD30" s="90"/>
      <c r="BE30" s="90"/>
      <c r="BF30" s="90"/>
      <c r="BG30" s="90"/>
      <c r="BH30" s="90"/>
      <c r="BI30" s="90"/>
      <c r="BJ30" s="90"/>
      <c r="BK30" s="90"/>
      <c r="BL30" s="90"/>
      <c r="BM30" s="90"/>
      <c r="BN30" s="90"/>
      <c r="BO30" s="90"/>
      <c r="BP30" s="90"/>
      <c r="BQ30" s="90"/>
      <c r="BR30" s="90"/>
    </row>
    <row r="31" spans="1:70" s="4" customFormat="1" ht="18">
      <c r="A31" s="3"/>
      <c r="B31" s="133"/>
      <c r="C31" s="129" t="s">
        <v>321</v>
      </c>
      <c r="D31" s="131">
        <f>'Despesas Financeiras'!E189</f>
        <v>0</v>
      </c>
      <c r="E31" s="133"/>
      <c r="F31" s="132">
        <f>'Despesas Financeiras'!E191</f>
        <v>0</v>
      </c>
      <c r="G31" s="90">
        <f t="shared" si="0"/>
        <v>0</v>
      </c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90"/>
      <c r="U31" s="90"/>
      <c r="V31" s="90"/>
      <c r="W31" s="90"/>
      <c r="X31" s="90"/>
      <c r="Y31" s="90"/>
      <c r="Z31" s="90"/>
      <c r="AA31" s="90"/>
      <c r="AB31" s="90"/>
      <c r="AC31" s="90"/>
      <c r="AD31" s="90"/>
      <c r="AE31" s="90"/>
      <c r="AF31" s="90"/>
      <c r="AG31" s="90"/>
      <c r="AH31" s="90"/>
      <c r="AI31" s="90"/>
      <c r="AJ31" s="90"/>
      <c r="AK31" s="90"/>
      <c r="AL31" s="90"/>
      <c r="AM31" s="90"/>
      <c r="AN31" s="90"/>
      <c r="AO31" s="90"/>
      <c r="AP31" s="90"/>
      <c r="AQ31" s="90"/>
      <c r="AR31" s="90"/>
      <c r="AS31" s="90"/>
      <c r="AT31" s="90"/>
      <c r="AU31" s="90"/>
      <c r="AV31" s="90"/>
      <c r="AW31" s="90"/>
      <c r="AX31" s="90"/>
      <c r="AY31" s="90"/>
      <c r="AZ31" s="90"/>
      <c r="BA31" s="90"/>
      <c r="BB31" s="90"/>
      <c r="BC31" s="90"/>
      <c r="BD31" s="90"/>
      <c r="BE31" s="90"/>
      <c r="BF31" s="90"/>
      <c r="BG31" s="90"/>
      <c r="BH31" s="90"/>
      <c r="BI31" s="90"/>
      <c r="BJ31" s="90"/>
      <c r="BK31" s="90"/>
      <c r="BL31" s="90"/>
      <c r="BM31" s="90"/>
      <c r="BN31" s="90"/>
      <c r="BO31" s="90"/>
      <c r="BP31" s="90"/>
      <c r="BQ31" s="90"/>
      <c r="BR31" s="90"/>
    </row>
    <row r="32" spans="1:70" s="4" customFormat="1" ht="18">
      <c r="A32" s="3"/>
      <c r="B32" s="129"/>
      <c r="C32" s="129" t="s">
        <v>323</v>
      </c>
      <c r="D32" s="131" t="e">
        <f>'Despesas Financeiras'!E18</f>
        <v>#DIV/0!</v>
      </c>
      <c r="E32" s="133"/>
      <c r="F32" s="132">
        <f>'Despesas Financeiras'!E20</f>
        <v>0</v>
      </c>
      <c r="G32" s="90" t="e">
        <f t="shared" si="0"/>
        <v>#DIV/0!</v>
      </c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  <c r="Y32" s="90"/>
      <c r="Z32" s="90"/>
      <c r="AA32" s="90"/>
      <c r="AB32" s="90"/>
      <c r="AC32" s="90"/>
      <c r="AD32" s="90"/>
      <c r="AE32" s="90"/>
      <c r="AF32" s="90"/>
      <c r="AG32" s="90"/>
      <c r="AH32" s="90"/>
      <c r="AI32" s="90"/>
      <c r="AJ32" s="90"/>
      <c r="AK32" s="90"/>
      <c r="AL32" s="90"/>
      <c r="AM32" s="90"/>
      <c r="AN32" s="90"/>
      <c r="AO32" s="90"/>
      <c r="AP32" s="90"/>
      <c r="AQ32" s="90"/>
      <c r="AR32" s="90"/>
      <c r="AS32" s="90"/>
      <c r="AT32" s="90"/>
      <c r="AU32" s="90"/>
      <c r="AV32" s="90"/>
      <c r="AW32" s="90"/>
      <c r="AX32" s="90"/>
      <c r="AY32" s="90"/>
      <c r="AZ32" s="90"/>
      <c r="BA32" s="90"/>
      <c r="BB32" s="90"/>
      <c r="BC32" s="90"/>
      <c r="BD32" s="90"/>
      <c r="BE32" s="90"/>
      <c r="BF32" s="90"/>
      <c r="BG32" s="90"/>
      <c r="BH32" s="90"/>
      <c r="BI32" s="90"/>
      <c r="BJ32" s="90"/>
      <c r="BK32" s="90"/>
      <c r="BL32" s="90"/>
      <c r="BM32" s="90"/>
      <c r="BN32" s="90"/>
      <c r="BO32" s="90"/>
      <c r="BP32" s="90"/>
      <c r="BQ32" s="90"/>
      <c r="BR32" s="90"/>
    </row>
    <row r="33" spans="1:70" s="4" customFormat="1" ht="18" customHeight="1">
      <c r="A33" s="3"/>
      <c r="B33" s="129"/>
      <c r="C33" s="129" t="s">
        <v>324</v>
      </c>
      <c r="D33" s="131" t="e">
        <f>'Sumário Executivo'!C14</f>
        <v>#DIV/0!</v>
      </c>
      <c r="E33" s="129"/>
      <c r="F33" s="9">
        <v>0.12</v>
      </c>
      <c r="G33" s="90" t="e">
        <f t="shared" si="0"/>
        <v>#DIV/0!</v>
      </c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Z33" s="90"/>
      <c r="AA33" s="90"/>
      <c r="AB33" s="90"/>
      <c r="AC33" s="90"/>
      <c r="AD33" s="90"/>
      <c r="AE33" s="90"/>
      <c r="AF33" s="90"/>
      <c r="AG33" s="90"/>
      <c r="AH33" s="90"/>
      <c r="AI33" s="90"/>
      <c r="AJ33" s="90"/>
      <c r="AK33" s="90"/>
      <c r="AL33" s="90"/>
      <c r="AM33" s="90"/>
      <c r="AN33" s="90"/>
      <c r="AO33" s="90"/>
      <c r="AP33" s="90"/>
      <c r="AQ33" s="90"/>
      <c r="AR33" s="90"/>
      <c r="AS33" s="90"/>
      <c r="AT33" s="90"/>
      <c r="AU33" s="90"/>
      <c r="AV33" s="90"/>
      <c r="AW33" s="90"/>
      <c r="AX33" s="90"/>
      <c r="AY33" s="90"/>
      <c r="AZ33" s="90"/>
      <c r="BA33" s="90"/>
      <c r="BB33" s="90"/>
      <c r="BC33" s="90"/>
      <c r="BD33" s="90"/>
      <c r="BE33" s="90"/>
      <c r="BF33" s="90"/>
      <c r="BG33" s="90"/>
      <c r="BH33" s="90"/>
      <c r="BI33" s="90"/>
      <c r="BJ33" s="90"/>
      <c r="BK33" s="90"/>
      <c r="BL33" s="90"/>
      <c r="BM33" s="90"/>
      <c r="BN33" s="90"/>
      <c r="BO33" s="90"/>
      <c r="BP33" s="90"/>
      <c r="BQ33" s="90"/>
      <c r="BR33" s="90"/>
    </row>
    <row r="34" spans="1:70" s="4" customFormat="1">
      <c r="A34" s="3"/>
      <c r="B34" s="3"/>
      <c r="C34" s="3"/>
      <c r="D34" s="3"/>
      <c r="E34" s="3"/>
      <c r="F34" s="3"/>
      <c r="G34" s="177" t="e">
        <f>SUM(G27:G33)</f>
        <v>#DIV/0!</v>
      </c>
      <c r="H34" s="177" t="e">
        <f>SUM(D27:D33)</f>
        <v>#DIV/0!</v>
      </c>
      <c r="I34" s="90"/>
      <c r="J34" s="90"/>
      <c r="K34" s="90"/>
      <c r="L34" s="90"/>
      <c r="M34" s="90"/>
      <c r="N34" s="90"/>
      <c r="O34" s="90"/>
      <c r="P34" s="90"/>
      <c r="Q34" s="90"/>
      <c r="R34" s="90"/>
      <c r="S34" s="90"/>
      <c r="T34" s="90"/>
      <c r="U34" s="90"/>
      <c r="V34" s="90"/>
      <c r="W34" s="90"/>
      <c r="X34" s="90"/>
      <c r="Y34" s="90"/>
      <c r="Z34" s="90"/>
      <c r="AA34" s="90"/>
      <c r="AB34" s="90"/>
      <c r="AC34" s="90"/>
      <c r="AD34" s="90"/>
      <c r="AE34" s="90"/>
      <c r="AF34" s="90"/>
      <c r="AG34" s="90"/>
      <c r="AH34" s="90"/>
      <c r="AI34" s="90"/>
      <c r="AJ34" s="90"/>
      <c r="AK34" s="90"/>
      <c r="AL34" s="90"/>
      <c r="AM34" s="90"/>
      <c r="AN34" s="90"/>
      <c r="AO34" s="90"/>
      <c r="AP34" s="90"/>
      <c r="AQ34" s="90"/>
      <c r="AR34" s="90"/>
      <c r="AS34" s="90"/>
      <c r="AT34" s="90"/>
      <c r="AU34" s="90"/>
      <c r="AV34" s="90"/>
      <c r="AW34" s="90"/>
      <c r="AX34" s="90"/>
      <c r="AY34" s="90"/>
      <c r="AZ34" s="90"/>
      <c r="BA34" s="90"/>
      <c r="BB34" s="90"/>
      <c r="BC34" s="90"/>
      <c r="BD34" s="90"/>
      <c r="BE34" s="90"/>
      <c r="BF34" s="90"/>
      <c r="BG34" s="90"/>
      <c r="BH34" s="90"/>
      <c r="BI34" s="90"/>
      <c r="BJ34" s="90"/>
      <c r="BK34" s="90"/>
      <c r="BL34" s="90"/>
      <c r="BM34" s="90"/>
      <c r="BN34" s="90"/>
      <c r="BO34" s="90"/>
      <c r="BP34" s="90"/>
      <c r="BQ34" s="90"/>
      <c r="BR34" s="90"/>
    </row>
    <row r="35" spans="1:70" s="4" customFormat="1">
      <c r="A35" s="3"/>
      <c r="B35" s="3"/>
      <c r="C35" s="3"/>
      <c r="D35" s="3"/>
      <c r="E35" s="3"/>
      <c r="F35" s="3"/>
      <c r="G35" s="33"/>
      <c r="H35" s="33"/>
      <c r="I35" s="90"/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0"/>
      <c r="Y35" s="90"/>
      <c r="Z35" s="90"/>
      <c r="AA35" s="90"/>
      <c r="AB35" s="90"/>
      <c r="AC35" s="90"/>
      <c r="AD35" s="90"/>
      <c r="AE35" s="90"/>
      <c r="AF35" s="90"/>
      <c r="AG35" s="90"/>
      <c r="AH35" s="90"/>
      <c r="AI35" s="90"/>
      <c r="AJ35" s="90"/>
      <c r="AK35" s="90"/>
      <c r="AL35" s="90"/>
      <c r="AM35" s="90"/>
      <c r="AN35" s="90"/>
      <c r="AO35" s="90"/>
      <c r="AP35" s="90"/>
      <c r="AQ35" s="90"/>
      <c r="AR35" s="90"/>
      <c r="AS35" s="90"/>
      <c r="AT35" s="90"/>
      <c r="AU35" s="90"/>
      <c r="AV35" s="90"/>
      <c r="AW35" s="90"/>
      <c r="AX35" s="90"/>
      <c r="AY35" s="90"/>
      <c r="AZ35" s="90"/>
      <c r="BA35" s="90"/>
      <c r="BB35" s="90"/>
      <c r="BC35" s="90"/>
      <c r="BD35" s="90"/>
      <c r="BE35" s="90"/>
      <c r="BF35" s="90"/>
      <c r="BG35" s="90"/>
      <c r="BH35" s="90"/>
      <c r="BI35" s="90"/>
      <c r="BJ35" s="90"/>
      <c r="BK35" s="90"/>
      <c r="BL35" s="90"/>
      <c r="BM35" s="90"/>
      <c r="BN35" s="90"/>
      <c r="BO35" s="90"/>
      <c r="BP35" s="90"/>
      <c r="BQ35" s="90"/>
      <c r="BR35" s="90"/>
    </row>
    <row r="36" spans="1:70" s="4" customFormat="1">
      <c r="A36" s="3"/>
      <c r="B36" s="3"/>
      <c r="C36" s="3"/>
      <c r="D36" s="3"/>
      <c r="E36" s="3"/>
      <c r="F36" s="3"/>
      <c r="G36" s="33"/>
      <c r="H36" s="33"/>
      <c r="I36" s="90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/>
      <c r="W36" s="90"/>
      <c r="X36" s="90"/>
      <c r="Y36" s="90"/>
      <c r="Z36" s="90"/>
      <c r="AA36" s="90"/>
      <c r="AB36" s="90"/>
      <c r="AC36" s="90"/>
      <c r="AD36" s="90"/>
      <c r="AE36" s="90"/>
      <c r="AF36" s="90"/>
      <c r="AG36" s="90"/>
      <c r="AH36" s="90"/>
      <c r="AI36" s="90"/>
      <c r="AJ36" s="90"/>
      <c r="AK36" s="90"/>
      <c r="AL36" s="90"/>
      <c r="AM36" s="90"/>
      <c r="AN36" s="90"/>
      <c r="AO36" s="90"/>
      <c r="AP36" s="90"/>
      <c r="AQ36" s="90"/>
      <c r="AR36" s="90"/>
      <c r="AS36" s="90"/>
      <c r="AT36" s="90"/>
      <c r="AU36" s="90"/>
      <c r="AV36" s="90"/>
      <c r="AW36" s="90"/>
      <c r="AX36" s="90"/>
      <c r="AY36" s="90"/>
      <c r="AZ36" s="90"/>
      <c r="BA36" s="90"/>
      <c r="BB36" s="90"/>
      <c r="BC36" s="90"/>
      <c r="BD36" s="90"/>
      <c r="BE36" s="90"/>
      <c r="BF36" s="90"/>
      <c r="BG36" s="90"/>
      <c r="BH36" s="90"/>
      <c r="BI36" s="90"/>
      <c r="BJ36" s="90"/>
      <c r="BK36" s="90"/>
      <c r="BL36" s="90"/>
      <c r="BM36" s="90"/>
      <c r="BN36" s="90"/>
      <c r="BO36" s="90"/>
      <c r="BP36" s="90"/>
      <c r="BQ36" s="90"/>
      <c r="BR36" s="90"/>
    </row>
    <row r="37" spans="1:70" s="4" customFormat="1">
      <c r="A37" s="3"/>
      <c r="B37" s="3"/>
      <c r="C37" s="3"/>
      <c r="D37" s="3"/>
      <c r="E37" s="3"/>
      <c r="F37" s="3"/>
      <c r="G37" s="3"/>
      <c r="H37" s="90"/>
      <c r="I37" s="90"/>
      <c r="J37" s="90"/>
      <c r="K37" s="90"/>
      <c r="L37" s="90"/>
      <c r="M37" s="90"/>
      <c r="N37" s="90"/>
      <c r="O37" s="90"/>
      <c r="P37" s="90"/>
      <c r="Q37" s="90"/>
      <c r="R37" s="90"/>
      <c r="S37" s="90"/>
      <c r="T37" s="90"/>
      <c r="U37" s="90"/>
      <c r="V37" s="90"/>
      <c r="W37" s="90"/>
      <c r="X37" s="90"/>
      <c r="Y37" s="90"/>
      <c r="Z37" s="90"/>
      <c r="AA37" s="90"/>
      <c r="AB37" s="90"/>
      <c r="AC37" s="90"/>
      <c r="AD37" s="90"/>
      <c r="AE37" s="90"/>
      <c r="AF37" s="90"/>
      <c r="AG37" s="90"/>
      <c r="AH37" s="90"/>
      <c r="AI37" s="90"/>
      <c r="AJ37" s="90"/>
      <c r="AK37" s="90"/>
      <c r="AL37" s="90"/>
      <c r="AM37" s="90"/>
      <c r="AN37" s="90"/>
      <c r="AO37" s="90"/>
      <c r="AP37" s="90"/>
      <c r="AQ37" s="90"/>
      <c r="AR37" s="90"/>
      <c r="AS37" s="90"/>
      <c r="AT37" s="90"/>
      <c r="AU37" s="90"/>
      <c r="AV37" s="90"/>
      <c r="AW37" s="90"/>
      <c r="AX37" s="90"/>
      <c r="AY37" s="90"/>
      <c r="AZ37" s="90"/>
      <c r="BA37" s="90"/>
      <c r="BB37" s="90"/>
      <c r="BC37" s="90"/>
      <c r="BD37" s="90"/>
      <c r="BE37" s="90"/>
      <c r="BF37" s="90"/>
      <c r="BG37" s="90"/>
      <c r="BH37" s="90"/>
      <c r="BI37" s="90"/>
      <c r="BJ37" s="90"/>
      <c r="BK37" s="90"/>
      <c r="BL37" s="90"/>
      <c r="BM37" s="90"/>
      <c r="BN37" s="90"/>
      <c r="BO37" s="90"/>
      <c r="BP37" s="90"/>
      <c r="BQ37" s="90"/>
      <c r="BR37" s="90"/>
    </row>
    <row r="38" spans="1:70" s="4" customFormat="1">
      <c r="A38" s="3"/>
      <c r="B38" s="3"/>
      <c r="C38" s="3"/>
      <c r="D38" s="3"/>
      <c r="E38" s="3"/>
      <c r="F38" s="3"/>
      <c r="G38" s="3"/>
      <c r="H38" s="90"/>
      <c r="I38" s="90"/>
      <c r="J38" s="90"/>
      <c r="K38" s="90"/>
      <c r="L38" s="90"/>
      <c r="M38" s="90"/>
      <c r="N38" s="90"/>
      <c r="O38" s="90"/>
      <c r="P38" s="90"/>
      <c r="Q38" s="90"/>
      <c r="R38" s="90"/>
      <c r="S38" s="90"/>
      <c r="T38" s="90"/>
      <c r="U38" s="90"/>
      <c r="V38" s="90"/>
      <c r="W38" s="90"/>
      <c r="X38" s="90"/>
      <c r="Y38" s="90"/>
      <c r="Z38" s="90"/>
      <c r="AA38" s="90"/>
      <c r="AB38" s="90"/>
      <c r="AC38" s="90"/>
      <c r="AD38" s="90"/>
      <c r="AE38" s="90"/>
      <c r="AF38" s="90"/>
      <c r="AG38" s="90"/>
      <c r="AH38" s="90"/>
      <c r="AI38" s="90"/>
      <c r="AJ38" s="90"/>
      <c r="AK38" s="90"/>
      <c r="AL38" s="90"/>
      <c r="AM38" s="90"/>
      <c r="AN38" s="90"/>
      <c r="AO38" s="90"/>
      <c r="AP38" s="90"/>
      <c r="AQ38" s="90"/>
      <c r="AR38" s="90"/>
      <c r="AS38" s="90"/>
      <c r="AT38" s="90"/>
      <c r="AU38" s="90"/>
      <c r="AV38" s="90"/>
      <c r="AW38" s="90"/>
      <c r="AX38" s="90"/>
      <c r="AY38" s="90"/>
      <c r="AZ38" s="90"/>
      <c r="BA38" s="90"/>
      <c r="BB38" s="90"/>
      <c r="BC38" s="90"/>
      <c r="BD38" s="90"/>
      <c r="BE38" s="90"/>
      <c r="BF38" s="90"/>
      <c r="BG38" s="90"/>
      <c r="BH38" s="90"/>
      <c r="BI38" s="90"/>
      <c r="BJ38" s="90"/>
      <c r="BK38" s="90"/>
      <c r="BL38" s="90"/>
      <c r="BM38" s="90"/>
      <c r="BN38" s="90"/>
      <c r="BO38" s="90"/>
      <c r="BP38" s="90"/>
      <c r="BQ38" s="90"/>
      <c r="BR38" s="90"/>
    </row>
    <row r="39" spans="1:70" s="4" customFormat="1">
      <c r="A39" s="3"/>
      <c r="B39" s="3"/>
      <c r="C39" s="3"/>
      <c r="D39" s="3"/>
      <c r="E39" s="3"/>
      <c r="F39" s="3"/>
      <c r="G39" s="3"/>
      <c r="H39" s="90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  <c r="Z39" s="90"/>
      <c r="AA39" s="90"/>
      <c r="AB39" s="90"/>
      <c r="AC39" s="90"/>
      <c r="AD39" s="90"/>
      <c r="AE39" s="90"/>
      <c r="AF39" s="90"/>
      <c r="AG39" s="90"/>
      <c r="AH39" s="90"/>
      <c r="AI39" s="90"/>
      <c r="AJ39" s="90"/>
      <c r="AK39" s="90"/>
      <c r="AL39" s="90"/>
      <c r="AM39" s="90"/>
      <c r="AN39" s="90"/>
      <c r="AO39" s="90"/>
      <c r="AP39" s="90"/>
      <c r="AQ39" s="90"/>
      <c r="AR39" s="90"/>
      <c r="AS39" s="90"/>
      <c r="AT39" s="90"/>
      <c r="AU39" s="90"/>
      <c r="AV39" s="90"/>
      <c r="AW39" s="90"/>
      <c r="AX39" s="90"/>
      <c r="AY39" s="90"/>
      <c r="AZ39" s="90"/>
      <c r="BA39" s="90"/>
      <c r="BB39" s="90"/>
      <c r="BC39" s="90"/>
      <c r="BD39" s="90"/>
      <c r="BE39" s="90"/>
      <c r="BF39" s="90"/>
      <c r="BG39" s="90"/>
      <c r="BH39" s="90"/>
      <c r="BI39" s="90"/>
      <c r="BJ39" s="90"/>
      <c r="BK39" s="90"/>
      <c r="BL39" s="90"/>
      <c r="BM39" s="90"/>
      <c r="BN39" s="90"/>
      <c r="BO39" s="90"/>
      <c r="BP39" s="90"/>
      <c r="BQ39" s="90"/>
      <c r="BR39" s="90"/>
    </row>
    <row r="40" spans="1:70" s="4" customFormat="1" ht="24.95" customHeight="1">
      <c r="A40" s="3"/>
      <c r="B40" s="883" t="s">
        <v>199</v>
      </c>
      <c r="C40" s="883"/>
      <c r="D40" s="883"/>
      <c r="E40" s="883"/>
      <c r="F40" s="883"/>
      <c r="G40" s="883"/>
      <c r="H40" s="90"/>
      <c r="I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90"/>
      <c r="AC40" s="90"/>
      <c r="AD40" s="90"/>
      <c r="AE40" s="90"/>
      <c r="AF40" s="90"/>
      <c r="AG40" s="90"/>
      <c r="AH40" s="90"/>
      <c r="AI40" s="90"/>
      <c r="AJ40" s="90"/>
      <c r="AK40" s="90"/>
      <c r="AL40" s="90"/>
      <c r="AM40" s="90"/>
      <c r="AN40" s="90"/>
      <c r="AO40" s="90"/>
      <c r="AP40" s="90"/>
      <c r="AQ40" s="90"/>
      <c r="AR40" s="90"/>
      <c r="AS40" s="90"/>
      <c r="AT40" s="90"/>
      <c r="AU40" s="90"/>
      <c r="AV40" s="90"/>
      <c r="AW40" s="90"/>
      <c r="AX40" s="90"/>
      <c r="AY40" s="90"/>
      <c r="AZ40" s="90"/>
      <c r="BA40" s="90"/>
      <c r="BB40" s="90"/>
      <c r="BC40" s="90"/>
      <c r="BD40" s="90"/>
      <c r="BE40" s="90"/>
      <c r="BF40" s="90"/>
      <c r="BG40" s="90"/>
      <c r="BH40" s="90"/>
      <c r="BI40" s="90"/>
      <c r="BJ40" s="90"/>
      <c r="BK40" s="90"/>
      <c r="BL40" s="90"/>
      <c r="BM40" s="90"/>
      <c r="BN40" s="90"/>
      <c r="BO40" s="90"/>
      <c r="BP40" s="90"/>
      <c r="BQ40" s="90"/>
      <c r="BR40" s="90"/>
    </row>
    <row r="41" spans="1:70" s="4" customFormat="1" ht="18">
      <c r="A41" s="3"/>
      <c r="B41" s="121" t="s">
        <v>57</v>
      </c>
      <c r="C41" s="121"/>
      <c r="D41" s="121"/>
      <c r="E41" s="121"/>
      <c r="F41" s="121"/>
      <c r="G41" s="121"/>
      <c r="H41" s="90"/>
      <c r="I41" s="90"/>
      <c r="J41" s="90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Z41" s="90"/>
      <c r="AA41" s="90"/>
      <c r="AB41" s="90"/>
      <c r="AC41" s="90"/>
      <c r="AD41" s="90"/>
      <c r="AE41" s="90"/>
      <c r="AF41" s="90"/>
      <c r="AG41" s="90"/>
      <c r="AH41" s="90"/>
      <c r="AI41" s="90"/>
      <c r="AJ41" s="90"/>
      <c r="AK41" s="90"/>
      <c r="AL41" s="90"/>
      <c r="AM41" s="90"/>
      <c r="AN41" s="90"/>
      <c r="AO41" s="90"/>
      <c r="AP41" s="90"/>
      <c r="AQ41" s="90"/>
      <c r="AR41" s="90"/>
      <c r="AS41" s="90"/>
      <c r="AT41" s="90"/>
      <c r="AU41" s="90"/>
      <c r="AV41" s="90"/>
      <c r="AW41" s="90"/>
      <c r="AX41" s="90"/>
      <c r="AY41" s="90"/>
      <c r="AZ41" s="90"/>
      <c r="BA41" s="90"/>
      <c r="BB41" s="90"/>
      <c r="BC41" s="90"/>
      <c r="BD41" s="90"/>
      <c r="BE41" s="90"/>
      <c r="BF41" s="90"/>
      <c r="BG41" s="90"/>
      <c r="BH41" s="90"/>
      <c r="BI41" s="90"/>
      <c r="BJ41" s="90"/>
      <c r="BK41" s="90"/>
      <c r="BL41" s="90"/>
      <c r="BM41" s="90"/>
      <c r="BN41" s="90"/>
      <c r="BO41" s="90"/>
      <c r="BP41" s="90"/>
      <c r="BQ41" s="90"/>
      <c r="BR41" s="90"/>
    </row>
    <row r="42" spans="1:70" s="4" customFormat="1" ht="18">
      <c r="A42" s="3"/>
      <c r="B42" s="126">
        <v>0</v>
      </c>
      <c r="C42" s="121" t="s">
        <v>62</v>
      </c>
      <c r="D42" s="127" t="e">
        <f>D12</f>
        <v>#DIV/0!</v>
      </c>
      <c r="E42" s="121"/>
      <c r="F42" s="121"/>
      <c r="G42" s="127" t="e">
        <f>D42</f>
        <v>#DIV/0!</v>
      </c>
      <c r="H42" s="90"/>
      <c r="I42" s="90"/>
      <c r="J42" s="90"/>
      <c r="K42" s="90"/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90"/>
      <c r="W42" s="90"/>
      <c r="X42" s="90"/>
      <c r="Y42" s="90"/>
      <c r="Z42" s="90"/>
      <c r="AA42" s="90"/>
      <c r="AB42" s="90"/>
      <c r="AC42" s="90"/>
      <c r="AD42" s="90"/>
      <c r="AE42" s="90"/>
      <c r="AF42" s="90"/>
      <c r="AG42" s="90"/>
      <c r="AH42" s="90"/>
      <c r="AI42" s="90"/>
      <c r="AJ42" s="90"/>
      <c r="AK42" s="90"/>
      <c r="AL42" s="90"/>
      <c r="AM42" s="90"/>
      <c r="AN42" s="90"/>
      <c r="AO42" s="90"/>
      <c r="AP42" s="90"/>
      <c r="AQ42" s="90"/>
      <c r="AR42" s="90"/>
      <c r="AS42" s="90"/>
      <c r="AT42" s="90"/>
      <c r="AU42" s="90"/>
      <c r="AV42" s="90"/>
      <c r="AW42" s="90"/>
      <c r="AX42" s="90"/>
      <c r="AY42" s="90"/>
      <c r="AZ42" s="90"/>
      <c r="BA42" s="90"/>
      <c r="BB42" s="90"/>
      <c r="BC42" s="90"/>
      <c r="BD42" s="90"/>
      <c r="BE42" s="90"/>
      <c r="BF42" s="90"/>
      <c r="BG42" s="90"/>
      <c r="BH42" s="90"/>
      <c r="BI42" s="90"/>
      <c r="BJ42" s="90"/>
      <c r="BK42" s="90"/>
      <c r="BL42" s="90"/>
      <c r="BM42" s="90"/>
      <c r="BN42" s="90"/>
      <c r="BO42" s="90"/>
      <c r="BP42" s="90"/>
      <c r="BQ42" s="90"/>
      <c r="BR42" s="90"/>
    </row>
    <row r="43" spans="1:70" s="4" customFormat="1" ht="18">
      <c r="A43" s="3"/>
      <c r="B43" s="126">
        <v>1</v>
      </c>
      <c r="C43" s="121" t="s">
        <v>63</v>
      </c>
      <c r="D43" s="127">
        <f t="shared" ref="D43:D52" si="1">D13</f>
        <v>0</v>
      </c>
      <c r="E43" s="121"/>
      <c r="F43" s="121"/>
      <c r="G43" s="127" t="e">
        <f>G42+D43</f>
        <v>#DIV/0!</v>
      </c>
      <c r="H43" s="90" t="e">
        <f>IF(G43&lt;0,1,0)</f>
        <v>#DIV/0!</v>
      </c>
      <c r="I43" s="90" t="e">
        <f>IF(H43&gt;0,SUM(H43),0)</f>
        <v>#DIV/0!</v>
      </c>
      <c r="J43" s="90" t="e">
        <f t="shared" ref="J43:J48" si="2">IF(H43=0,(-G42/D43),0)</f>
        <v>#DIV/0!</v>
      </c>
      <c r="K43" s="90" t="e">
        <f>IF(J43&lt;=0,0,J43)</f>
        <v>#DIV/0!</v>
      </c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90"/>
      <c r="AG43" s="90"/>
      <c r="AH43" s="90"/>
      <c r="AI43" s="90"/>
      <c r="AJ43" s="90"/>
      <c r="AK43" s="90"/>
      <c r="AL43" s="90"/>
      <c r="AM43" s="90"/>
      <c r="AN43" s="90"/>
      <c r="AO43" s="90"/>
      <c r="AP43" s="90"/>
      <c r="AQ43" s="90"/>
      <c r="AR43" s="90"/>
      <c r="AS43" s="90"/>
      <c r="AT43" s="90"/>
      <c r="AU43" s="90"/>
      <c r="AV43" s="90"/>
      <c r="AW43" s="90"/>
      <c r="AX43" s="90"/>
      <c r="AY43" s="90"/>
      <c r="AZ43" s="90"/>
      <c r="BA43" s="90"/>
      <c r="BB43" s="90"/>
      <c r="BC43" s="90"/>
      <c r="BD43" s="90"/>
      <c r="BE43" s="90"/>
      <c r="BF43" s="90"/>
      <c r="BG43" s="90"/>
      <c r="BH43" s="90"/>
      <c r="BI43" s="90"/>
      <c r="BJ43" s="90"/>
      <c r="BK43" s="90"/>
      <c r="BL43" s="90"/>
      <c r="BM43" s="90"/>
      <c r="BN43" s="90"/>
      <c r="BO43" s="90"/>
      <c r="BP43" s="90"/>
      <c r="BQ43" s="90"/>
      <c r="BR43" s="90"/>
    </row>
    <row r="44" spans="1:70" s="4" customFormat="1" ht="18">
      <c r="A44" s="3"/>
      <c r="B44" s="126">
        <v>2</v>
      </c>
      <c r="C44" s="121" t="s">
        <v>63</v>
      </c>
      <c r="D44" s="127" t="e">
        <f t="shared" si="1"/>
        <v>#DIV/0!</v>
      </c>
      <c r="E44" s="121"/>
      <c r="F44" s="121"/>
      <c r="G44" s="127" t="e">
        <f t="shared" ref="G44:G52" si="3">G43+D44</f>
        <v>#DIV/0!</v>
      </c>
      <c r="H44" s="90" t="e">
        <f t="shared" ref="H44:H52" si="4">IF(G44&lt;0,1,0)</f>
        <v>#DIV/0!</v>
      </c>
      <c r="I44" s="90" t="e">
        <f>IF(H44&gt;0,H43+H44,0)</f>
        <v>#DIV/0!</v>
      </c>
      <c r="J44" s="90" t="e">
        <f t="shared" si="2"/>
        <v>#DIV/0!</v>
      </c>
      <c r="K44" s="90" t="e">
        <f t="shared" ref="K44:K52" si="5">IF(J44&lt;=0,0,J44)</f>
        <v>#DIV/0!</v>
      </c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0"/>
      <c r="W44" s="90"/>
      <c r="X44" s="90"/>
      <c r="Y44" s="90"/>
      <c r="Z44" s="90"/>
      <c r="AA44" s="90"/>
      <c r="AB44" s="90"/>
      <c r="AC44" s="90"/>
      <c r="AD44" s="90"/>
      <c r="AE44" s="90"/>
      <c r="AF44" s="90"/>
      <c r="AG44" s="90"/>
      <c r="AH44" s="90"/>
      <c r="AI44" s="90"/>
      <c r="AJ44" s="90"/>
      <c r="AK44" s="90"/>
      <c r="AL44" s="90"/>
      <c r="AM44" s="90"/>
      <c r="AN44" s="90"/>
      <c r="AO44" s="90"/>
      <c r="AP44" s="90"/>
      <c r="AQ44" s="90"/>
      <c r="AR44" s="90"/>
      <c r="AS44" s="90"/>
      <c r="AT44" s="90"/>
      <c r="AU44" s="90"/>
      <c r="AV44" s="90"/>
      <c r="AW44" s="90"/>
      <c r="AX44" s="90"/>
      <c r="AY44" s="90"/>
      <c r="AZ44" s="90"/>
      <c r="BA44" s="90"/>
      <c r="BB44" s="90"/>
      <c r="BC44" s="90"/>
      <c r="BD44" s="90"/>
      <c r="BE44" s="90"/>
      <c r="BF44" s="90"/>
      <c r="BG44" s="90"/>
      <c r="BH44" s="90"/>
      <c r="BI44" s="90"/>
      <c r="BJ44" s="90"/>
      <c r="BK44" s="90"/>
      <c r="BL44" s="90"/>
      <c r="BM44" s="90"/>
      <c r="BN44" s="90"/>
      <c r="BO44" s="90"/>
      <c r="BP44" s="90"/>
      <c r="BQ44" s="90"/>
      <c r="BR44" s="90"/>
    </row>
    <row r="45" spans="1:70" s="4" customFormat="1" ht="18">
      <c r="A45" s="3"/>
      <c r="B45" s="126">
        <v>3</v>
      </c>
      <c r="C45" s="121" t="s">
        <v>63</v>
      </c>
      <c r="D45" s="127" t="e">
        <f t="shared" si="1"/>
        <v>#DIV/0!</v>
      </c>
      <c r="E45" s="121"/>
      <c r="F45" s="121"/>
      <c r="G45" s="127" t="e">
        <f t="shared" si="3"/>
        <v>#DIV/0!</v>
      </c>
      <c r="H45" s="90" t="e">
        <f t="shared" si="4"/>
        <v>#DIV/0!</v>
      </c>
      <c r="I45" s="90" t="e">
        <f>IF(H45&gt;0,SUM(H43+H44+H45),0)</f>
        <v>#DIV/0!</v>
      </c>
      <c r="J45" s="90" t="e">
        <f t="shared" si="2"/>
        <v>#DIV/0!</v>
      </c>
      <c r="K45" s="90" t="e">
        <f t="shared" si="5"/>
        <v>#DIV/0!</v>
      </c>
      <c r="L45" s="90"/>
      <c r="M45" s="90"/>
      <c r="N45" s="90"/>
      <c r="O45" s="90"/>
      <c r="P45" s="90"/>
      <c r="Q45" s="90"/>
      <c r="R45" s="90"/>
      <c r="S45" s="90"/>
      <c r="T45" s="90"/>
      <c r="U45" s="90"/>
      <c r="V45" s="90"/>
      <c r="W45" s="90"/>
      <c r="X45" s="90"/>
      <c r="Y45" s="90"/>
      <c r="Z45" s="90"/>
      <c r="AA45" s="90"/>
      <c r="AB45" s="90"/>
      <c r="AC45" s="90"/>
      <c r="AD45" s="90"/>
      <c r="AE45" s="90"/>
      <c r="AF45" s="90"/>
      <c r="AG45" s="90"/>
      <c r="AH45" s="90"/>
      <c r="AI45" s="90"/>
      <c r="AJ45" s="90"/>
      <c r="AK45" s="90"/>
      <c r="AL45" s="90"/>
      <c r="AM45" s="90"/>
      <c r="AN45" s="90"/>
      <c r="AO45" s="90"/>
      <c r="AP45" s="90"/>
      <c r="AQ45" s="90"/>
      <c r="AR45" s="90"/>
      <c r="AS45" s="90"/>
      <c r="AT45" s="90"/>
      <c r="AU45" s="90"/>
      <c r="AV45" s="90"/>
      <c r="AW45" s="90"/>
      <c r="AX45" s="90"/>
      <c r="AY45" s="90"/>
      <c r="AZ45" s="90"/>
      <c r="BA45" s="90"/>
      <c r="BB45" s="90"/>
      <c r="BC45" s="90"/>
      <c r="BD45" s="90"/>
      <c r="BE45" s="90"/>
      <c r="BF45" s="90"/>
      <c r="BG45" s="90"/>
      <c r="BH45" s="90"/>
      <c r="BI45" s="90"/>
      <c r="BJ45" s="90"/>
      <c r="BK45" s="90"/>
      <c r="BL45" s="90"/>
      <c r="BM45" s="90"/>
      <c r="BN45" s="90"/>
      <c r="BO45" s="90"/>
      <c r="BP45" s="90"/>
      <c r="BQ45" s="90"/>
      <c r="BR45" s="90"/>
    </row>
    <row r="46" spans="1:70" s="4" customFormat="1" ht="18">
      <c r="A46" s="3"/>
      <c r="B46" s="126">
        <v>4</v>
      </c>
      <c r="C46" s="121" t="s">
        <v>63</v>
      </c>
      <c r="D46" s="127" t="e">
        <f t="shared" si="1"/>
        <v>#DIV/0!</v>
      </c>
      <c r="E46" s="121"/>
      <c r="F46" s="121"/>
      <c r="G46" s="127" t="e">
        <f t="shared" si="3"/>
        <v>#DIV/0!</v>
      </c>
      <c r="H46" s="90" t="e">
        <f t="shared" si="4"/>
        <v>#DIV/0!</v>
      </c>
      <c r="I46" s="90" t="e">
        <f>IF(H46&gt;0,SUM(H43+H44+H45+H46),0)</f>
        <v>#DIV/0!</v>
      </c>
      <c r="J46" s="90" t="e">
        <f t="shared" si="2"/>
        <v>#DIV/0!</v>
      </c>
      <c r="K46" s="90" t="e">
        <f t="shared" si="5"/>
        <v>#DIV/0!</v>
      </c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  <c r="Z46" s="90"/>
      <c r="AA46" s="90"/>
      <c r="AB46" s="90"/>
      <c r="AC46" s="90"/>
      <c r="AD46" s="90"/>
      <c r="AE46" s="90"/>
      <c r="AF46" s="90"/>
      <c r="AG46" s="90"/>
      <c r="AH46" s="90"/>
      <c r="AI46" s="90"/>
      <c r="AJ46" s="90"/>
      <c r="AK46" s="90"/>
      <c r="AL46" s="90"/>
      <c r="AM46" s="90"/>
      <c r="AN46" s="90"/>
      <c r="AO46" s="90"/>
      <c r="AP46" s="90"/>
      <c r="AQ46" s="90"/>
      <c r="AR46" s="90"/>
      <c r="AS46" s="90"/>
      <c r="AT46" s="90"/>
      <c r="AU46" s="90"/>
      <c r="AV46" s="90"/>
      <c r="AW46" s="90"/>
      <c r="AX46" s="90"/>
      <c r="AY46" s="90"/>
      <c r="AZ46" s="90"/>
      <c r="BA46" s="90"/>
      <c r="BB46" s="90"/>
      <c r="BC46" s="90"/>
      <c r="BD46" s="90"/>
      <c r="BE46" s="90"/>
      <c r="BF46" s="90"/>
      <c r="BG46" s="90"/>
      <c r="BH46" s="90"/>
      <c r="BI46" s="90"/>
      <c r="BJ46" s="90"/>
      <c r="BK46" s="90"/>
      <c r="BL46" s="90"/>
      <c r="BM46" s="90"/>
      <c r="BN46" s="90"/>
      <c r="BO46" s="90"/>
      <c r="BP46" s="90"/>
      <c r="BQ46" s="90"/>
      <c r="BR46" s="90"/>
    </row>
    <row r="47" spans="1:70" s="4" customFormat="1" ht="18">
      <c r="A47" s="3"/>
      <c r="B47" s="126">
        <v>5</v>
      </c>
      <c r="C47" s="121" t="s">
        <v>63</v>
      </c>
      <c r="D47" s="127">
        <f t="shared" si="1"/>
        <v>0</v>
      </c>
      <c r="E47" s="121"/>
      <c r="F47" s="121"/>
      <c r="G47" s="127" t="e">
        <f t="shared" si="3"/>
        <v>#DIV/0!</v>
      </c>
      <c r="H47" s="90" t="e">
        <f t="shared" si="4"/>
        <v>#DIV/0!</v>
      </c>
      <c r="I47" s="90" t="e">
        <f>IF(H47&gt;0,SUM(H43+H44+H45+H46+H47),0)</f>
        <v>#DIV/0!</v>
      </c>
      <c r="J47" s="90" t="e">
        <f t="shared" si="2"/>
        <v>#DIV/0!</v>
      </c>
      <c r="K47" s="90" t="e">
        <f t="shared" si="5"/>
        <v>#DIV/0!</v>
      </c>
      <c r="L47" s="90"/>
      <c r="M47" s="90"/>
      <c r="N47" s="90"/>
      <c r="O47" s="90"/>
      <c r="P47" s="90"/>
      <c r="Q47" s="90"/>
      <c r="R47" s="90"/>
      <c r="S47" s="90"/>
      <c r="T47" s="90"/>
      <c r="U47" s="90"/>
      <c r="V47" s="90"/>
      <c r="W47" s="90"/>
      <c r="X47" s="90"/>
      <c r="Y47" s="90"/>
      <c r="Z47" s="90"/>
      <c r="AA47" s="90"/>
      <c r="AB47" s="90"/>
      <c r="AC47" s="90"/>
      <c r="AD47" s="90"/>
      <c r="AE47" s="90"/>
      <c r="AF47" s="90"/>
      <c r="AG47" s="90"/>
      <c r="AH47" s="90"/>
      <c r="AI47" s="90"/>
      <c r="AJ47" s="90"/>
      <c r="AK47" s="90"/>
      <c r="AL47" s="90"/>
      <c r="AM47" s="90"/>
      <c r="AN47" s="90"/>
      <c r="AO47" s="90"/>
      <c r="AP47" s="90"/>
      <c r="AQ47" s="90"/>
      <c r="AR47" s="90"/>
      <c r="AS47" s="90"/>
      <c r="AT47" s="90"/>
      <c r="AU47" s="90"/>
      <c r="AV47" s="90"/>
      <c r="AW47" s="90"/>
      <c r="AX47" s="90"/>
      <c r="AY47" s="90"/>
      <c r="AZ47" s="90"/>
      <c r="BA47" s="90"/>
      <c r="BB47" s="90"/>
      <c r="BC47" s="90"/>
      <c r="BD47" s="90"/>
      <c r="BE47" s="90"/>
      <c r="BF47" s="90"/>
      <c r="BG47" s="90"/>
      <c r="BH47" s="90"/>
      <c r="BI47" s="90"/>
      <c r="BJ47" s="90"/>
      <c r="BK47" s="90"/>
      <c r="BL47" s="90"/>
      <c r="BM47" s="90"/>
      <c r="BN47" s="90"/>
      <c r="BO47" s="90"/>
      <c r="BP47" s="90"/>
      <c r="BQ47" s="90"/>
      <c r="BR47" s="90"/>
    </row>
    <row r="48" spans="1:70" s="4" customFormat="1" ht="18">
      <c r="A48" s="3"/>
      <c r="B48" s="126">
        <v>6</v>
      </c>
      <c r="C48" s="121" t="s">
        <v>63</v>
      </c>
      <c r="D48" s="127">
        <f t="shared" si="1"/>
        <v>0</v>
      </c>
      <c r="E48" s="121"/>
      <c r="F48" s="121"/>
      <c r="G48" s="127" t="e">
        <f t="shared" si="3"/>
        <v>#DIV/0!</v>
      </c>
      <c r="H48" s="90" t="e">
        <f t="shared" si="4"/>
        <v>#DIV/0!</v>
      </c>
      <c r="I48" s="90" t="e">
        <f>IF(H48&gt;0,SUM(H43+H44+H45+H46+H47+H48),0)</f>
        <v>#DIV/0!</v>
      </c>
      <c r="J48" s="90" t="e">
        <f t="shared" si="2"/>
        <v>#DIV/0!</v>
      </c>
      <c r="K48" s="90" t="e">
        <f t="shared" si="5"/>
        <v>#DIV/0!</v>
      </c>
      <c r="L48" s="90"/>
      <c r="M48" s="90"/>
      <c r="N48" s="90"/>
      <c r="O48" s="90"/>
      <c r="P48" s="90"/>
      <c r="Q48" s="90"/>
      <c r="R48" s="90"/>
      <c r="S48" s="90"/>
      <c r="T48" s="90"/>
      <c r="U48" s="90"/>
      <c r="V48" s="90"/>
      <c r="W48" s="90"/>
      <c r="X48" s="90"/>
      <c r="Y48" s="90"/>
      <c r="Z48" s="90"/>
      <c r="AA48" s="90"/>
      <c r="AB48" s="90"/>
      <c r="AC48" s="90"/>
      <c r="AD48" s="90"/>
      <c r="AE48" s="90"/>
      <c r="AF48" s="90"/>
      <c r="AG48" s="90"/>
      <c r="AH48" s="90"/>
      <c r="AI48" s="90"/>
      <c r="AJ48" s="90"/>
      <c r="AK48" s="90"/>
      <c r="AL48" s="90"/>
      <c r="AM48" s="90"/>
      <c r="AN48" s="90"/>
      <c r="AO48" s="90"/>
      <c r="AP48" s="90"/>
      <c r="AQ48" s="90"/>
      <c r="AR48" s="90"/>
      <c r="AS48" s="90"/>
      <c r="AT48" s="90"/>
      <c r="AU48" s="90"/>
      <c r="AV48" s="90"/>
      <c r="AW48" s="90"/>
      <c r="AX48" s="90"/>
      <c r="AY48" s="90"/>
      <c r="AZ48" s="90"/>
      <c r="BA48" s="90"/>
      <c r="BB48" s="90"/>
      <c r="BC48" s="90"/>
      <c r="BD48" s="90"/>
      <c r="BE48" s="90"/>
      <c r="BF48" s="90"/>
      <c r="BG48" s="90"/>
      <c r="BH48" s="90"/>
      <c r="BI48" s="90"/>
      <c r="BJ48" s="90"/>
      <c r="BK48" s="90"/>
      <c r="BL48" s="90"/>
      <c r="BM48" s="90"/>
      <c r="BN48" s="90"/>
      <c r="BO48" s="90"/>
      <c r="BP48" s="90"/>
      <c r="BQ48" s="90"/>
      <c r="BR48" s="90"/>
    </row>
    <row r="49" spans="1:70" s="4" customFormat="1" ht="18">
      <c r="A49" s="3"/>
      <c r="B49" s="126">
        <v>7</v>
      </c>
      <c r="C49" s="121" t="s">
        <v>63</v>
      </c>
      <c r="D49" s="127">
        <f t="shared" si="1"/>
        <v>0</v>
      </c>
      <c r="E49" s="121"/>
      <c r="F49" s="121"/>
      <c r="G49" s="127" t="e">
        <f t="shared" si="3"/>
        <v>#DIV/0!</v>
      </c>
      <c r="H49" s="90" t="e">
        <f t="shared" si="4"/>
        <v>#DIV/0!</v>
      </c>
      <c r="I49" s="90" t="e">
        <f>IF(H49&gt;0,SUM(H43+H44+H45+H46+H47+H48+H49),0)</f>
        <v>#DIV/0!</v>
      </c>
      <c r="J49" s="90" t="e">
        <f>IF(H49=0,(-G48/D49),0)</f>
        <v>#DIV/0!</v>
      </c>
      <c r="K49" s="90" t="e">
        <f t="shared" si="5"/>
        <v>#DIV/0!</v>
      </c>
      <c r="L49" s="90"/>
      <c r="M49" s="90"/>
      <c r="N49" s="90"/>
      <c r="O49" s="90"/>
      <c r="P49" s="90"/>
      <c r="Q49" s="90"/>
      <c r="R49" s="90"/>
      <c r="S49" s="90"/>
      <c r="T49" s="90"/>
      <c r="U49" s="90"/>
      <c r="V49" s="90"/>
      <c r="W49" s="90"/>
      <c r="X49" s="90"/>
      <c r="Y49" s="90"/>
      <c r="Z49" s="90"/>
      <c r="AA49" s="90"/>
      <c r="AB49" s="90"/>
      <c r="AC49" s="90"/>
      <c r="AD49" s="90"/>
      <c r="AE49" s="90"/>
      <c r="AF49" s="90"/>
      <c r="AG49" s="90"/>
      <c r="AH49" s="90"/>
      <c r="AI49" s="90"/>
      <c r="AJ49" s="90"/>
      <c r="AK49" s="90"/>
      <c r="AL49" s="90"/>
      <c r="AM49" s="90"/>
      <c r="AN49" s="90"/>
      <c r="AO49" s="90"/>
      <c r="AP49" s="90"/>
      <c r="AQ49" s="90"/>
      <c r="AR49" s="90"/>
      <c r="AS49" s="90"/>
      <c r="AT49" s="90"/>
      <c r="AU49" s="90"/>
      <c r="AV49" s="90"/>
      <c r="AW49" s="90"/>
      <c r="AX49" s="90"/>
      <c r="AY49" s="90"/>
      <c r="AZ49" s="90"/>
      <c r="BA49" s="90"/>
      <c r="BB49" s="90"/>
      <c r="BC49" s="90"/>
      <c r="BD49" s="90"/>
      <c r="BE49" s="90"/>
      <c r="BF49" s="90"/>
      <c r="BG49" s="90"/>
      <c r="BH49" s="90"/>
      <c r="BI49" s="90"/>
      <c r="BJ49" s="90"/>
      <c r="BK49" s="90"/>
      <c r="BL49" s="90"/>
      <c r="BM49" s="90"/>
      <c r="BN49" s="90"/>
      <c r="BO49" s="90"/>
      <c r="BP49" s="90"/>
      <c r="BQ49" s="90"/>
      <c r="BR49" s="90"/>
    </row>
    <row r="50" spans="1:70" s="4" customFormat="1" ht="18">
      <c r="A50" s="3"/>
      <c r="B50" s="126">
        <v>8</v>
      </c>
      <c r="C50" s="121" t="s">
        <v>63</v>
      </c>
      <c r="D50" s="127">
        <f t="shared" si="1"/>
        <v>0</v>
      </c>
      <c r="E50" s="121"/>
      <c r="F50" s="121"/>
      <c r="G50" s="127" t="e">
        <f t="shared" si="3"/>
        <v>#DIV/0!</v>
      </c>
      <c r="H50" s="90" t="e">
        <f t="shared" si="4"/>
        <v>#DIV/0!</v>
      </c>
      <c r="I50" s="90" t="e">
        <f>IF(H50&gt;0,SUM(H43+H44+H45+H46+H47+H48+H49+H50),0)</f>
        <v>#DIV/0!</v>
      </c>
      <c r="J50" s="90" t="e">
        <f>IF(H50=0,(-G49/D50),0)</f>
        <v>#DIV/0!</v>
      </c>
      <c r="K50" s="90" t="e">
        <f t="shared" si="5"/>
        <v>#DIV/0!</v>
      </c>
      <c r="L50" s="90"/>
      <c r="M50" s="90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0"/>
      <c r="Y50" s="90"/>
      <c r="Z50" s="90"/>
      <c r="AA50" s="90"/>
      <c r="AB50" s="90"/>
      <c r="AC50" s="90"/>
      <c r="AD50" s="90"/>
      <c r="AE50" s="90"/>
      <c r="AF50" s="90"/>
      <c r="AG50" s="90"/>
      <c r="AH50" s="90"/>
      <c r="AI50" s="90"/>
      <c r="AJ50" s="90"/>
      <c r="AK50" s="90"/>
      <c r="AL50" s="90"/>
      <c r="AM50" s="90"/>
      <c r="AN50" s="90"/>
      <c r="AO50" s="90"/>
      <c r="AP50" s="90"/>
      <c r="AQ50" s="90"/>
      <c r="AR50" s="90"/>
      <c r="AS50" s="90"/>
      <c r="AT50" s="90"/>
      <c r="AU50" s="90"/>
      <c r="AV50" s="90"/>
      <c r="AW50" s="90"/>
      <c r="AX50" s="90"/>
      <c r="AY50" s="90"/>
      <c r="AZ50" s="90"/>
      <c r="BA50" s="90"/>
      <c r="BB50" s="90"/>
      <c r="BC50" s="90"/>
      <c r="BD50" s="90"/>
      <c r="BE50" s="90"/>
      <c r="BF50" s="90"/>
      <c r="BG50" s="90"/>
      <c r="BH50" s="90"/>
      <c r="BI50" s="90"/>
      <c r="BJ50" s="90"/>
      <c r="BK50" s="90"/>
      <c r="BL50" s="90"/>
      <c r="BM50" s="90"/>
      <c r="BN50" s="90"/>
      <c r="BO50" s="90"/>
      <c r="BP50" s="90"/>
      <c r="BQ50" s="90"/>
      <c r="BR50" s="90"/>
    </row>
    <row r="51" spans="1:70" s="4" customFormat="1" ht="18">
      <c r="A51" s="3"/>
      <c r="B51" s="126">
        <v>9</v>
      </c>
      <c r="C51" s="121" t="s">
        <v>63</v>
      </c>
      <c r="D51" s="127">
        <f t="shared" si="1"/>
        <v>0</v>
      </c>
      <c r="E51" s="121"/>
      <c r="F51" s="121"/>
      <c r="G51" s="127" t="e">
        <f t="shared" si="3"/>
        <v>#DIV/0!</v>
      </c>
      <c r="H51" s="90" t="e">
        <f t="shared" si="4"/>
        <v>#DIV/0!</v>
      </c>
      <c r="I51" s="90" t="e">
        <f>IF(H51&gt;0,SUM(H43+H44+H45+H46+H47+H48+H49+H50+H51),0)</f>
        <v>#DIV/0!</v>
      </c>
      <c r="J51" s="90" t="e">
        <f>IF(H51=0,(-G50/D51),0)</f>
        <v>#DIV/0!</v>
      </c>
      <c r="K51" s="90" t="e">
        <f t="shared" si="5"/>
        <v>#DIV/0!</v>
      </c>
      <c r="L51" s="90"/>
      <c r="M51" s="90"/>
      <c r="N51" s="90"/>
      <c r="O51" s="90"/>
      <c r="P51" s="90"/>
      <c r="Q51" s="90"/>
      <c r="R51" s="90"/>
      <c r="S51" s="90"/>
      <c r="T51" s="90"/>
      <c r="U51" s="90"/>
      <c r="V51" s="90"/>
      <c r="W51" s="90"/>
      <c r="X51" s="90"/>
      <c r="Y51" s="90"/>
      <c r="Z51" s="90"/>
      <c r="AA51" s="90"/>
      <c r="AB51" s="90"/>
      <c r="AC51" s="90"/>
      <c r="AD51" s="90"/>
      <c r="AE51" s="90"/>
      <c r="AF51" s="90"/>
      <c r="AG51" s="90"/>
      <c r="AH51" s="90"/>
      <c r="AI51" s="90"/>
      <c r="AJ51" s="90"/>
      <c r="AK51" s="90"/>
      <c r="AL51" s="90"/>
      <c r="AM51" s="90"/>
      <c r="AN51" s="90"/>
      <c r="AO51" s="90"/>
      <c r="AP51" s="90"/>
      <c r="AQ51" s="90"/>
      <c r="AR51" s="90"/>
      <c r="AS51" s="90"/>
      <c r="AT51" s="90"/>
      <c r="AU51" s="90"/>
      <c r="AV51" s="90"/>
      <c r="AW51" s="90"/>
      <c r="AX51" s="90"/>
      <c r="AY51" s="90"/>
      <c r="AZ51" s="90"/>
      <c r="BA51" s="90"/>
      <c r="BB51" s="90"/>
      <c r="BC51" s="90"/>
      <c r="BD51" s="90"/>
      <c r="BE51" s="90"/>
      <c r="BF51" s="90"/>
      <c r="BG51" s="90"/>
      <c r="BH51" s="90"/>
      <c r="BI51" s="90"/>
      <c r="BJ51" s="90"/>
      <c r="BK51" s="90"/>
      <c r="BL51" s="90"/>
      <c r="BM51" s="90"/>
      <c r="BN51" s="90"/>
      <c r="BO51" s="90"/>
      <c r="BP51" s="90"/>
      <c r="BQ51" s="90"/>
      <c r="BR51" s="90"/>
    </row>
    <row r="52" spans="1:70" s="4" customFormat="1" ht="18">
      <c r="A52" s="3"/>
      <c r="B52" s="126">
        <v>10</v>
      </c>
      <c r="C52" s="121" t="s">
        <v>63</v>
      </c>
      <c r="D52" s="127" t="e">
        <f t="shared" si="1"/>
        <v>#DIV/0!</v>
      </c>
      <c r="E52" s="121"/>
      <c r="F52" s="121"/>
      <c r="G52" s="127" t="e">
        <f t="shared" si="3"/>
        <v>#DIV/0!</v>
      </c>
      <c r="H52" s="90" t="e">
        <f t="shared" si="4"/>
        <v>#DIV/0!</v>
      </c>
      <c r="I52" s="90" t="e">
        <f>IF(H52&gt;0,SUM(H43+H44+H45+H46+H47+H48+H49+H50+H51+H52),0)</f>
        <v>#DIV/0!</v>
      </c>
      <c r="J52" s="90" t="e">
        <f>IF(H52=0,(-G51/D52),0)</f>
        <v>#DIV/0!</v>
      </c>
      <c r="K52" s="90" t="e">
        <f t="shared" si="5"/>
        <v>#DIV/0!</v>
      </c>
      <c r="L52" s="90"/>
      <c r="M52" s="90"/>
      <c r="N52" s="90"/>
      <c r="O52" s="90"/>
      <c r="P52" s="90"/>
      <c r="Q52" s="90"/>
      <c r="R52" s="90"/>
      <c r="S52" s="90"/>
      <c r="T52" s="90"/>
      <c r="U52" s="90"/>
      <c r="V52" s="90"/>
      <c r="W52" s="90"/>
      <c r="X52" s="90"/>
      <c r="Y52" s="90"/>
      <c r="Z52" s="90"/>
      <c r="AA52" s="90"/>
      <c r="AB52" s="90"/>
      <c r="AC52" s="90"/>
      <c r="AD52" s="90"/>
      <c r="AE52" s="90"/>
      <c r="AF52" s="90"/>
      <c r="AG52" s="90"/>
      <c r="AH52" s="90"/>
      <c r="AI52" s="90"/>
      <c r="AJ52" s="90"/>
      <c r="AK52" s="90"/>
      <c r="AL52" s="90"/>
      <c r="AM52" s="90"/>
      <c r="AN52" s="90"/>
      <c r="AO52" s="90"/>
      <c r="AP52" s="90"/>
      <c r="AQ52" s="90"/>
      <c r="AR52" s="90"/>
      <c r="AS52" s="90"/>
      <c r="AT52" s="90"/>
      <c r="AU52" s="90"/>
      <c r="AV52" s="90"/>
      <c r="AW52" s="90"/>
      <c r="AX52" s="90"/>
      <c r="AY52" s="90"/>
      <c r="AZ52" s="90"/>
      <c r="BA52" s="90"/>
      <c r="BB52" s="90"/>
      <c r="BC52" s="90"/>
      <c r="BD52" s="90"/>
      <c r="BE52" s="90"/>
      <c r="BF52" s="90"/>
      <c r="BG52" s="90"/>
      <c r="BH52" s="90"/>
      <c r="BI52" s="90"/>
      <c r="BJ52" s="90"/>
      <c r="BK52" s="90"/>
      <c r="BL52" s="90"/>
      <c r="BM52" s="90"/>
      <c r="BN52" s="90"/>
      <c r="BO52" s="90"/>
      <c r="BP52" s="90"/>
      <c r="BQ52" s="90"/>
      <c r="BR52" s="90"/>
    </row>
    <row r="53" spans="1:70" s="4" customFormat="1">
      <c r="A53" s="3"/>
      <c r="B53" s="3"/>
      <c r="C53" s="3"/>
      <c r="D53" s="3"/>
      <c r="E53" s="3"/>
      <c r="F53" s="3"/>
      <c r="G53" s="3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  <c r="AZ53" s="90"/>
      <c r="BA53" s="90"/>
      <c r="BB53" s="90"/>
      <c r="BC53" s="90"/>
      <c r="BD53" s="90"/>
      <c r="BE53" s="90"/>
      <c r="BF53" s="90"/>
      <c r="BG53" s="90"/>
      <c r="BH53" s="90"/>
      <c r="BI53" s="90"/>
      <c r="BJ53" s="90"/>
      <c r="BK53" s="90"/>
      <c r="BL53" s="90"/>
      <c r="BM53" s="90"/>
      <c r="BN53" s="90"/>
      <c r="BO53" s="90"/>
      <c r="BP53" s="90"/>
      <c r="BQ53" s="90"/>
      <c r="BR53" s="90"/>
    </row>
    <row r="54" spans="1:70" s="4" customFormat="1" ht="24.95" customHeight="1">
      <c r="A54" s="3"/>
      <c r="B54" s="134"/>
      <c r="C54" s="135" t="s">
        <v>146</v>
      </c>
      <c r="D54" s="136" t="e">
        <f>H54+K54</f>
        <v>#DIV/0!</v>
      </c>
      <c r="E54" s="135" t="s">
        <v>197</v>
      </c>
      <c r="F54" s="134"/>
      <c r="G54" s="134"/>
      <c r="H54" s="90" t="e">
        <f>SUM(H43:H52)</f>
        <v>#DIV/0!</v>
      </c>
      <c r="I54" s="90"/>
      <c r="J54" s="90"/>
      <c r="K54" s="90" t="e">
        <f>SUM(K43:K52)</f>
        <v>#DIV/0!</v>
      </c>
      <c r="L54" s="90"/>
      <c r="M54" s="90"/>
      <c r="N54" s="90"/>
      <c r="O54" s="90"/>
      <c r="P54" s="90"/>
      <c r="Q54" s="90"/>
      <c r="R54" s="90"/>
      <c r="S54" s="90"/>
      <c r="T54" s="90"/>
      <c r="U54" s="90"/>
      <c r="V54" s="90"/>
      <c r="W54" s="90"/>
      <c r="X54" s="90"/>
      <c r="Y54" s="90"/>
      <c r="Z54" s="90"/>
      <c r="AA54" s="90"/>
      <c r="AB54" s="90"/>
      <c r="AC54" s="90"/>
      <c r="AD54" s="90"/>
      <c r="AE54" s="90"/>
      <c r="AF54" s="90"/>
      <c r="AG54" s="90"/>
      <c r="AH54" s="90"/>
      <c r="AI54" s="90"/>
      <c r="AJ54" s="90"/>
      <c r="AK54" s="90"/>
      <c r="AL54" s="90"/>
      <c r="AM54" s="90"/>
      <c r="AN54" s="90"/>
      <c r="AO54" s="90"/>
      <c r="AP54" s="90"/>
      <c r="AQ54" s="90"/>
      <c r="AR54" s="90"/>
      <c r="AS54" s="90"/>
      <c r="AT54" s="90"/>
      <c r="AU54" s="90"/>
      <c r="AV54" s="90"/>
      <c r="AW54" s="90"/>
      <c r="AX54" s="90"/>
      <c r="AY54" s="90"/>
      <c r="AZ54" s="90"/>
      <c r="BA54" s="90"/>
      <c r="BB54" s="90"/>
      <c r="BC54" s="90"/>
      <c r="BD54" s="90"/>
      <c r="BE54" s="90"/>
      <c r="BF54" s="90"/>
      <c r="BG54" s="90"/>
      <c r="BH54" s="90"/>
      <c r="BI54" s="90"/>
      <c r="BJ54" s="90"/>
      <c r="BK54" s="90"/>
      <c r="BL54" s="90"/>
      <c r="BM54" s="90"/>
      <c r="BN54" s="90"/>
      <c r="BO54" s="90"/>
      <c r="BP54" s="90"/>
      <c r="BQ54" s="90"/>
      <c r="BR54" s="90"/>
    </row>
    <row r="55" spans="1:70" s="4" customFormat="1">
      <c r="A55" s="3"/>
      <c r="B55" s="3"/>
      <c r="C55" s="3"/>
      <c r="D55" s="3"/>
      <c r="E55" s="3"/>
      <c r="F55" s="3"/>
      <c r="G55" s="3"/>
      <c r="H55" s="90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90"/>
      <c r="AB55" s="90"/>
      <c r="AC55" s="90"/>
      <c r="AD55" s="90"/>
      <c r="AE55" s="90"/>
      <c r="AF55" s="90"/>
      <c r="AG55" s="90"/>
      <c r="AH55" s="90"/>
      <c r="AI55" s="90"/>
      <c r="AJ55" s="90"/>
      <c r="AK55" s="90"/>
      <c r="AL55" s="90"/>
      <c r="AM55" s="90"/>
      <c r="AN55" s="90"/>
      <c r="AO55" s="90"/>
      <c r="AP55" s="90"/>
      <c r="AQ55" s="90"/>
      <c r="AR55" s="90"/>
      <c r="AS55" s="90"/>
      <c r="AT55" s="90"/>
      <c r="AU55" s="90"/>
      <c r="AV55" s="90"/>
      <c r="AW55" s="90"/>
      <c r="AX55" s="90"/>
      <c r="AY55" s="90"/>
      <c r="AZ55" s="90"/>
      <c r="BA55" s="90"/>
      <c r="BB55" s="90"/>
      <c r="BC55" s="90"/>
      <c r="BD55" s="90"/>
      <c r="BE55" s="90"/>
      <c r="BF55" s="90"/>
      <c r="BG55" s="90"/>
      <c r="BH55" s="90"/>
      <c r="BI55" s="90"/>
      <c r="BJ55" s="90"/>
      <c r="BK55" s="90"/>
      <c r="BL55" s="90"/>
      <c r="BM55" s="90"/>
      <c r="BN55" s="90"/>
      <c r="BO55" s="90"/>
      <c r="BP55" s="90"/>
      <c r="BQ55" s="90"/>
      <c r="BR55" s="90"/>
    </row>
    <row r="56" spans="1:70" s="4" customFormat="1">
      <c r="A56" s="3"/>
      <c r="B56" s="3"/>
      <c r="C56" s="3"/>
      <c r="D56" s="3"/>
      <c r="E56" s="3"/>
      <c r="F56" s="3"/>
      <c r="G56" s="3"/>
      <c r="H56" s="90"/>
      <c r="I56" s="90"/>
      <c r="J56" s="90"/>
      <c r="K56" s="90"/>
      <c r="L56" s="90"/>
      <c r="M56" s="90"/>
      <c r="N56" s="90"/>
      <c r="O56" s="90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90"/>
      <c r="AB56" s="90"/>
      <c r="AC56" s="90"/>
      <c r="AD56" s="90"/>
      <c r="AE56" s="90"/>
      <c r="AF56" s="90"/>
      <c r="AG56" s="90"/>
      <c r="AH56" s="90"/>
      <c r="AI56" s="90"/>
      <c r="AJ56" s="90"/>
      <c r="AK56" s="90"/>
      <c r="AL56" s="90"/>
      <c r="AM56" s="90"/>
      <c r="AN56" s="90"/>
      <c r="AO56" s="90"/>
      <c r="AP56" s="90"/>
      <c r="AQ56" s="90"/>
      <c r="AR56" s="90"/>
      <c r="AS56" s="90"/>
      <c r="AT56" s="90"/>
      <c r="AU56" s="90"/>
      <c r="AV56" s="90"/>
      <c r="AW56" s="90"/>
      <c r="AX56" s="90"/>
      <c r="AY56" s="90"/>
      <c r="AZ56" s="90"/>
      <c r="BA56" s="90"/>
      <c r="BB56" s="90"/>
      <c r="BC56" s="90"/>
      <c r="BD56" s="90"/>
      <c r="BE56" s="90"/>
      <c r="BF56" s="90"/>
      <c r="BG56" s="90"/>
      <c r="BH56" s="90"/>
      <c r="BI56" s="90"/>
      <c r="BJ56" s="90"/>
      <c r="BK56" s="90"/>
      <c r="BL56" s="90"/>
      <c r="BM56" s="90"/>
      <c r="BN56" s="90"/>
      <c r="BO56" s="90"/>
      <c r="BP56" s="90"/>
      <c r="BQ56" s="90"/>
      <c r="BR56" s="90"/>
    </row>
    <row r="57" spans="1:70" s="4" customFormat="1" ht="24.95" customHeight="1">
      <c r="A57" s="3"/>
      <c r="B57" s="883" t="s">
        <v>198</v>
      </c>
      <c r="C57" s="883"/>
      <c r="D57" s="883"/>
      <c r="E57" s="883"/>
      <c r="F57" s="883"/>
      <c r="G57" s="883"/>
      <c r="H57" s="90"/>
      <c r="I57" s="90"/>
      <c r="J57" s="90"/>
      <c r="K57" s="90"/>
      <c r="L57" s="90"/>
      <c r="M57" s="90"/>
      <c r="N57" s="90"/>
      <c r="O57" s="90"/>
      <c r="P57" s="90"/>
      <c r="Q57" s="90"/>
      <c r="R57" s="90"/>
      <c r="S57" s="90"/>
      <c r="T57" s="90"/>
      <c r="U57" s="90"/>
      <c r="V57" s="90"/>
      <c r="W57" s="90"/>
      <c r="X57" s="90"/>
      <c r="Y57" s="90"/>
      <c r="Z57" s="90"/>
      <c r="AA57" s="90"/>
      <c r="AB57" s="90"/>
      <c r="AC57" s="90"/>
      <c r="AD57" s="90"/>
      <c r="AE57" s="90"/>
      <c r="AF57" s="90"/>
      <c r="AG57" s="90"/>
      <c r="AH57" s="90"/>
      <c r="AI57" s="90"/>
      <c r="AJ57" s="90"/>
      <c r="AK57" s="90"/>
      <c r="AL57" s="90"/>
      <c r="AM57" s="90"/>
      <c r="AN57" s="90"/>
      <c r="AO57" s="90"/>
      <c r="AP57" s="90"/>
      <c r="AQ57" s="90"/>
      <c r="AR57" s="90"/>
      <c r="AS57" s="90"/>
      <c r="AT57" s="90"/>
      <c r="AU57" s="90"/>
      <c r="AV57" s="90"/>
      <c r="AW57" s="90"/>
      <c r="AX57" s="90"/>
      <c r="AY57" s="90"/>
      <c r="AZ57" s="90"/>
      <c r="BA57" s="90"/>
      <c r="BB57" s="90"/>
      <c r="BC57" s="90"/>
      <c r="BD57" s="90"/>
      <c r="BE57" s="90"/>
      <c r="BF57" s="90"/>
      <c r="BG57" s="90"/>
      <c r="BH57" s="90"/>
      <c r="BI57" s="90"/>
      <c r="BJ57" s="90"/>
      <c r="BK57" s="90"/>
      <c r="BL57" s="90"/>
      <c r="BM57" s="90"/>
      <c r="BN57" s="90"/>
      <c r="BO57" s="90"/>
      <c r="BP57" s="90"/>
      <c r="BQ57" s="90"/>
      <c r="BR57" s="90"/>
    </row>
    <row r="58" spans="1:70" s="4" customFormat="1" ht="18">
      <c r="A58" s="3"/>
      <c r="B58" s="121" t="s">
        <v>57</v>
      </c>
      <c r="C58" s="121"/>
      <c r="D58" s="121"/>
      <c r="E58" s="121"/>
      <c r="F58" s="121"/>
      <c r="G58" s="121" t="s">
        <v>195</v>
      </c>
      <c r="H58" s="90"/>
      <c r="I58" s="90"/>
      <c r="J58" s="90"/>
      <c r="K58" s="90"/>
      <c r="L58" s="90"/>
      <c r="M58" s="90"/>
      <c r="N58" s="90"/>
      <c r="O58" s="90"/>
      <c r="P58" s="90"/>
      <c r="Q58" s="90"/>
      <c r="R58" s="90"/>
      <c r="S58" s="90"/>
      <c r="T58" s="90"/>
      <c r="U58" s="90"/>
      <c r="V58" s="90"/>
      <c r="W58" s="90"/>
      <c r="X58" s="90"/>
      <c r="Y58" s="90"/>
      <c r="Z58" s="90"/>
      <c r="AA58" s="90"/>
      <c r="AB58" s="90"/>
      <c r="AC58" s="90"/>
      <c r="AD58" s="90"/>
      <c r="AE58" s="90"/>
      <c r="AF58" s="90"/>
      <c r="AG58" s="90"/>
      <c r="AH58" s="90"/>
      <c r="AI58" s="90"/>
      <c r="AJ58" s="90"/>
      <c r="AK58" s="90"/>
      <c r="AL58" s="90"/>
      <c r="AM58" s="90"/>
      <c r="AN58" s="90"/>
      <c r="AO58" s="90"/>
      <c r="AP58" s="90"/>
      <c r="AQ58" s="90"/>
      <c r="AR58" s="90"/>
      <c r="AS58" s="90"/>
      <c r="AT58" s="90"/>
      <c r="AU58" s="90"/>
      <c r="AV58" s="90"/>
      <c r="AW58" s="90"/>
      <c r="AX58" s="90"/>
      <c r="AY58" s="90"/>
      <c r="AZ58" s="90"/>
      <c r="BA58" s="90"/>
      <c r="BB58" s="90"/>
      <c r="BC58" s="90"/>
      <c r="BD58" s="90"/>
      <c r="BE58" s="90"/>
      <c r="BF58" s="90"/>
      <c r="BG58" s="90"/>
      <c r="BH58" s="90"/>
      <c r="BI58" s="90"/>
      <c r="BJ58" s="90"/>
      <c r="BK58" s="90"/>
      <c r="BL58" s="90"/>
      <c r="BM58" s="90"/>
      <c r="BN58" s="90"/>
      <c r="BO58" s="90"/>
      <c r="BP58" s="90"/>
      <c r="BQ58" s="90"/>
      <c r="BR58" s="90"/>
    </row>
    <row r="59" spans="1:70" s="4" customFormat="1" ht="18">
      <c r="A59" s="3"/>
      <c r="B59" s="126">
        <v>0</v>
      </c>
      <c r="C59" s="121" t="s">
        <v>62</v>
      </c>
      <c r="D59" s="127" t="e">
        <f>D42</f>
        <v>#DIV/0!</v>
      </c>
      <c r="E59" s="121"/>
      <c r="F59" s="121"/>
      <c r="G59" s="127" t="e">
        <f>G42</f>
        <v>#DIV/0!</v>
      </c>
      <c r="H59" s="90"/>
      <c r="I59" s="90"/>
      <c r="J59" s="90"/>
      <c r="K59" s="90"/>
      <c r="L59" s="90"/>
      <c r="M59" s="90"/>
      <c r="N59" s="90"/>
      <c r="O59" s="90"/>
      <c r="P59" s="90"/>
      <c r="Q59" s="90"/>
      <c r="R59" s="90"/>
      <c r="S59" s="90"/>
      <c r="T59" s="90"/>
      <c r="U59" s="90"/>
      <c r="V59" s="90"/>
      <c r="W59" s="90"/>
      <c r="X59" s="90"/>
      <c r="Y59" s="90"/>
      <c r="Z59" s="90"/>
      <c r="AA59" s="90"/>
      <c r="AB59" s="90"/>
      <c r="AC59" s="90"/>
      <c r="AD59" s="90"/>
      <c r="AE59" s="90"/>
      <c r="AF59" s="90"/>
      <c r="AG59" s="90"/>
      <c r="AH59" s="90"/>
      <c r="AI59" s="90"/>
      <c r="AJ59" s="90"/>
      <c r="AK59" s="90"/>
      <c r="AL59" s="90"/>
      <c r="AM59" s="90"/>
      <c r="AN59" s="90"/>
      <c r="AO59" s="90"/>
      <c r="AP59" s="90"/>
      <c r="AQ59" s="90"/>
      <c r="AR59" s="90"/>
      <c r="AS59" s="90"/>
      <c r="AT59" s="90"/>
      <c r="AU59" s="90"/>
      <c r="AV59" s="90"/>
      <c r="AW59" s="90"/>
      <c r="AX59" s="90"/>
      <c r="AY59" s="90"/>
      <c r="AZ59" s="90"/>
      <c r="BA59" s="90"/>
      <c r="BB59" s="90"/>
      <c r="BC59" s="90"/>
      <c r="BD59" s="90"/>
      <c r="BE59" s="90"/>
      <c r="BF59" s="90"/>
      <c r="BG59" s="90"/>
      <c r="BH59" s="90"/>
      <c r="BI59" s="90"/>
      <c r="BJ59" s="90"/>
      <c r="BK59" s="90"/>
      <c r="BL59" s="90"/>
      <c r="BM59" s="90"/>
      <c r="BN59" s="90"/>
      <c r="BO59" s="90"/>
      <c r="BP59" s="90"/>
      <c r="BQ59" s="90"/>
      <c r="BR59" s="90"/>
    </row>
    <row r="60" spans="1:70" s="4" customFormat="1" ht="18">
      <c r="A60" s="3"/>
      <c r="B60" s="126">
        <v>1</v>
      </c>
      <c r="C60" s="121" t="s">
        <v>63</v>
      </c>
      <c r="D60" s="127" t="e">
        <f>D43/(1+$F$25)^B43</f>
        <v>#DIV/0!</v>
      </c>
      <c r="E60" s="121"/>
      <c r="F60" s="121"/>
      <c r="G60" s="127" t="e">
        <f>G59+D60</f>
        <v>#DIV/0!</v>
      </c>
      <c r="H60" s="90" t="e">
        <f>IF(G60&lt;0,1,0)</f>
        <v>#DIV/0!</v>
      </c>
      <c r="I60" s="90" t="e">
        <f>IF(H60&gt;0,SUM(H60),0)</f>
        <v>#DIV/0!</v>
      </c>
      <c r="J60" s="90" t="e">
        <f t="shared" ref="J60:J65" si="6">IF(H60=0,(-G59/D60),0)</f>
        <v>#DIV/0!</v>
      </c>
      <c r="K60" s="90" t="e">
        <f>IF(J60&lt;=0,0,J60)</f>
        <v>#DIV/0!</v>
      </c>
      <c r="L60" s="90"/>
      <c r="M60" s="90"/>
      <c r="N60" s="90"/>
      <c r="O60" s="90"/>
      <c r="P60" s="90"/>
      <c r="Q60" s="90"/>
      <c r="R60" s="90"/>
      <c r="S60" s="90"/>
      <c r="T60" s="90"/>
      <c r="U60" s="90"/>
      <c r="V60" s="90"/>
      <c r="W60" s="90"/>
      <c r="X60" s="90"/>
      <c r="Y60" s="90"/>
      <c r="Z60" s="90"/>
      <c r="AA60" s="90"/>
      <c r="AB60" s="90"/>
      <c r="AC60" s="90"/>
      <c r="AD60" s="90"/>
      <c r="AE60" s="90"/>
      <c r="AF60" s="90"/>
      <c r="AG60" s="90"/>
      <c r="AH60" s="90"/>
      <c r="AI60" s="90"/>
      <c r="AJ60" s="90"/>
      <c r="AK60" s="90"/>
      <c r="AL60" s="90"/>
      <c r="AM60" s="90"/>
      <c r="AN60" s="90"/>
      <c r="AO60" s="90"/>
      <c r="AP60" s="90"/>
      <c r="AQ60" s="90"/>
      <c r="AR60" s="90"/>
      <c r="AS60" s="90"/>
      <c r="AT60" s="90"/>
      <c r="AU60" s="90"/>
      <c r="AV60" s="90"/>
      <c r="AW60" s="90"/>
      <c r="AX60" s="90"/>
      <c r="AY60" s="90"/>
      <c r="AZ60" s="90"/>
      <c r="BA60" s="90"/>
      <c r="BB60" s="90"/>
      <c r="BC60" s="90"/>
      <c r="BD60" s="90"/>
      <c r="BE60" s="90"/>
      <c r="BF60" s="90"/>
      <c r="BG60" s="90"/>
      <c r="BH60" s="90"/>
      <c r="BI60" s="90"/>
      <c r="BJ60" s="90"/>
      <c r="BK60" s="90"/>
      <c r="BL60" s="90"/>
      <c r="BM60" s="90"/>
      <c r="BN60" s="90"/>
      <c r="BO60" s="90"/>
      <c r="BP60" s="90"/>
      <c r="BQ60" s="90"/>
      <c r="BR60" s="90"/>
    </row>
    <row r="61" spans="1:70" s="4" customFormat="1" ht="18">
      <c r="A61" s="3"/>
      <c r="B61" s="126">
        <v>1</v>
      </c>
      <c r="C61" s="121" t="s">
        <v>63</v>
      </c>
      <c r="D61" s="127" t="e">
        <f t="shared" ref="D61:D69" si="7">D44/(1+$F$25)^B44</f>
        <v>#DIV/0!</v>
      </c>
      <c r="E61" s="121"/>
      <c r="F61" s="121"/>
      <c r="G61" s="127" t="e">
        <f t="shared" ref="G61:G69" si="8">G60+D61</f>
        <v>#DIV/0!</v>
      </c>
      <c r="H61" s="90" t="e">
        <f t="shared" ref="H61:H69" si="9">IF(G61&lt;0,1,0)</f>
        <v>#DIV/0!</v>
      </c>
      <c r="I61" s="90" t="e">
        <f>IF(H61&gt;0,H60+H61,0)</f>
        <v>#DIV/0!</v>
      </c>
      <c r="J61" s="90" t="e">
        <f t="shared" si="6"/>
        <v>#DIV/0!</v>
      </c>
      <c r="K61" s="90" t="e">
        <f t="shared" ref="K61:K69" si="10">IF(J61&lt;=0,0,J61)</f>
        <v>#DIV/0!</v>
      </c>
      <c r="L61" s="90"/>
      <c r="M61" s="90"/>
      <c r="N61" s="90"/>
      <c r="O61" s="90"/>
      <c r="P61" s="90"/>
      <c r="Q61" s="90"/>
      <c r="R61" s="90"/>
      <c r="S61" s="90"/>
      <c r="T61" s="90"/>
      <c r="U61" s="90"/>
      <c r="V61" s="90"/>
      <c r="W61" s="90"/>
      <c r="X61" s="90"/>
      <c r="Y61" s="90"/>
      <c r="Z61" s="90"/>
      <c r="AA61" s="90"/>
      <c r="AB61" s="90"/>
      <c r="AC61" s="90"/>
      <c r="AD61" s="90"/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R61" s="90"/>
      <c r="AS61" s="90"/>
      <c r="AT61" s="90"/>
      <c r="AU61" s="90"/>
      <c r="AV61" s="90"/>
      <c r="AW61" s="90"/>
      <c r="AX61" s="90"/>
      <c r="AY61" s="90"/>
      <c r="AZ61" s="90"/>
      <c r="BA61" s="90"/>
      <c r="BB61" s="90"/>
      <c r="BC61" s="90"/>
      <c r="BD61" s="90"/>
      <c r="BE61" s="90"/>
      <c r="BF61" s="90"/>
      <c r="BG61" s="90"/>
      <c r="BH61" s="90"/>
      <c r="BI61" s="90"/>
      <c r="BJ61" s="90"/>
      <c r="BK61" s="90"/>
      <c r="BL61" s="90"/>
      <c r="BM61" s="90"/>
      <c r="BN61" s="90"/>
      <c r="BO61" s="90"/>
      <c r="BP61" s="90"/>
      <c r="BQ61" s="90"/>
      <c r="BR61" s="90"/>
    </row>
    <row r="62" spans="1:70" s="4" customFormat="1" ht="18">
      <c r="A62" s="3"/>
      <c r="B62" s="126">
        <v>1</v>
      </c>
      <c r="C62" s="121" t="s">
        <v>63</v>
      </c>
      <c r="D62" s="127" t="e">
        <f t="shared" si="7"/>
        <v>#DIV/0!</v>
      </c>
      <c r="E62" s="121"/>
      <c r="F62" s="121"/>
      <c r="G62" s="127" t="e">
        <f t="shared" si="8"/>
        <v>#DIV/0!</v>
      </c>
      <c r="H62" s="90" t="e">
        <f t="shared" si="9"/>
        <v>#DIV/0!</v>
      </c>
      <c r="I62" s="90" t="e">
        <f>IF(H62&gt;0,SUM(H60+H61+H62),0)</f>
        <v>#DIV/0!</v>
      </c>
      <c r="J62" s="90" t="e">
        <f t="shared" si="6"/>
        <v>#DIV/0!</v>
      </c>
      <c r="K62" s="90" t="e">
        <f t="shared" si="10"/>
        <v>#DIV/0!</v>
      </c>
      <c r="L62" s="90"/>
      <c r="M62" s="90"/>
      <c r="N62" s="90"/>
      <c r="O62" s="90"/>
      <c r="P62" s="90"/>
      <c r="Q62" s="90"/>
      <c r="R62" s="90"/>
      <c r="S62" s="90"/>
      <c r="T62" s="90"/>
      <c r="U62" s="90"/>
      <c r="V62" s="90"/>
      <c r="W62" s="90"/>
      <c r="X62" s="90"/>
      <c r="Y62" s="90"/>
      <c r="Z62" s="90"/>
      <c r="AA62" s="90"/>
      <c r="AB62" s="90"/>
      <c r="AC62" s="90"/>
      <c r="AD62" s="90"/>
      <c r="AE62" s="90"/>
      <c r="AF62" s="90"/>
      <c r="AG62" s="90"/>
      <c r="AH62" s="90"/>
      <c r="AI62" s="90"/>
      <c r="AJ62" s="90"/>
      <c r="AK62" s="90"/>
      <c r="AL62" s="90"/>
      <c r="AM62" s="90"/>
      <c r="AN62" s="90"/>
      <c r="AO62" s="90"/>
      <c r="AP62" s="90"/>
      <c r="AQ62" s="90"/>
      <c r="AR62" s="90"/>
      <c r="AS62" s="90"/>
      <c r="AT62" s="90"/>
      <c r="AU62" s="90"/>
      <c r="AV62" s="90"/>
      <c r="AW62" s="90"/>
      <c r="AX62" s="90"/>
      <c r="AY62" s="90"/>
      <c r="AZ62" s="90"/>
      <c r="BA62" s="90"/>
      <c r="BB62" s="90"/>
      <c r="BC62" s="90"/>
      <c r="BD62" s="90"/>
      <c r="BE62" s="90"/>
      <c r="BF62" s="90"/>
      <c r="BG62" s="90"/>
      <c r="BH62" s="90"/>
      <c r="BI62" s="90"/>
      <c r="BJ62" s="90"/>
      <c r="BK62" s="90"/>
      <c r="BL62" s="90"/>
      <c r="BM62" s="90"/>
      <c r="BN62" s="90"/>
      <c r="BO62" s="90"/>
      <c r="BP62" s="90"/>
      <c r="BQ62" s="90"/>
      <c r="BR62" s="90"/>
    </row>
    <row r="63" spans="1:70" s="4" customFormat="1" ht="18">
      <c r="A63" s="3"/>
      <c r="B63" s="126">
        <v>1</v>
      </c>
      <c r="C63" s="121" t="s">
        <v>63</v>
      </c>
      <c r="D63" s="127" t="e">
        <f t="shared" si="7"/>
        <v>#DIV/0!</v>
      </c>
      <c r="E63" s="121"/>
      <c r="F63" s="121"/>
      <c r="G63" s="127" t="e">
        <f t="shared" si="8"/>
        <v>#DIV/0!</v>
      </c>
      <c r="H63" s="90" t="e">
        <f t="shared" si="9"/>
        <v>#DIV/0!</v>
      </c>
      <c r="I63" s="90" t="e">
        <f>IF(H63&gt;0,SUM(H60+H61+H62+H63),0)</f>
        <v>#DIV/0!</v>
      </c>
      <c r="J63" s="90" t="e">
        <f t="shared" si="6"/>
        <v>#DIV/0!</v>
      </c>
      <c r="K63" s="90" t="e">
        <f t="shared" si="10"/>
        <v>#DIV/0!</v>
      </c>
      <c r="L63" s="90"/>
      <c r="M63" s="90"/>
      <c r="N63" s="90"/>
      <c r="O63" s="90"/>
      <c r="P63" s="90"/>
      <c r="Q63" s="90"/>
      <c r="R63" s="90"/>
      <c r="S63" s="90"/>
      <c r="T63" s="90"/>
      <c r="U63" s="90"/>
      <c r="V63" s="90"/>
      <c r="W63" s="90"/>
      <c r="X63" s="90"/>
      <c r="Y63" s="90"/>
      <c r="Z63" s="90"/>
      <c r="AA63" s="90"/>
      <c r="AB63" s="90"/>
      <c r="AC63" s="90"/>
      <c r="AD63" s="90"/>
      <c r="AE63" s="90"/>
      <c r="AF63" s="90"/>
      <c r="AG63" s="90"/>
      <c r="AH63" s="90"/>
      <c r="AI63" s="90"/>
      <c r="AJ63" s="90"/>
      <c r="AK63" s="90"/>
      <c r="AL63" s="90"/>
      <c r="AM63" s="90"/>
      <c r="AN63" s="90"/>
      <c r="AO63" s="90"/>
      <c r="AP63" s="90"/>
      <c r="AQ63" s="90"/>
      <c r="AR63" s="90"/>
      <c r="AS63" s="90"/>
      <c r="AT63" s="90"/>
      <c r="AU63" s="90"/>
      <c r="AV63" s="90"/>
      <c r="AW63" s="90"/>
      <c r="AX63" s="90"/>
      <c r="AY63" s="90"/>
      <c r="AZ63" s="90"/>
      <c r="BA63" s="90"/>
      <c r="BB63" s="90"/>
      <c r="BC63" s="90"/>
      <c r="BD63" s="90"/>
      <c r="BE63" s="90"/>
      <c r="BF63" s="90"/>
      <c r="BG63" s="90"/>
      <c r="BH63" s="90"/>
      <c r="BI63" s="90"/>
      <c r="BJ63" s="90"/>
      <c r="BK63" s="90"/>
      <c r="BL63" s="90"/>
      <c r="BM63" s="90"/>
      <c r="BN63" s="90"/>
      <c r="BO63" s="90"/>
      <c r="BP63" s="90"/>
      <c r="BQ63" s="90"/>
      <c r="BR63" s="90"/>
    </row>
    <row r="64" spans="1:70" s="4" customFormat="1" ht="18">
      <c r="A64" s="3"/>
      <c r="B64" s="126">
        <v>1</v>
      </c>
      <c r="C64" s="121" t="s">
        <v>63</v>
      </c>
      <c r="D64" s="127" t="e">
        <f t="shared" si="7"/>
        <v>#DIV/0!</v>
      </c>
      <c r="E64" s="121"/>
      <c r="F64" s="121"/>
      <c r="G64" s="127" t="e">
        <f t="shared" si="8"/>
        <v>#DIV/0!</v>
      </c>
      <c r="H64" s="90" t="e">
        <f t="shared" si="9"/>
        <v>#DIV/0!</v>
      </c>
      <c r="I64" s="90" t="e">
        <f>IF(H64&gt;0,SUM(H60+H61+H62+H63+H64),0)</f>
        <v>#DIV/0!</v>
      </c>
      <c r="J64" s="90" t="e">
        <f t="shared" si="6"/>
        <v>#DIV/0!</v>
      </c>
      <c r="K64" s="90" t="e">
        <f t="shared" si="10"/>
        <v>#DIV/0!</v>
      </c>
      <c r="L64" s="90"/>
      <c r="M64" s="90"/>
      <c r="N64" s="90"/>
      <c r="O64" s="90"/>
      <c r="P64" s="90"/>
      <c r="Q64" s="90"/>
      <c r="R64" s="90"/>
      <c r="S64" s="90"/>
      <c r="T64" s="90"/>
      <c r="U64" s="90"/>
      <c r="V64" s="90"/>
      <c r="W64" s="90"/>
      <c r="X64" s="90"/>
      <c r="Y64" s="90"/>
      <c r="Z64" s="90"/>
      <c r="AA64" s="90"/>
      <c r="AB64" s="90"/>
      <c r="AC64" s="90"/>
      <c r="AD64" s="90"/>
      <c r="AE64" s="90"/>
      <c r="AF64" s="90"/>
      <c r="AG64" s="90"/>
      <c r="AH64" s="90"/>
      <c r="AI64" s="90"/>
      <c r="AJ64" s="90"/>
      <c r="AK64" s="90"/>
      <c r="AL64" s="90"/>
      <c r="AM64" s="90"/>
      <c r="AN64" s="90"/>
      <c r="AO64" s="90"/>
      <c r="AP64" s="90"/>
      <c r="AQ64" s="90"/>
      <c r="AR64" s="90"/>
      <c r="AS64" s="90"/>
      <c r="AT64" s="90"/>
      <c r="AU64" s="90"/>
      <c r="AV64" s="90"/>
      <c r="AW64" s="90"/>
      <c r="AX64" s="90"/>
      <c r="AY64" s="90"/>
      <c r="AZ64" s="90"/>
      <c r="BA64" s="90"/>
      <c r="BB64" s="90"/>
      <c r="BC64" s="90"/>
      <c r="BD64" s="90"/>
      <c r="BE64" s="90"/>
      <c r="BF64" s="90"/>
      <c r="BG64" s="90"/>
      <c r="BH64" s="90"/>
      <c r="BI64" s="90"/>
      <c r="BJ64" s="90"/>
      <c r="BK64" s="90"/>
      <c r="BL64" s="90"/>
      <c r="BM64" s="90"/>
      <c r="BN64" s="90"/>
      <c r="BO64" s="90"/>
      <c r="BP64" s="90"/>
      <c r="BQ64" s="90"/>
      <c r="BR64" s="90"/>
    </row>
    <row r="65" spans="1:70" s="4" customFormat="1" ht="18">
      <c r="A65" s="3"/>
      <c r="B65" s="126">
        <v>1</v>
      </c>
      <c r="C65" s="121" t="s">
        <v>63</v>
      </c>
      <c r="D65" s="127" t="e">
        <f t="shared" si="7"/>
        <v>#DIV/0!</v>
      </c>
      <c r="E65" s="121"/>
      <c r="F65" s="121"/>
      <c r="G65" s="127" t="e">
        <f t="shared" si="8"/>
        <v>#DIV/0!</v>
      </c>
      <c r="H65" s="90" t="e">
        <f t="shared" si="9"/>
        <v>#DIV/0!</v>
      </c>
      <c r="I65" s="90" t="e">
        <f>IF(H65&gt;0,SUM(H60+H61+H62+H63+H64+H65),0)</f>
        <v>#DIV/0!</v>
      </c>
      <c r="J65" s="90" t="e">
        <f t="shared" si="6"/>
        <v>#DIV/0!</v>
      </c>
      <c r="K65" s="90" t="e">
        <f t="shared" si="10"/>
        <v>#DIV/0!</v>
      </c>
      <c r="L65" s="90"/>
      <c r="M65" s="90"/>
      <c r="N65" s="90"/>
      <c r="O65" s="90"/>
      <c r="P65" s="90"/>
      <c r="Q65" s="90"/>
      <c r="R65" s="90"/>
      <c r="S65" s="90"/>
      <c r="T65" s="90"/>
      <c r="U65" s="90"/>
      <c r="V65" s="90"/>
      <c r="W65" s="90"/>
      <c r="X65" s="90"/>
      <c r="Y65" s="90"/>
      <c r="Z65" s="90"/>
      <c r="AA65" s="90"/>
      <c r="AB65" s="90"/>
      <c r="AC65" s="90"/>
      <c r="AD65" s="90"/>
      <c r="AE65" s="90"/>
      <c r="AF65" s="90"/>
      <c r="AG65" s="90"/>
      <c r="AH65" s="90"/>
      <c r="AI65" s="90"/>
      <c r="AJ65" s="90"/>
      <c r="AK65" s="90"/>
      <c r="AL65" s="90"/>
      <c r="AM65" s="90"/>
      <c r="AN65" s="90"/>
      <c r="AO65" s="90"/>
      <c r="AP65" s="90"/>
      <c r="AQ65" s="90"/>
      <c r="AR65" s="90"/>
      <c r="AS65" s="90"/>
      <c r="AT65" s="90"/>
      <c r="AU65" s="90"/>
      <c r="AV65" s="90"/>
      <c r="AW65" s="90"/>
      <c r="AX65" s="90"/>
      <c r="AY65" s="90"/>
      <c r="AZ65" s="90"/>
      <c r="BA65" s="90"/>
      <c r="BB65" s="90"/>
      <c r="BC65" s="90"/>
      <c r="BD65" s="90"/>
      <c r="BE65" s="90"/>
      <c r="BF65" s="90"/>
      <c r="BG65" s="90"/>
      <c r="BH65" s="90"/>
      <c r="BI65" s="90"/>
      <c r="BJ65" s="90"/>
      <c r="BK65" s="90"/>
      <c r="BL65" s="90"/>
      <c r="BM65" s="90"/>
      <c r="BN65" s="90"/>
      <c r="BO65" s="90"/>
      <c r="BP65" s="90"/>
      <c r="BQ65" s="90"/>
      <c r="BR65" s="90"/>
    </row>
    <row r="66" spans="1:70" s="4" customFormat="1" ht="18">
      <c r="A66" s="3"/>
      <c r="B66" s="126">
        <v>1</v>
      </c>
      <c r="C66" s="121" t="s">
        <v>63</v>
      </c>
      <c r="D66" s="127" t="e">
        <f t="shared" si="7"/>
        <v>#DIV/0!</v>
      </c>
      <c r="E66" s="121"/>
      <c r="F66" s="121"/>
      <c r="G66" s="127" t="e">
        <f t="shared" si="8"/>
        <v>#DIV/0!</v>
      </c>
      <c r="H66" s="90" t="e">
        <f t="shared" si="9"/>
        <v>#DIV/0!</v>
      </c>
      <c r="I66" s="90" t="e">
        <f>IF(H66&gt;0,SUM(H60+H61+H62+H63+H64+H65+H66),0)</f>
        <v>#DIV/0!</v>
      </c>
      <c r="J66" s="90" t="e">
        <f>IF(H66=0,(-G65/D66),0)</f>
        <v>#DIV/0!</v>
      </c>
      <c r="K66" s="90" t="e">
        <f t="shared" si="10"/>
        <v>#DIV/0!</v>
      </c>
      <c r="L66" s="90"/>
      <c r="M66" s="90"/>
      <c r="N66" s="90"/>
      <c r="O66" s="90"/>
      <c r="P66" s="90"/>
      <c r="Q66" s="90"/>
      <c r="R66" s="90"/>
      <c r="S66" s="90"/>
      <c r="T66" s="90"/>
      <c r="U66" s="90"/>
      <c r="V66" s="90"/>
      <c r="W66" s="90"/>
      <c r="X66" s="90"/>
      <c r="Y66" s="90"/>
      <c r="Z66" s="90"/>
      <c r="AA66" s="90"/>
      <c r="AB66" s="90"/>
      <c r="AC66" s="90"/>
      <c r="AD66" s="90"/>
      <c r="AE66" s="90"/>
      <c r="AF66" s="90"/>
      <c r="AG66" s="90"/>
      <c r="AH66" s="90"/>
      <c r="AI66" s="90"/>
      <c r="AJ66" s="90"/>
      <c r="AK66" s="90"/>
      <c r="AL66" s="90"/>
      <c r="AM66" s="90"/>
      <c r="AN66" s="90"/>
      <c r="AO66" s="90"/>
      <c r="AP66" s="90"/>
      <c r="AQ66" s="90"/>
      <c r="AR66" s="90"/>
      <c r="AS66" s="90"/>
      <c r="AT66" s="90"/>
      <c r="AU66" s="90"/>
      <c r="AV66" s="90"/>
      <c r="AW66" s="90"/>
      <c r="AX66" s="90"/>
      <c r="AY66" s="90"/>
      <c r="AZ66" s="90"/>
      <c r="BA66" s="90"/>
      <c r="BB66" s="90"/>
      <c r="BC66" s="90"/>
      <c r="BD66" s="90"/>
      <c r="BE66" s="90"/>
      <c r="BF66" s="90"/>
      <c r="BG66" s="90"/>
      <c r="BH66" s="90"/>
      <c r="BI66" s="90"/>
      <c r="BJ66" s="90"/>
      <c r="BK66" s="90"/>
      <c r="BL66" s="90"/>
      <c r="BM66" s="90"/>
      <c r="BN66" s="90"/>
      <c r="BO66" s="90"/>
      <c r="BP66" s="90"/>
      <c r="BQ66" s="90"/>
      <c r="BR66" s="90"/>
    </row>
    <row r="67" spans="1:70" s="4" customFormat="1" ht="18">
      <c r="A67" s="3"/>
      <c r="B67" s="126">
        <v>1</v>
      </c>
      <c r="C67" s="121" t="s">
        <v>63</v>
      </c>
      <c r="D67" s="127" t="e">
        <f t="shared" si="7"/>
        <v>#DIV/0!</v>
      </c>
      <c r="E67" s="121"/>
      <c r="F67" s="121"/>
      <c r="G67" s="127" t="e">
        <f t="shared" si="8"/>
        <v>#DIV/0!</v>
      </c>
      <c r="H67" s="90" t="e">
        <f t="shared" si="9"/>
        <v>#DIV/0!</v>
      </c>
      <c r="I67" s="90" t="e">
        <f>IF(H67&gt;0,SUM(H60+H61+H62+H63+H64+H65+H66+H67),0)</f>
        <v>#DIV/0!</v>
      </c>
      <c r="J67" s="90" t="e">
        <f>IF(H67=0,(-G66/D67),0)</f>
        <v>#DIV/0!</v>
      </c>
      <c r="K67" s="90" t="e">
        <f t="shared" si="10"/>
        <v>#DIV/0!</v>
      </c>
      <c r="L67" s="90"/>
      <c r="M67" s="90"/>
      <c r="N67" s="90"/>
      <c r="O67" s="90"/>
      <c r="P67" s="90"/>
      <c r="Q67" s="90"/>
      <c r="R67" s="90"/>
      <c r="S67" s="90"/>
      <c r="T67" s="90"/>
      <c r="U67" s="90"/>
      <c r="V67" s="90"/>
      <c r="W67" s="90"/>
      <c r="X67" s="90"/>
      <c r="Y67" s="90"/>
      <c r="Z67" s="90"/>
      <c r="AA67" s="90"/>
      <c r="AB67" s="90"/>
      <c r="AC67" s="90"/>
      <c r="AD67" s="90"/>
      <c r="AE67" s="90"/>
      <c r="AF67" s="90"/>
      <c r="AG67" s="90"/>
      <c r="AH67" s="90"/>
      <c r="AI67" s="90"/>
      <c r="AJ67" s="90"/>
      <c r="AK67" s="90"/>
      <c r="AL67" s="90"/>
      <c r="AM67" s="90"/>
      <c r="AN67" s="90"/>
      <c r="AO67" s="90"/>
      <c r="AP67" s="90"/>
      <c r="AQ67" s="90"/>
      <c r="AR67" s="90"/>
      <c r="AS67" s="90"/>
      <c r="AT67" s="90"/>
      <c r="AU67" s="90"/>
      <c r="AV67" s="90"/>
      <c r="AW67" s="90"/>
      <c r="AX67" s="90"/>
      <c r="AY67" s="90"/>
      <c r="AZ67" s="90"/>
      <c r="BA67" s="90"/>
      <c r="BB67" s="90"/>
      <c r="BC67" s="90"/>
      <c r="BD67" s="90"/>
      <c r="BE67" s="90"/>
      <c r="BF67" s="90"/>
      <c r="BG67" s="90"/>
      <c r="BH67" s="90"/>
      <c r="BI67" s="90"/>
      <c r="BJ67" s="90"/>
      <c r="BK67" s="90"/>
      <c r="BL67" s="90"/>
      <c r="BM67" s="90"/>
      <c r="BN67" s="90"/>
      <c r="BO67" s="90"/>
      <c r="BP67" s="90"/>
      <c r="BQ67" s="90"/>
      <c r="BR67" s="90"/>
    </row>
    <row r="68" spans="1:70" s="4" customFormat="1" ht="18">
      <c r="A68" s="3"/>
      <c r="B68" s="126">
        <v>1</v>
      </c>
      <c r="C68" s="121" t="s">
        <v>63</v>
      </c>
      <c r="D68" s="127" t="e">
        <f t="shared" si="7"/>
        <v>#DIV/0!</v>
      </c>
      <c r="E68" s="121"/>
      <c r="F68" s="121"/>
      <c r="G68" s="127" t="e">
        <f t="shared" si="8"/>
        <v>#DIV/0!</v>
      </c>
      <c r="H68" s="90" t="e">
        <f t="shared" si="9"/>
        <v>#DIV/0!</v>
      </c>
      <c r="I68" s="90" t="e">
        <f>IF(H68&gt;0,SUM(H60+H61+H62+H63+H64+H65+H66+H67+H68),0)</f>
        <v>#DIV/0!</v>
      </c>
      <c r="J68" s="90" t="e">
        <f>IF(H68=0,(-G67/D68),0)</f>
        <v>#DIV/0!</v>
      </c>
      <c r="K68" s="90" t="e">
        <f t="shared" si="10"/>
        <v>#DIV/0!</v>
      </c>
      <c r="L68" s="90"/>
      <c r="M68" s="90"/>
      <c r="N68" s="90"/>
      <c r="O68" s="90"/>
      <c r="P68" s="90"/>
      <c r="Q68" s="90"/>
      <c r="R68" s="90"/>
      <c r="S68" s="90"/>
      <c r="T68" s="90"/>
      <c r="U68" s="90"/>
      <c r="V68" s="90"/>
      <c r="W68" s="90"/>
      <c r="X68" s="90"/>
      <c r="Y68" s="90"/>
      <c r="Z68" s="90"/>
      <c r="AA68" s="90"/>
      <c r="AB68" s="90"/>
      <c r="AC68" s="90"/>
      <c r="AD68" s="90"/>
      <c r="AE68" s="90"/>
      <c r="AF68" s="90"/>
      <c r="AG68" s="90"/>
      <c r="AH68" s="90"/>
      <c r="AI68" s="90"/>
      <c r="AJ68" s="90"/>
      <c r="AK68" s="90"/>
      <c r="AL68" s="90"/>
      <c r="AM68" s="90"/>
      <c r="AN68" s="90"/>
      <c r="AO68" s="90"/>
      <c r="AP68" s="90"/>
      <c r="AQ68" s="90"/>
      <c r="AR68" s="90"/>
      <c r="AS68" s="90"/>
      <c r="AT68" s="90"/>
      <c r="AU68" s="90"/>
      <c r="AV68" s="90"/>
      <c r="AW68" s="90"/>
      <c r="AX68" s="90"/>
      <c r="AY68" s="90"/>
      <c r="AZ68" s="90"/>
      <c r="BA68" s="90"/>
      <c r="BB68" s="90"/>
      <c r="BC68" s="90"/>
      <c r="BD68" s="90"/>
      <c r="BE68" s="90"/>
      <c r="BF68" s="90"/>
      <c r="BG68" s="90"/>
      <c r="BH68" s="90"/>
      <c r="BI68" s="90"/>
      <c r="BJ68" s="90"/>
      <c r="BK68" s="90"/>
      <c r="BL68" s="90"/>
      <c r="BM68" s="90"/>
      <c r="BN68" s="90"/>
      <c r="BO68" s="90"/>
      <c r="BP68" s="90"/>
      <c r="BQ68" s="90"/>
      <c r="BR68" s="90"/>
    </row>
    <row r="69" spans="1:70" s="4" customFormat="1" ht="18">
      <c r="A69" s="3"/>
      <c r="B69" s="126">
        <v>1</v>
      </c>
      <c r="C69" s="121" t="s">
        <v>63</v>
      </c>
      <c r="D69" s="127" t="e">
        <f t="shared" si="7"/>
        <v>#DIV/0!</v>
      </c>
      <c r="E69" s="121"/>
      <c r="F69" s="121"/>
      <c r="G69" s="127" t="e">
        <f t="shared" si="8"/>
        <v>#DIV/0!</v>
      </c>
      <c r="H69" s="90" t="e">
        <f t="shared" si="9"/>
        <v>#DIV/0!</v>
      </c>
      <c r="I69" s="90" t="e">
        <f>IF(H69&gt;0,SUM(H60+H61+H62+H63+H64+H65+H66+H67+H68+H69),0)</f>
        <v>#DIV/0!</v>
      </c>
      <c r="J69" s="90" t="e">
        <f>IF(H69=0,(-G68/D69),0)</f>
        <v>#DIV/0!</v>
      </c>
      <c r="K69" s="90" t="e">
        <f t="shared" si="10"/>
        <v>#DIV/0!</v>
      </c>
      <c r="L69" s="90"/>
      <c r="M69" s="90"/>
      <c r="N69" s="90"/>
      <c r="O69" s="90"/>
      <c r="P69" s="90"/>
      <c r="Q69" s="90"/>
      <c r="R69" s="90"/>
      <c r="S69" s="90"/>
      <c r="T69" s="90"/>
      <c r="U69" s="90"/>
      <c r="V69" s="90"/>
      <c r="W69" s="90"/>
      <c r="X69" s="90"/>
      <c r="Y69" s="90"/>
      <c r="Z69" s="90"/>
      <c r="AA69" s="90"/>
      <c r="AB69" s="90"/>
      <c r="AC69" s="90"/>
      <c r="AD69" s="90"/>
      <c r="AE69" s="90"/>
      <c r="AF69" s="90"/>
      <c r="AG69" s="90"/>
      <c r="AH69" s="90"/>
      <c r="AI69" s="90"/>
      <c r="AJ69" s="90"/>
      <c r="AK69" s="90"/>
      <c r="AL69" s="90"/>
      <c r="AM69" s="90"/>
      <c r="AN69" s="90"/>
      <c r="AO69" s="90"/>
      <c r="AP69" s="90"/>
      <c r="AQ69" s="90"/>
      <c r="AR69" s="90"/>
      <c r="AS69" s="90"/>
      <c r="AT69" s="90"/>
      <c r="AU69" s="90"/>
      <c r="AV69" s="90"/>
      <c r="AW69" s="90"/>
      <c r="AX69" s="90"/>
      <c r="AY69" s="90"/>
      <c r="AZ69" s="90"/>
      <c r="BA69" s="90"/>
      <c r="BB69" s="90"/>
      <c r="BC69" s="90"/>
      <c r="BD69" s="90"/>
      <c r="BE69" s="90"/>
      <c r="BF69" s="90"/>
      <c r="BG69" s="90"/>
      <c r="BH69" s="90"/>
      <c r="BI69" s="90"/>
      <c r="BJ69" s="90"/>
      <c r="BK69" s="90"/>
      <c r="BL69" s="90"/>
      <c r="BM69" s="90"/>
      <c r="BN69" s="90"/>
      <c r="BO69" s="90"/>
      <c r="BP69" s="90"/>
      <c r="BQ69" s="90"/>
      <c r="BR69" s="90"/>
    </row>
    <row r="70" spans="1:70" s="4" customFormat="1">
      <c r="A70" s="3"/>
      <c r="B70" s="3"/>
      <c r="C70" s="3"/>
      <c r="D70" s="3"/>
      <c r="E70" s="3"/>
      <c r="F70" s="3"/>
      <c r="G70" s="3"/>
      <c r="H70" s="90"/>
      <c r="I70" s="90"/>
      <c r="J70" s="90"/>
      <c r="K70" s="90"/>
      <c r="L70" s="90"/>
      <c r="M70" s="90"/>
      <c r="N70" s="90"/>
      <c r="O70" s="90"/>
      <c r="P70" s="90"/>
      <c r="Q70" s="90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90"/>
      <c r="AL70" s="90"/>
      <c r="AM70" s="90"/>
      <c r="AN70" s="90"/>
      <c r="AO70" s="90"/>
      <c r="AP70" s="90"/>
      <c r="AQ70" s="90"/>
      <c r="AR70" s="90"/>
      <c r="AS70" s="90"/>
      <c r="AT70" s="90"/>
      <c r="AU70" s="90"/>
      <c r="AV70" s="90"/>
      <c r="AW70" s="90"/>
      <c r="AX70" s="90"/>
      <c r="AY70" s="90"/>
      <c r="AZ70" s="90"/>
      <c r="BA70" s="90"/>
      <c r="BB70" s="90"/>
      <c r="BC70" s="90"/>
      <c r="BD70" s="90"/>
      <c r="BE70" s="90"/>
      <c r="BF70" s="90"/>
      <c r="BG70" s="90"/>
      <c r="BH70" s="90"/>
      <c r="BI70" s="90"/>
      <c r="BJ70" s="90"/>
      <c r="BK70" s="90"/>
      <c r="BL70" s="90"/>
      <c r="BM70" s="90"/>
      <c r="BN70" s="90"/>
      <c r="BO70" s="90"/>
      <c r="BP70" s="90"/>
      <c r="BQ70" s="90"/>
      <c r="BR70" s="90"/>
    </row>
    <row r="71" spans="1:70" s="4" customFormat="1" ht="24.95" customHeight="1">
      <c r="A71" s="3"/>
      <c r="B71" s="134"/>
      <c r="C71" s="135" t="s">
        <v>196</v>
      </c>
      <c r="D71" s="136" t="e">
        <f>H71+K71</f>
        <v>#DIV/0!</v>
      </c>
      <c r="E71" s="135" t="s">
        <v>197</v>
      </c>
      <c r="F71" s="134"/>
      <c r="G71" s="134"/>
      <c r="H71" s="90" t="e">
        <f>SUM(H60:H69)</f>
        <v>#DIV/0!</v>
      </c>
      <c r="I71" s="90"/>
      <c r="J71" s="90"/>
      <c r="K71" s="90" t="e">
        <f>SUM(K60:K69)</f>
        <v>#DIV/0!</v>
      </c>
      <c r="L71" s="90"/>
      <c r="M71" s="90"/>
      <c r="N71" s="90"/>
      <c r="O71" s="90"/>
      <c r="P71" s="90"/>
      <c r="Q71" s="90"/>
      <c r="R71" s="90"/>
      <c r="S71" s="90"/>
      <c r="T71" s="90"/>
      <c r="U71" s="90"/>
      <c r="V71" s="90"/>
      <c r="W71" s="90"/>
      <c r="X71" s="90"/>
      <c r="Y71" s="90"/>
      <c r="Z71" s="90"/>
      <c r="AA71" s="90"/>
      <c r="AB71" s="90"/>
      <c r="AC71" s="90"/>
      <c r="AD71" s="90"/>
      <c r="AE71" s="90"/>
      <c r="AF71" s="90"/>
      <c r="AG71" s="90"/>
      <c r="AH71" s="90"/>
      <c r="AI71" s="90"/>
      <c r="AJ71" s="90"/>
      <c r="AK71" s="90"/>
      <c r="AL71" s="90"/>
      <c r="AM71" s="90"/>
      <c r="AN71" s="90"/>
      <c r="AO71" s="90"/>
      <c r="AP71" s="90"/>
      <c r="AQ71" s="90"/>
      <c r="AR71" s="90"/>
      <c r="AS71" s="90"/>
      <c r="AT71" s="90"/>
      <c r="AU71" s="90"/>
      <c r="AV71" s="90"/>
      <c r="AW71" s="90"/>
      <c r="AX71" s="90"/>
      <c r="AY71" s="90"/>
      <c r="AZ71" s="90"/>
      <c r="BA71" s="90"/>
      <c r="BB71" s="90"/>
      <c r="BC71" s="90"/>
      <c r="BD71" s="90"/>
      <c r="BE71" s="90"/>
      <c r="BF71" s="90"/>
      <c r="BG71" s="90"/>
      <c r="BH71" s="90"/>
      <c r="BI71" s="90"/>
      <c r="BJ71" s="90"/>
      <c r="BK71" s="90"/>
      <c r="BL71" s="90"/>
      <c r="BM71" s="90"/>
      <c r="BN71" s="90"/>
      <c r="BO71" s="90"/>
      <c r="BP71" s="90"/>
      <c r="BQ71" s="90"/>
      <c r="BR71" s="90"/>
    </row>
    <row r="72" spans="1:70" s="4" customFormat="1">
      <c r="A72" s="3"/>
      <c r="B72" s="3"/>
      <c r="C72" s="3"/>
      <c r="D72" s="3"/>
      <c r="E72" s="3"/>
      <c r="F72" s="3"/>
      <c r="G72" s="3"/>
      <c r="H72" s="90"/>
      <c r="I72" s="90"/>
      <c r="J72" s="90"/>
      <c r="K72" s="90"/>
      <c r="L72" s="90"/>
      <c r="M72" s="90"/>
      <c r="N72" s="90"/>
      <c r="O72" s="90"/>
      <c r="P72" s="90"/>
      <c r="Q72" s="90"/>
      <c r="R72" s="90"/>
      <c r="S72" s="90"/>
      <c r="T72" s="90"/>
      <c r="U72" s="90"/>
      <c r="V72" s="90"/>
      <c r="W72" s="90"/>
      <c r="X72" s="90"/>
      <c r="Y72" s="90"/>
      <c r="Z72" s="90"/>
      <c r="AA72" s="90"/>
      <c r="AB72" s="90"/>
      <c r="AC72" s="90"/>
      <c r="AD72" s="90"/>
      <c r="AE72" s="90"/>
      <c r="AF72" s="90"/>
      <c r="AG72" s="90"/>
      <c r="AH72" s="90"/>
      <c r="AI72" s="90"/>
      <c r="AJ72" s="90"/>
      <c r="AK72" s="90"/>
      <c r="AL72" s="90"/>
      <c r="AM72" s="90"/>
      <c r="AN72" s="90"/>
      <c r="AO72" s="90"/>
      <c r="AP72" s="90"/>
      <c r="AQ72" s="90"/>
      <c r="AR72" s="90"/>
      <c r="AS72" s="90"/>
      <c r="AT72" s="90"/>
      <c r="AU72" s="90"/>
      <c r="AV72" s="90"/>
      <c r="AW72" s="90"/>
      <c r="AX72" s="90"/>
      <c r="AY72" s="90"/>
      <c r="AZ72" s="90"/>
      <c r="BA72" s="90"/>
      <c r="BB72" s="90"/>
      <c r="BC72" s="90"/>
      <c r="BD72" s="90"/>
      <c r="BE72" s="90"/>
      <c r="BF72" s="90"/>
      <c r="BG72" s="90"/>
      <c r="BH72" s="90"/>
      <c r="BI72" s="90"/>
      <c r="BJ72" s="90"/>
      <c r="BK72" s="90"/>
      <c r="BL72" s="90"/>
      <c r="BM72" s="90"/>
      <c r="BN72" s="90"/>
      <c r="BO72" s="90"/>
      <c r="BP72" s="90"/>
      <c r="BQ72" s="90"/>
      <c r="BR72" s="90"/>
    </row>
    <row r="73" spans="1:70" s="4" customFormat="1">
      <c r="A73" s="3"/>
      <c r="B73" s="3"/>
      <c r="C73" s="3"/>
      <c r="D73" s="3"/>
      <c r="E73" s="3"/>
      <c r="F73" s="3"/>
      <c r="G73" s="3"/>
      <c r="H73" s="90"/>
      <c r="I73" s="90"/>
      <c r="J73" s="90"/>
      <c r="K73" s="90"/>
      <c r="L73" s="90"/>
      <c r="M73" s="90"/>
      <c r="N73" s="90"/>
      <c r="O73" s="90"/>
      <c r="P73" s="90"/>
      <c r="Q73" s="90"/>
      <c r="R73" s="90"/>
      <c r="S73" s="90"/>
      <c r="T73" s="90"/>
      <c r="U73" s="90"/>
      <c r="V73" s="90"/>
      <c r="W73" s="90"/>
      <c r="X73" s="90"/>
      <c r="Y73" s="90"/>
      <c r="Z73" s="90"/>
      <c r="AA73" s="90"/>
      <c r="AB73" s="90"/>
      <c r="AC73" s="90"/>
      <c r="AD73" s="90"/>
      <c r="AE73" s="90"/>
      <c r="AF73" s="90"/>
      <c r="AG73" s="90"/>
      <c r="AH73" s="90"/>
      <c r="AI73" s="90"/>
      <c r="AJ73" s="90"/>
      <c r="AK73" s="90"/>
      <c r="AL73" s="90"/>
      <c r="AM73" s="90"/>
      <c r="AN73" s="90"/>
      <c r="AO73" s="90"/>
      <c r="AP73" s="90"/>
      <c r="AQ73" s="90"/>
      <c r="AR73" s="90"/>
      <c r="AS73" s="90"/>
      <c r="AT73" s="90"/>
      <c r="AU73" s="90"/>
      <c r="AV73" s="90"/>
      <c r="AW73" s="90"/>
      <c r="AX73" s="90"/>
      <c r="AY73" s="90"/>
      <c r="AZ73" s="90"/>
      <c r="BA73" s="90"/>
      <c r="BB73" s="90"/>
      <c r="BC73" s="90"/>
      <c r="BD73" s="90"/>
      <c r="BE73" s="90"/>
      <c r="BF73" s="90"/>
      <c r="BG73" s="90"/>
      <c r="BH73" s="90"/>
      <c r="BI73" s="90"/>
      <c r="BJ73" s="90"/>
      <c r="BK73" s="90"/>
      <c r="BL73" s="90"/>
      <c r="BM73" s="90"/>
      <c r="BN73" s="90"/>
      <c r="BO73" s="90"/>
      <c r="BP73" s="90"/>
      <c r="BQ73" s="90"/>
      <c r="BR73" s="90"/>
    </row>
    <row r="74" spans="1:70" s="4" customFormat="1">
      <c r="A74" s="3"/>
      <c r="B74" s="3"/>
      <c r="C74" s="3"/>
      <c r="D74" s="3"/>
      <c r="E74" s="3"/>
      <c r="F74" s="3"/>
      <c r="G74" s="3"/>
      <c r="H74" s="90"/>
      <c r="I74" s="90"/>
      <c r="J74" s="90"/>
      <c r="K74" s="90"/>
      <c r="L74" s="90"/>
      <c r="M74" s="90"/>
      <c r="N74" s="90"/>
      <c r="O74" s="90"/>
      <c r="P74" s="90"/>
      <c r="Q74" s="90"/>
      <c r="R74" s="90"/>
      <c r="S74" s="90"/>
      <c r="T74" s="90"/>
      <c r="U74" s="90"/>
      <c r="V74" s="90"/>
      <c r="W74" s="90"/>
      <c r="X74" s="90"/>
      <c r="Y74" s="90"/>
      <c r="Z74" s="90"/>
      <c r="AA74" s="90"/>
      <c r="AB74" s="90"/>
      <c r="AC74" s="90"/>
      <c r="AD74" s="90"/>
      <c r="AE74" s="90"/>
      <c r="AF74" s="90"/>
      <c r="AG74" s="90"/>
      <c r="AH74" s="90"/>
      <c r="AI74" s="90"/>
      <c r="AJ74" s="90"/>
      <c r="AK74" s="90"/>
      <c r="AL74" s="90"/>
      <c r="AM74" s="90"/>
      <c r="AN74" s="90"/>
      <c r="AO74" s="90"/>
      <c r="AP74" s="90"/>
      <c r="AQ74" s="90"/>
      <c r="AR74" s="90"/>
      <c r="AS74" s="90"/>
      <c r="AT74" s="90"/>
      <c r="AU74" s="90"/>
      <c r="AV74" s="90"/>
      <c r="AW74" s="90"/>
      <c r="AX74" s="90"/>
      <c r="AY74" s="90"/>
      <c r="AZ74" s="90"/>
      <c r="BA74" s="90"/>
      <c r="BB74" s="90"/>
      <c r="BC74" s="90"/>
      <c r="BD74" s="90"/>
      <c r="BE74" s="90"/>
      <c r="BF74" s="90"/>
      <c r="BG74" s="90"/>
      <c r="BH74" s="90"/>
      <c r="BI74" s="90"/>
      <c r="BJ74" s="90"/>
      <c r="BK74" s="90"/>
      <c r="BL74" s="90"/>
      <c r="BM74" s="90"/>
      <c r="BN74" s="90"/>
      <c r="BO74" s="90"/>
      <c r="BP74" s="90"/>
      <c r="BQ74" s="90"/>
      <c r="BR74" s="90"/>
    </row>
    <row r="75" spans="1:70" s="4" customFormat="1">
      <c r="A75" s="3"/>
      <c r="B75" s="3"/>
      <c r="C75" s="3"/>
      <c r="D75" s="3"/>
      <c r="E75" s="3"/>
      <c r="F75" s="3"/>
      <c r="G75" s="3"/>
      <c r="H75" s="90"/>
      <c r="I75" s="90"/>
      <c r="J75" s="90"/>
      <c r="K75" s="90"/>
      <c r="L75" s="90"/>
      <c r="M75" s="90"/>
      <c r="N75" s="90"/>
      <c r="O75" s="90"/>
      <c r="P75" s="90"/>
      <c r="Q75" s="90"/>
      <c r="R75" s="90"/>
      <c r="S75" s="90"/>
      <c r="T75" s="90"/>
      <c r="U75" s="90"/>
      <c r="V75" s="90"/>
      <c r="W75" s="90"/>
      <c r="X75" s="90"/>
      <c r="Y75" s="90"/>
      <c r="Z75" s="90"/>
      <c r="AA75" s="90"/>
      <c r="AB75" s="90"/>
      <c r="AC75" s="90"/>
      <c r="AD75" s="90"/>
      <c r="AE75" s="90"/>
      <c r="AF75" s="90"/>
      <c r="AG75" s="90"/>
      <c r="AH75" s="90"/>
      <c r="AI75" s="90"/>
      <c r="AJ75" s="90"/>
      <c r="AK75" s="90"/>
      <c r="AL75" s="90"/>
      <c r="AM75" s="90"/>
      <c r="AN75" s="90"/>
      <c r="AO75" s="90"/>
      <c r="AP75" s="90"/>
      <c r="AQ75" s="90"/>
      <c r="AR75" s="90"/>
      <c r="AS75" s="90"/>
      <c r="AT75" s="90"/>
      <c r="AU75" s="90"/>
      <c r="AV75" s="90"/>
      <c r="AW75" s="90"/>
      <c r="AX75" s="90"/>
      <c r="AY75" s="90"/>
      <c r="AZ75" s="90"/>
      <c r="BA75" s="90"/>
      <c r="BB75" s="90"/>
      <c r="BC75" s="90"/>
      <c r="BD75" s="90"/>
      <c r="BE75" s="90"/>
      <c r="BF75" s="90"/>
      <c r="BG75" s="90"/>
      <c r="BH75" s="90"/>
      <c r="BI75" s="90"/>
      <c r="BJ75" s="90"/>
      <c r="BK75" s="90"/>
      <c r="BL75" s="90"/>
      <c r="BM75" s="90"/>
      <c r="BN75" s="90"/>
      <c r="BO75" s="90"/>
      <c r="BP75" s="90"/>
      <c r="BQ75" s="90"/>
      <c r="BR75" s="90"/>
    </row>
    <row r="76" spans="1:70" s="4" customFormat="1">
      <c r="A76" s="3"/>
      <c r="B76" s="3"/>
      <c r="C76" s="3"/>
      <c r="D76" s="3"/>
      <c r="E76" s="3"/>
      <c r="F76" s="3"/>
      <c r="G76" s="3"/>
      <c r="H76" s="90"/>
      <c r="I76" s="90"/>
      <c r="J76" s="90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  <c r="AF76" s="90"/>
      <c r="AG76" s="90"/>
      <c r="AH76" s="90"/>
      <c r="AI76" s="90"/>
      <c r="AJ76" s="90"/>
      <c r="AK76" s="90"/>
      <c r="AL76" s="90"/>
      <c r="AM76" s="90"/>
      <c r="AN76" s="90"/>
      <c r="AO76" s="90"/>
      <c r="AP76" s="90"/>
      <c r="AQ76" s="90"/>
      <c r="AR76" s="90"/>
      <c r="AS76" s="90"/>
      <c r="AT76" s="90"/>
      <c r="AU76" s="90"/>
      <c r="AV76" s="90"/>
      <c r="AW76" s="90"/>
      <c r="AX76" s="90"/>
      <c r="AY76" s="90"/>
      <c r="AZ76" s="90"/>
      <c r="BA76" s="90"/>
      <c r="BB76" s="90"/>
      <c r="BC76" s="90"/>
      <c r="BD76" s="90"/>
      <c r="BE76" s="90"/>
      <c r="BF76" s="90"/>
      <c r="BG76" s="90"/>
      <c r="BH76" s="90"/>
      <c r="BI76" s="90"/>
      <c r="BJ76" s="90"/>
      <c r="BK76" s="90"/>
      <c r="BL76" s="90"/>
      <c r="BM76" s="90"/>
      <c r="BN76" s="90"/>
      <c r="BO76" s="90"/>
      <c r="BP76" s="90"/>
      <c r="BQ76" s="90"/>
      <c r="BR76" s="90"/>
    </row>
    <row r="77" spans="1:70" s="4" customFormat="1">
      <c r="A77" s="3"/>
      <c r="B77" s="3"/>
      <c r="C77" s="3"/>
      <c r="D77" s="3"/>
      <c r="E77" s="3"/>
      <c r="F77" s="3"/>
      <c r="G77" s="3"/>
      <c r="H77" s="90"/>
      <c r="I77" s="90"/>
      <c r="J77" s="90"/>
      <c r="K77" s="90"/>
      <c r="L77" s="90"/>
      <c r="M77" s="90"/>
      <c r="N77" s="90"/>
      <c r="O77" s="90"/>
      <c r="P77" s="90"/>
      <c r="Q77" s="90"/>
      <c r="R77" s="90"/>
      <c r="S77" s="90"/>
      <c r="T77" s="90"/>
      <c r="U77" s="90"/>
      <c r="V77" s="90"/>
      <c r="W77" s="90"/>
      <c r="X77" s="90"/>
      <c r="Y77" s="90"/>
      <c r="Z77" s="90"/>
      <c r="AA77" s="90"/>
      <c r="AB77" s="90"/>
      <c r="AC77" s="90"/>
      <c r="AD77" s="90"/>
      <c r="AE77" s="90"/>
      <c r="AF77" s="90"/>
      <c r="AG77" s="90"/>
      <c r="AH77" s="90"/>
      <c r="AI77" s="90"/>
      <c r="AJ77" s="90"/>
      <c r="AK77" s="90"/>
      <c r="AL77" s="90"/>
      <c r="AM77" s="90"/>
      <c r="AN77" s="90"/>
      <c r="AO77" s="90"/>
      <c r="AP77" s="90"/>
      <c r="AQ77" s="90"/>
      <c r="AR77" s="90"/>
      <c r="AS77" s="90"/>
      <c r="AT77" s="90"/>
      <c r="AU77" s="90"/>
      <c r="AV77" s="90"/>
      <c r="AW77" s="90"/>
      <c r="AX77" s="90"/>
      <c r="AY77" s="90"/>
      <c r="AZ77" s="90"/>
      <c r="BA77" s="90"/>
      <c r="BB77" s="90"/>
      <c r="BC77" s="90"/>
      <c r="BD77" s="90"/>
      <c r="BE77" s="90"/>
      <c r="BF77" s="90"/>
      <c r="BG77" s="90"/>
      <c r="BH77" s="90"/>
      <c r="BI77" s="90"/>
      <c r="BJ77" s="90"/>
      <c r="BK77" s="90"/>
      <c r="BL77" s="90"/>
      <c r="BM77" s="90"/>
      <c r="BN77" s="90"/>
      <c r="BO77" s="90"/>
      <c r="BP77" s="90"/>
      <c r="BQ77" s="90"/>
      <c r="BR77" s="90"/>
    </row>
    <row r="78" spans="1:70" s="4" customFormat="1">
      <c r="A78" s="3"/>
      <c r="B78" s="3"/>
      <c r="C78" s="3"/>
      <c r="D78" s="3"/>
      <c r="E78" s="3"/>
      <c r="F78" s="3"/>
      <c r="G78" s="3"/>
      <c r="H78" s="90"/>
      <c r="I78" s="90"/>
      <c r="J78" s="90"/>
      <c r="K78" s="90"/>
      <c r="L78" s="90"/>
      <c r="M78" s="90"/>
      <c r="N78" s="90"/>
      <c r="O78" s="90"/>
      <c r="P78" s="90"/>
      <c r="Q78" s="90"/>
      <c r="R78" s="90"/>
      <c r="S78" s="90"/>
      <c r="T78" s="90"/>
      <c r="U78" s="90"/>
      <c r="V78" s="90"/>
      <c r="W78" s="90"/>
      <c r="X78" s="90"/>
      <c r="Y78" s="90"/>
      <c r="Z78" s="90"/>
      <c r="AA78" s="90"/>
      <c r="AB78" s="90"/>
      <c r="AC78" s="90"/>
      <c r="AD78" s="90"/>
      <c r="AE78" s="90"/>
      <c r="AF78" s="90"/>
      <c r="AG78" s="90"/>
      <c r="AH78" s="90"/>
      <c r="AI78" s="90"/>
      <c r="AJ78" s="90"/>
      <c r="AK78" s="90"/>
      <c r="AL78" s="90"/>
      <c r="AM78" s="90"/>
      <c r="AN78" s="90"/>
      <c r="AO78" s="90"/>
      <c r="AP78" s="90"/>
      <c r="AQ78" s="90"/>
      <c r="AR78" s="90"/>
      <c r="AS78" s="90"/>
      <c r="AT78" s="90"/>
      <c r="AU78" s="90"/>
      <c r="AV78" s="90"/>
      <c r="AW78" s="90"/>
      <c r="AX78" s="90"/>
      <c r="AY78" s="90"/>
      <c r="AZ78" s="90"/>
      <c r="BA78" s="90"/>
      <c r="BB78" s="90"/>
      <c r="BC78" s="90"/>
      <c r="BD78" s="90"/>
      <c r="BE78" s="90"/>
      <c r="BF78" s="90"/>
      <c r="BG78" s="90"/>
      <c r="BH78" s="90"/>
      <c r="BI78" s="90"/>
      <c r="BJ78" s="90"/>
      <c r="BK78" s="90"/>
      <c r="BL78" s="90"/>
      <c r="BM78" s="90"/>
      <c r="BN78" s="90"/>
      <c r="BO78" s="90"/>
      <c r="BP78" s="90"/>
      <c r="BQ78" s="90"/>
      <c r="BR78" s="90"/>
    </row>
    <row r="79" spans="1:70" s="4" customFormat="1">
      <c r="A79" s="3"/>
      <c r="B79" s="3"/>
      <c r="C79" s="3"/>
      <c r="D79" s="3"/>
      <c r="E79" s="3"/>
      <c r="F79" s="3"/>
      <c r="G79" s="3"/>
      <c r="H79" s="90"/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  <c r="U79" s="90"/>
      <c r="V79" s="90"/>
      <c r="W79" s="90"/>
      <c r="X79" s="90"/>
      <c r="Y79" s="90"/>
      <c r="Z79" s="90"/>
      <c r="AA79" s="90"/>
      <c r="AB79" s="90"/>
      <c r="AC79" s="90"/>
      <c r="AD79" s="90"/>
      <c r="AE79" s="90"/>
      <c r="AF79" s="90"/>
      <c r="AG79" s="90"/>
      <c r="AH79" s="90"/>
      <c r="AI79" s="90"/>
      <c r="AJ79" s="90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0"/>
      <c r="AV79" s="90"/>
      <c r="AW79" s="90"/>
      <c r="AX79" s="90"/>
      <c r="AY79" s="90"/>
      <c r="AZ79" s="90"/>
      <c r="BA79" s="90"/>
      <c r="BB79" s="90"/>
      <c r="BC79" s="90"/>
      <c r="BD79" s="90"/>
      <c r="BE79" s="90"/>
      <c r="BF79" s="90"/>
      <c r="BG79" s="90"/>
      <c r="BH79" s="90"/>
      <c r="BI79" s="90"/>
      <c r="BJ79" s="90"/>
      <c r="BK79" s="90"/>
      <c r="BL79" s="90"/>
      <c r="BM79" s="90"/>
      <c r="BN79" s="90"/>
      <c r="BO79" s="90"/>
      <c r="BP79" s="90"/>
      <c r="BQ79" s="90"/>
      <c r="BR79" s="90"/>
    </row>
    <row r="80" spans="1:70" s="4" customFormat="1">
      <c r="A80" s="3"/>
      <c r="B80" s="3"/>
      <c r="C80" s="3"/>
      <c r="D80" s="3"/>
      <c r="E80" s="3"/>
      <c r="F80" s="3"/>
      <c r="G80" s="3"/>
      <c r="H80" s="90"/>
      <c r="I80" s="90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0"/>
      <c r="Y80" s="90"/>
      <c r="Z80" s="90"/>
      <c r="AA80" s="90"/>
      <c r="AB80" s="90"/>
      <c r="AC80" s="90"/>
      <c r="AD80" s="90"/>
      <c r="AE80" s="90"/>
      <c r="AF80" s="90"/>
      <c r="AG80" s="90"/>
      <c r="AH80" s="90"/>
      <c r="AI80" s="90"/>
      <c r="AJ80" s="90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0"/>
      <c r="AV80" s="90"/>
      <c r="AW80" s="90"/>
      <c r="AX80" s="90"/>
      <c r="AY80" s="90"/>
      <c r="AZ80" s="90"/>
      <c r="BA80" s="90"/>
      <c r="BB80" s="90"/>
      <c r="BC80" s="90"/>
      <c r="BD80" s="90"/>
      <c r="BE80" s="90"/>
      <c r="BF80" s="90"/>
      <c r="BG80" s="90"/>
      <c r="BH80" s="90"/>
      <c r="BI80" s="90"/>
      <c r="BJ80" s="90"/>
      <c r="BK80" s="90"/>
      <c r="BL80" s="90"/>
      <c r="BM80" s="90"/>
      <c r="BN80" s="90"/>
      <c r="BO80" s="90"/>
      <c r="BP80" s="90"/>
      <c r="BQ80" s="90"/>
      <c r="BR80" s="90"/>
    </row>
    <row r="81" spans="1:70" s="4" customFormat="1">
      <c r="A81" s="3"/>
      <c r="B81" s="3"/>
      <c r="C81" s="3"/>
      <c r="D81" s="3"/>
      <c r="E81" s="3"/>
      <c r="F81" s="3"/>
      <c r="G81" s="3"/>
      <c r="H81" s="90"/>
      <c r="I81" s="90"/>
      <c r="J81" s="90"/>
      <c r="K81" s="90"/>
      <c r="L81" s="90"/>
      <c r="M81" s="90"/>
      <c r="N81" s="90"/>
      <c r="O81" s="90"/>
      <c r="P81" s="90"/>
      <c r="Q81" s="90"/>
      <c r="R81" s="90"/>
      <c r="S81" s="90"/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  <c r="AE81" s="90"/>
      <c r="AF81" s="90"/>
      <c r="AG81" s="90"/>
      <c r="AH81" s="90"/>
      <c r="AI81" s="90"/>
      <c r="AJ81" s="90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0"/>
      <c r="AV81" s="90"/>
      <c r="AW81" s="90"/>
      <c r="AX81" s="90"/>
      <c r="AY81" s="90"/>
      <c r="AZ81" s="90"/>
      <c r="BA81" s="90"/>
      <c r="BB81" s="90"/>
      <c r="BC81" s="90"/>
      <c r="BD81" s="90"/>
      <c r="BE81" s="90"/>
      <c r="BF81" s="90"/>
      <c r="BG81" s="90"/>
      <c r="BH81" s="90"/>
      <c r="BI81" s="90"/>
      <c r="BJ81" s="90"/>
      <c r="BK81" s="90"/>
      <c r="BL81" s="90"/>
      <c r="BM81" s="90"/>
      <c r="BN81" s="90"/>
      <c r="BO81" s="90"/>
      <c r="BP81" s="90"/>
      <c r="BQ81" s="90"/>
      <c r="BR81" s="90"/>
    </row>
    <row r="82" spans="1:70" s="4" customFormat="1">
      <c r="A82" s="3"/>
      <c r="B82" s="3"/>
      <c r="C82" s="3"/>
      <c r="D82" s="3"/>
      <c r="E82" s="3"/>
      <c r="F82" s="3"/>
      <c r="G82" s="3"/>
      <c r="H82" s="90"/>
      <c r="I82" s="90"/>
      <c r="J82" s="90"/>
      <c r="K82" s="90"/>
      <c r="L82" s="90"/>
      <c r="M82" s="90"/>
      <c r="N82" s="90"/>
      <c r="O82" s="90"/>
      <c r="P82" s="90"/>
      <c r="Q82" s="90"/>
      <c r="R82" s="90"/>
      <c r="S82" s="90"/>
      <c r="T82" s="90"/>
      <c r="U82" s="90"/>
      <c r="V82" s="90"/>
      <c r="W82" s="90"/>
      <c r="X82" s="90"/>
      <c r="Y82" s="90"/>
      <c r="Z82" s="90"/>
      <c r="AA82" s="90"/>
      <c r="AB82" s="90"/>
      <c r="AC82" s="90"/>
      <c r="AD82" s="90"/>
      <c r="AE82" s="90"/>
      <c r="AF82" s="90"/>
      <c r="AG82" s="90"/>
      <c r="AH82" s="90"/>
      <c r="AI82" s="90"/>
      <c r="AJ82" s="90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0"/>
      <c r="AV82" s="90"/>
      <c r="AW82" s="90"/>
      <c r="AX82" s="90"/>
      <c r="AY82" s="90"/>
      <c r="AZ82" s="90"/>
      <c r="BA82" s="90"/>
      <c r="BB82" s="90"/>
      <c r="BC82" s="90"/>
      <c r="BD82" s="90"/>
      <c r="BE82" s="90"/>
      <c r="BF82" s="90"/>
      <c r="BG82" s="90"/>
      <c r="BH82" s="90"/>
      <c r="BI82" s="90"/>
      <c r="BJ82" s="90"/>
      <c r="BK82" s="90"/>
      <c r="BL82" s="90"/>
      <c r="BM82" s="90"/>
      <c r="BN82" s="90"/>
      <c r="BO82" s="90"/>
      <c r="BP82" s="90"/>
      <c r="BQ82" s="90"/>
      <c r="BR82" s="90"/>
    </row>
    <row r="83" spans="1:70" s="4" customFormat="1">
      <c r="A83" s="3"/>
      <c r="B83" s="3"/>
      <c r="C83" s="3"/>
      <c r="D83" s="3"/>
      <c r="E83" s="3"/>
      <c r="F83" s="3"/>
      <c r="G83" s="3"/>
      <c r="H83" s="90"/>
      <c r="I83" s="90"/>
      <c r="J83" s="90"/>
      <c r="K83" s="90"/>
      <c r="L83" s="90"/>
      <c r="M83" s="90"/>
      <c r="N83" s="90"/>
      <c r="O83" s="90"/>
      <c r="P83" s="90"/>
      <c r="Q83" s="90"/>
      <c r="R83" s="90"/>
      <c r="S83" s="90"/>
      <c r="T83" s="90"/>
      <c r="U83" s="90"/>
      <c r="V83" s="90"/>
      <c r="W83" s="90"/>
      <c r="X83" s="90"/>
      <c r="Y83" s="90"/>
      <c r="Z83" s="90"/>
      <c r="AA83" s="90"/>
      <c r="AB83" s="90"/>
      <c r="AC83" s="90"/>
      <c r="AD83" s="90"/>
      <c r="AE83" s="90"/>
      <c r="AF83" s="90"/>
      <c r="AG83" s="90"/>
      <c r="AH83" s="90"/>
      <c r="AI83" s="90"/>
      <c r="AJ83" s="90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0"/>
      <c r="AV83" s="90"/>
      <c r="AW83" s="90"/>
      <c r="AX83" s="90"/>
      <c r="AY83" s="90"/>
      <c r="AZ83" s="90"/>
      <c r="BA83" s="90"/>
      <c r="BB83" s="90"/>
      <c r="BC83" s="90"/>
      <c r="BD83" s="90"/>
      <c r="BE83" s="90"/>
      <c r="BF83" s="90"/>
      <c r="BG83" s="90"/>
      <c r="BH83" s="90"/>
      <c r="BI83" s="90"/>
      <c r="BJ83" s="90"/>
      <c r="BK83" s="90"/>
      <c r="BL83" s="90"/>
      <c r="BM83" s="90"/>
      <c r="BN83" s="90"/>
      <c r="BO83" s="90"/>
      <c r="BP83" s="90"/>
      <c r="BQ83" s="90"/>
      <c r="BR83" s="90"/>
    </row>
    <row r="84" spans="1:70" s="4" customFormat="1">
      <c r="A84" s="3"/>
      <c r="B84" s="3"/>
      <c r="C84" s="3"/>
      <c r="D84" s="3"/>
      <c r="E84" s="3"/>
      <c r="F84" s="3"/>
      <c r="G84" s="3"/>
      <c r="H84" s="90"/>
      <c r="I84" s="90"/>
      <c r="J84" s="90"/>
      <c r="K84" s="90"/>
      <c r="L84" s="90"/>
      <c r="M84" s="90"/>
      <c r="N84" s="90"/>
      <c r="O84" s="90"/>
      <c r="P84" s="90"/>
      <c r="Q84" s="90"/>
      <c r="R84" s="90"/>
      <c r="S84" s="90"/>
      <c r="T84" s="90"/>
      <c r="U84" s="90"/>
      <c r="V84" s="90"/>
      <c r="W84" s="90"/>
      <c r="X84" s="90"/>
      <c r="Y84" s="90"/>
      <c r="Z84" s="90"/>
      <c r="AA84" s="90"/>
      <c r="AB84" s="90"/>
      <c r="AC84" s="90"/>
      <c r="AD84" s="90"/>
      <c r="AE84" s="90"/>
      <c r="AF84" s="90"/>
      <c r="AG84" s="90"/>
      <c r="AH84" s="90"/>
      <c r="AI84" s="90"/>
      <c r="AJ84" s="90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0"/>
      <c r="AV84" s="90"/>
      <c r="AW84" s="90"/>
      <c r="AX84" s="90"/>
      <c r="AY84" s="90"/>
      <c r="AZ84" s="90"/>
      <c r="BA84" s="90"/>
      <c r="BB84" s="90"/>
      <c r="BC84" s="90"/>
      <c r="BD84" s="90"/>
      <c r="BE84" s="90"/>
      <c r="BF84" s="90"/>
      <c r="BG84" s="90"/>
      <c r="BH84" s="90"/>
      <c r="BI84" s="90"/>
      <c r="BJ84" s="90"/>
      <c r="BK84" s="90"/>
      <c r="BL84" s="90"/>
      <c r="BM84" s="90"/>
      <c r="BN84" s="90"/>
      <c r="BO84" s="90"/>
      <c r="BP84" s="90"/>
      <c r="BQ84" s="90"/>
      <c r="BR84" s="90"/>
    </row>
    <row r="85" spans="1:70" s="4" customFormat="1">
      <c r="A85" s="3"/>
      <c r="B85" s="3"/>
      <c r="C85" s="3"/>
      <c r="D85" s="3"/>
      <c r="E85" s="3"/>
      <c r="F85" s="3"/>
      <c r="G85" s="3"/>
      <c r="H85" s="90"/>
      <c r="I85" s="90"/>
      <c r="J85" s="90"/>
      <c r="K85" s="90"/>
      <c r="L85" s="90"/>
      <c r="M85" s="90"/>
      <c r="N85" s="90"/>
      <c r="O85" s="90"/>
      <c r="P85" s="90"/>
      <c r="Q85" s="90"/>
      <c r="R85" s="90"/>
      <c r="S85" s="90"/>
      <c r="T85" s="90"/>
      <c r="U85" s="90"/>
      <c r="V85" s="90"/>
      <c r="W85" s="90"/>
      <c r="X85" s="90"/>
      <c r="Y85" s="90"/>
      <c r="Z85" s="90"/>
      <c r="AA85" s="90"/>
      <c r="AB85" s="90"/>
      <c r="AC85" s="90"/>
      <c r="AD85" s="90"/>
      <c r="AE85" s="90"/>
      <c r="AF85" s="90"/>
      <c r="AG85" s="90"/>
      <c r="AH85" s="90"/>
      <c r="AI85" s="90"/>
      <c r="AJ85" s="90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0"/>
      <c r="AV85" s="90"/>
      <c r="AW85" s="90"/>
      <c r="AX85" s="90"/>
      <c r="AY85" s="90"/>
      <c r="AZ85" s="90"/>
      <c r="BA85" s="90"/>
      <c r="BB85" s="90"/>
      <c r="BC85" s="90"/>
      <c r="BD85" s="90"/>
      <c r="BE85" s="90"/>
      <c r="BF85" s="90"/>
      <c r="BG85" s="90"/>
      <c r="BH85" s="90"/>
      <c r="BI85" s="90"/>
      <c r="BJ85" s="90"/>
      <c r="BK85" s="90"/>
      <c r="BL85" s="90"/>
      <c r="BM85" s="90"/>
      <c r="BN85" s="90"/>
      <c r="BO85" s="90"/>
      <c r="BP85" s="90"/>
      <c r="BQ85" s="90"/>
      <c r="BR85" s="90"/>
    </row>
    <row r="86" spans="1:70" s="4" customFormat="1">
      <c r="A86" s="3"/>
      <c r="B86" s="3"/>
      <c r="C86" s="3"/>
      <c r="D86" s="3"/>
      <c r="E86" s="3"/>
      <c r="F86" s="3"/>
      <c r="G86" s="3"/>
      <c r="H86" s="90"/>
      <c r="I86" s="90"/>
      <c r="J86" s="90"/>
      <c r="K86" s="90"/>
      <c r="L86" s="90"/>
      <c r="M86" s="90"/>
      <c r="N86" s="90"/>
      <c r="O86" s="90"/>
      <c r="P86" s="90"/>
      <c r="Q86" s="90"/>
      <c r="R86" s="90"/>
      <c r="S86" s="90"/>
      <c r="T86" s="90"/>
      <c r="U86" s="90"/>
      <c r="V86" s="90"/>
      <c r="W86" s="90"/>
      <c r="X86" s="90"/>
      <c r="Y86" s="90"/>
      <c r="Z86" s="90"/>
      <c r="AA86" s="90"/>
      <c r="AB86" s="90"/>
      <c r="AC86" s="90"/>
      <c r="AD86" s="90"/>
      <c r="AE86" s="90"/>
      <c r="AF86" s="90"/>
      <c r="AG86" s="90"/>
      <c r="AH86" s="90"/>
      <c r="AI86" s="90"/>
      <c r="AJ86" s="90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0"/>
      <c r="AV86" s="90"/>
      <c r="AW86" s="90"/>
      <c r="AX86" s="90"/>
      <c r="AY86" s="90"/>
      <c r="AZ86" s="90"/>
      <c r="BA86" s="90"/>
      <c r="BB86" s="90"/>
      <c r="BC86" s="90"/>
      <c r="BD86" s="90"/>
      <c r="BE86" s="90"/>
      <c r="BF86" s="90"/>
      <c r="BG86" s="90"/>
      <c r="BH86" s="90"/>
      <c r="BI86" s="90"/>
      <c r="BJ86" s="90"/>
      <c r="BK86" s="90"/>
      <c r="BL86" s="90"/>
      <c r="BM86" s="90"/>
      <c r="BN86" s="90"/>
      <c r="BO86" s="90"/>
      <c r="BP86" s="90"/>
      <c r="BQ86" s="90"/>
      <c r="BR86" s="90"/>
    </row>
    <row r="87" spans="1:70" s="4" customFormat="1">
      <c r="A87" s="3"/>
      <c r="B87" s="3"/>
      <c r="C87" s="3"/>
      <c r="D87" s="3"/>
      <c r="E87" s="3"/>
      <c r="F87" s="3"/>
      <c r="G87" s="3"/>
      <c r="H87" s="90"/>
      <c r="I87" s="90"/>
      <c r="J87" s="90"/>
      <c r="K87" s="90"/>
      <c r="L87" s="90"/>
      <c r="M87" s="90"/>
      <c r="N87" s="90"/>
      <c r="O87" s="90"/>
      <c r="P87" s="90"/>
      <c r="Q87" s="90"/>
      <c r="R87" s="90"/>
      <c r="S87" s="90"/>
      <c r="T87" s="90"/>
      <c r="U87" s="90"/>
      <c r="V87" s="90"/>
      <c r="W87" s="90"/>
      <c r="X87" s="90"/>
      <c r="Y87" s="90"/>
      <c r="Z87" s="90"/>
      <c r="AA87" s="90"/>
      <c r="AB87" s="90"/>
      <c r="AC87" s="90"/>
      <c r="AD87" s="90"/>
      <c r="AE87" s="90"/>
      <c r="AF87" s="90"/>
      <c r="AG87" s="90"/>
      <c r="AH87" s="90"/>
      <c r="AI87" s="90"/>
      <c r="AJ87" s="90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0"/>
      <c r="AV87" s="90"/>
      <c r="AW87" s="90"/>
      <c r="AX87" s="90"/>
      <c r="AY87" s="90"/>
      <c r="AZ87" s="90"/>
      <c r="BA87" s="90"/>
      <c r="BB87" s="90"/>
      <c r="BC87" s="90"/>
      <c r="BD87" s="90"/>
      <c r="BE87" s="90"/>
      <c r="BF87" s="90"/>
      <c r="BG87" s="90"/>
      <c r="BH87" s="90"/>
      <c r="BI87" s="90"/>
      <c r="BJ87" s="90"/>
      <c r="BK87" s="90"/>
      <c r="BL87" s="90"/>
      <c r="BM87" s="90"/>
      <c r="BN87" s="90"/>
      <c r="BO87" s="90"/>
      <c r="BP87" s="90"/>
      <c r="BQ87" s="90"/>
      <c r="BR87" s="90"/>
    </row>
    <row r="88" spans="1:70" s="4" customFormat="1">
      <c r="A88" s="3"/>
      <c r="B88" s="3"/>
      <c r="C88" s="3"/>
      <c r="D88" s="3"/>
      <c r="E88" s="3"/>
      <c r="F88" s="3"/>
      <c r="G88" s="3"/>
      <c r="H88" s="90"/>
      <c r="I88" s="90"/>
      <c r="J88" s="90"/>
      <c r="K88" s="90"/>
      <c r="L88" s="90"/>
      <c r="M88" s="90"/>
      <c r="N88" s="90"/>
      <c r="O88" s="90"/>
      <c r="P88" s="90"/>
      <c r="Q88" s="90"/>
      <c r="R88" s="90"/>
      <c r="S88" s="90"/>
      <c r="T88" s="90"/>
      <c r="U88" s="90"/>
      <c r="V88" s="90"/>
      <c r="W88" s="90"/>
      <c r="X88" s="90"/>
      <c r="Y88" s="90"/>
      <c r="Z88" s="90"/>
      <c r="AA88" s="90"/>
      <c r="AB88" s="90"/>
      <c r="AC88" s="90"/>
      <c r="AD88" s="90"/>
      <c r="AE88" s="90"/>
      <c r="AF88" s="90"/>
      <c r="AG88" s="90"/>
      <c r="AH88" s="90"/>
      <c r="AI88" s="90"/>
      <c r="AJ88" s="90"/>
      <c r="AK88" s="90"/>
      <c r="AL88" s="90"/>
      <c r="AM88" s="90"/>
      <c r="AN88" s="90"/>
      <c r="AO88" s="90"/>
      <c r="AP88" s="90"/>
      <c r="AQ88" s="90"/>
      <c r="AR88" s="90"/>
      <c r="AS88" s="90"/>
      <c r="AT88" s="90"/>
      <c r="AU88" s="90"/>
      <c r="AV88" s="90"/>
      <c r="AW88" s="90"/>
      <c r="AX88" s="90"/>
      <c r="AY88" s="90"/>
      <c r="AZ88" s="90"/>
      <c r="BA88" s="90"/>
      <c r="BB88" s="90"/>
      <c r="BC88" s="90"/>
      <c r="BD88" s="90"/>
      <c r="BE88" s="90"/>
      <c r="BF88" s="90"/>
      <c r="BG88" s="90"/>
      <c r="BH88" s="90"/>
      <c r="BI88" s="90"/>
      <c r="BJ88" s="90"/>
      <c r="BK88" s="90"/>
      <c r="BL88" s="90"/>
      <c r="BM88" s="90"/>
      <c r="BN88" s="90"/>
      <c r="BO88" s="90"/>
      <c r="BP88" s="90"/>
      <c r="BQ88" s="90"/>
      <c r="BR88" s="90"/>
    </row>
    <row r="89" spans="1:70" s="4" customFormat="1">
      <c r="A89" s="3"/>
      <c r="B89" s="3"/>
      <c r="C89" s="3"/>
      <c r="D89" s="3"/>
      <c r="E89" s="3"/>
      <c r="F89" s="3"/>
      <c r="G89" s="3"/>
      <c r="H89" s="90"/>
      <c r="I89" s="90"/>
      <c r="J89" s="90"/>
      <c r="K89" s="90"/>
      <c r="L89" s="90"/>
      <c r="M89" s="90"/>
      <c r="N89" s="90"/>
      <c r="O89" s="90"/>
      <c r="P89" s="90"/>
      <c r="Q89" s="90"/>
      <c r="R89" s="90"/>
      <c r="S89" s="90"/>
      <c r="T89" s="90"/>
      <c r="U89" s="90"/>
      <c r="V89" s="90"/>
      <c r="W89" s="90"/>
      <c r="X89" s="90"/>
      <c r="Y89" s="90"/>
      <c r="Z89" s="90"/>
      <c r="AA89" s="90"/>
      <c r="AB89" s="90"/>
      <c r="AC89" s="90"/>
      <c r="AD89" s="90"/>
      <c r="AE89" s="90"/>
      <c r="AF89" s="90"/>
      <c r="AG89" s="90"/>
      <c r="AH89" s="90"/>
      <c r="AI89" s="90"/>
      <c r="AJ89" s="90"/>
      <c r="AK89" s="90"/>
      <c r="AL89" s="90"/>
      <c r="AM89" s="90"/>
      <c r="AN89" s="90"/>
      <c r="AO89" s="90"/>
      <c r="AP89" s="90"/>
      <c r="AQ89" s="90"/>
      <c r="AR89" s="90"/>
      <c r="AS89" s="90"/>
      <c r="AT89" s="90"/>
      <c r="AU89" s="90"/>
      <c r="AV89" s="90"/>
      <c r="AW89" s="90"/>
      <c r="AX89" s="90"/>
      <c r="AY89" s="90"/>
      <c r="AZ89" s="90"/>
      <c r="BA89" s="90"/>
      <c r="BB89" s="90"/>
      <c r="BC89" s="90"/>
      <c r="BD89" s="90"/>
      <c r="BE89" s="90"/>
      <c r="BF89" s="90"/>
      <c r="BG89" s="90"/>
      <c r="BH89" s="90"/>
      <c r="BI89" s="90"/>
      <c r="BJ89" s="90"/>
      <c r="BK89" s="90"/>
      <c r="BL89" s="90"/>
      <c r="BM89" s="90"/>
      <c r="BN89" s="90"/>
      <c r="BO89" s="90"/>
      <c r="BP89" s="90"/>
      <c r="BQ89" s="90"/>
      <c r="BR89" s="90"/>
    </row>
    <row r="90" spans="1:70" s="4" customFormat="1">
      <c r="A90" s="3"/>
      <c r="B90" s="3"/>
      <c r="C90" s="3"/>
      <c r="D90" s="3"/>
      <c r="E90" s="3"/>
      <c r="F90" s="3"/>
      <c r="G90" s="3"/>
      <c r="H90" s="90"/>
      <c r="I90" s="90"/>
      <c r="J90" s="90"/>
      <c r="K90" s="90"/>
      <c r="L90" s="90"/>
      <c r="M90" s="90"/>
      <c r="N90" s="90"/>
      <c r="O90" s="90"/>
      <c r="P90" s="90"/>
      <c r="Q90" s="90"/>
      <c r="R90" s="90"/>
      <c r="S90" s="90"/>
      <c r="T90" s="90"/>
      <c r="U90" s="90"/>
      <c r="V90" s="90"/>
      <c r="W90" s="90"/>
      <c r="X90" s="90"/>
      <c r="Y90" s="90"/>
      <c r="Z90" s="90"/>
      <c r="AA90" s="90"/>
      <c r="AB90" s="90"/>
      <c r="AC90" s="90"/>
      <c r="AD90" s="90"/>
      <c r="AE90" s="90"/>
      <c r="AF90" s="90"/>
      <c r="AG90" s="90"/>
      <c r="AH90" s="90"/>
      <c r="AI90" s="90"/>
      <c r="AJ90" s="90"/>
      <c r="AK90" s="90"/>
      <c r="AL90" s="90"/>
      <c r="AM90" s="90"/>
      <c r="AN90" s="90"/>
      <c r="AO90" s="90"/>
      <c r="AP90" s="90"/>
      <c r="AQ90" s="90"/>
      <c r="AR90" s="90"/>
      <c r="AS90" s="90"/>
      <c r="AT90" s="90"/>
      <c r="AU90" s="90"/>
      <c r="AV90" s="90"/>
      <c r="AW90" s="90"/>
      <c r="AX90" s="90"/>
      <c r="AY90" s="90"/>
      <c r="AZ90" s="90"/>
      <c r="BA90" s="90"/>
      <c r="BB90" s="90"/>
      <c r="BC90" s="90"/>
      <c r="BD90" s="90"/>
      <c r="BE90" s="90"/>
      <c r="BF90" s="90"/>
      <c r="BG90" s="90"/>
      <c r="BH90" s="90"/>
      <c r="BI90" s="90"/>
      <c r="BJ90" s="90"/>
      <c r="BK90" s="90"/>
      <c r="BL90" s="90"/>
      <c r="BM90" s="90"/>
      <c r="BN90" s="90"/>
      <c r="BO90" s="90"/>
      <c r="BP90" s="90"/>
      <c r="BQ90" s="90"/>
      <c r="BR90" s="90"/>
    </row>
    <row r="91" spans="1:70" s="4" customFormat="1">
      <c r="A91" s="3"/>
      <c r="B91" s="3"/>
      <c r="C91" s="3"/>
      <c r="D91" s="3"/>
      <c r="E91" s="3"/>
      <c r="F91" s="3"/>
      <c r="G91" s="3"/>
      <c r="H91" s="90"/>
      <c r="I91" s="90"/>
      <c r="J91" s="90"/>
      <c r="K91" s="90"/>
      <c r="L91" s="90"/>
      <c r="M91" s="90"/>
      <c r="N91" s="90"/>
      <c r="O91" s="90"/>
      <c r="P91" s="90"/>
      <c r="Q91" s="90"/>
      <c r="R91" s="90"/>
      <c r="S91" s="90"/>
      <c r="T91" s="90"/>
      <c r="U91" s="90"/>
      <c r="V91" s="90"/>
      <c r="W91" s="90"/>
      <c r="X91" s="90"/>
      <c r="Y91" s="90"/>
      <c r="Z91" s="90"/>
      <c r="AA91" s="90"/>
      <c r="AB91" s="90"/>
      <c r="AC91" s="90"/>
      <c r="AD91" s="90"/>
      <c r="AE91" s="90"/>
      <c r="AF91" s="90"/>
      <c r="AG91" s="90"/>
      <c r="AH91" s="90"/>
      <c r="AI91" s="90"/>
      <c r="AJ91" s="90"/>
      <c r="AK91" s="90"/>
      <c r="AL91" s="90"/>
      <c r="AM91" s="90"/>
      <c r="AN91" s="90"/>
      <c r="AO91" s="90"/>
      <c r="AP91" s="90"/>
      <c r="AQ91" s="90"/>
      <c r="AR91" s="90"/>
      <c r="AS91" s="90"/>
      <c r="AT91" s="90"/>
      <c r="AU91" s="90"/>
      <c r="AV91" s="90"/>
      <c r="AW91" s="90"/>
      <c r="AX91" s="90"/>
      <c r="AY91" s="90"/>
      <c r="AZ91" s="90"/>
      <c r="BA91" s="90"/>
      <c r="BB91" s="90"/>
      <c r="BC91" s="90"/>
      <c r="BD91" s="90"/>
      <c r="BE91" s="90"/>
      <c r="BF91" s="90"/>
      <c r="BG91" s="90"/>
      <c r="BH91" s="90"/>
      <c r="BI91" s="90"/>
      <c r="BJ91" s="90"/>
      <c r="BK91" s="90"/>
      <c r="BL91" s="90"/>
      <c r="BM91" s="90"/>
      <c r="BN91" s="90"/>
      <c r="BO91" s="90"/>
      <c r="BP91" s="90"/>
      <c r="BQ91" s="90"/>
      <c r="BR91" s="90"/>
    </row>
    <row r="92" spans="1:70" s="4" customFormat="1">
      <c r="A92" s="3"/>
      <c r="B92" s="3"/>
      <c r="C92" s="3"/>
      <c r="D92" s="3"/>
      <c r="E92" s="3"/>
      <c r="F92" s="3"/>
      <c r="G92" s="3"/>
      <c r="H92" s="90"/>
      <c r="I92" s="90"/>
      <c r="J92" s="90"/>
      <c r="K92" s="90"/>
      <c r="L92" s="90"/>
      <c r="M92" s="90"/>
      <c r="N92" s="90"/>
      <c r="O92" s="90"/>
      <c r="P92" s="90"/>
      <c r="Q92" s="90"/>
      <c r="R92" s="90"/>
      <c r="S92" s="90"/>
      <c r="T92" s="90"/>
      <c r="U92" s="90"/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  <c r="AM92" s="90"/>
      <c r="AN92" s="90"/>
      <c r="AO92" s="90"/>
      <c r="AP92" s="90"/>
      <c r="AQ92" s="90"/>
      <c r="AR92" s="90"/>
      <c r="AS92" s="90"/>
      <c r="AT92" s="90"/>
      <c r="AU92" s="90"/>
      <c r="AV92" s="90"/>
      <c r="AW92" s="90"/>
      <c r="AX92" s="90"/>
      <c r="AY92" s="90"/>
      <c r="AZ92" s="90"/>
      <c r="BA92" s="90"/>
      <c r="BB92" s="90"/>
      <c r="BC92" s="90"/>
      <c r="BD92" s="90"/>
      <c r="BE92" s="90"/>
      <c r="BF92" s="90"/>
      <c r="BG92" s="90"/>
      <c r="BH92" s="90"/>
      <c r="BI92" s="90"/>
      <c r="BJ92" s="90"/>
      <c r="BK92" s="90"/>
      <c r="BL92" s="90"/>
      <c r="BM92" s="90"/>
      <c r="BN92" s="90"/>
      <c r="BO92" s="90"/>
      <c r="BP92" s="90"/>
      <c r="BQ92" s="90"/>
      <c r="BR92" s="90"/>
    </row>
    <row r="93" spans="1:70" s="4" customFormat="1">
      <c r="A93" s="3"/>
      <c r="B93" s="3"/>
      <c r="C93" s="3"/>
      <c r="D93" s="3"/>
      <c r="E93" s="3"/>
      <c r="F93" s="3"/>
      <c r="G93" s="3"/>
      <c r="H93" s="90"/>
      <c r="I93" s="90"/>
      <c r="J93" s="90"/>
      <c r="K93" s="90"/>
      <c r="L93" s="90"/>
      <c r="M93" s="90"/>
      <c r="N93" s="90"/>
      <c r="O93" s="90"/>
      <c r="P93" s="90"/>
      <c r="Q93" s="90"/>
      <c r="R93" s="90"/>
      <c r="S93" s="90"/>
      <c r="T93" s="90"/>
      <c r="U93" s="90"/>
      <c r="V93" s="90"/>
      <c r="W93" s="90"/>
      <c r="X93" s="90"/>
      <c r="Y93" s="90"/>
      <c r="Z93" s="90"/>
      <c r="AA93" s="90"/>
      <c r="AB93" s="90"/>
      <c r="AC93" s="90"/>
      <c r="AD93" s="90"/>
      <c r="AE93" s="90"/>
      <c r="AF93" s="90"/>
      <c r="AG93" s="90"/>
      <c r="AH93" s="90"/>
      <c r="AI93" s="90"/>
      <c r="AJ93" s="90"/>
      <c r="AK93" s="90"/>
      <c r="AL93" s="90"/>
      <c r="AM93" s="90"/>
      <c r="AN93" s="90"/>
      <c r="AO93" s="90"/>
      <c r="AP93" s="90"/>
      <c r="AQ93" s="90"/>
      <c r="AR93" s="90"/>
      <c r="AS93" s="90"/>
      <c r="AT93" s="90"/>
      <c r="AU93" s="90"/>
      <c r="AV93" s="90"/>
      <c r="AW93" s="90"/>
      <c r="AX93" s="90"/>
      <c r="AY93" s="90"/>
      <c r="AZ93" s="90"/>
      <c r="BA93" s="90"/>
      <c r="BB93" s="90"/>
      <c r="BC93" s="90"/>
      <c r="BD93" s="90"/>
      <c r="BE93" s="90"/>
      <c r="BF93" s="90"/>
      <c r="BG93" s="90"/>
      <c r="BH93" s="90"/>
      <c r="BI93" s="90"/>
      <c r="BJ93" s="90"/>
      <c r="BK93" s="90"/>
      <c r="BL93" s="90"/>
      <c r="BM93" s="90"/>
      <c r="BN93" s="90"/>
      <c r="BO93" s="90"/>
      <c r="BP93" s="90"/>
      <c r="BQ93" s="90"/>
      <c r="BR93" s="90"/>
    </row>
    <row r="94" spans="1:70" s="4" customFormat="1">
      <c r="A94" s="3"/>
      <c r="B94" s="3"/>
      <c r="C94" s="3"/>
      <c r="D94" s="3"/>
      <c r="E94" s="3"/>
      <c r="F94" s="3"/>
      <c r="G94" s="3"/>
      <c r="H94" s="90"/>
      <c r="I94" s="90"/>
      <c r="J94" s="90"/>
      <c r="K94" s="90"/>
      <c r="L94" s="90"/>
      <c r="M94" s="90"/>
      <c r="N94" s="90"/>
      <c r="O94" s="90"/>
      <c r="P94" s="90"/>
      <c r="Q94" s="90"/>
      <c r="R94" s="90"/>
      <c r="S94" s="90"/>
      <c r="T94" s="90"/>
      <c r="U94" s="90"/>
      <c r="V94" s="90"/>
      <c r="W94" s="90"/>
      <c r="X94" s="90"/>
      <c r="Y94" s="90"/>
      <c r="Z94" s="90"/>
      <c r="AA94" s="90"/>
      <c r="AB94" s="90"/>
      <c r="AC94" s="90"/>
      <c r="AD94" s="90"/>
      <c r="AE94" s="90"/>
      <c r="AF94" s="90"/>
      <c r="AG94" s="90"/>
      <c r="AH94" s="90"/>
      <c r="AI94" s="90"/>
      <c r="AJ94" s="90"/>
      <c r="AK94" s="90"/>
      <c r="AL94" s="90"/>
      <c r="AM94" s="90"/>
      <c r="AN94" s="90"/>
      <c r="AO94" s="90"/>
      <c r="AP94" s="90"/>
      <c r="AQ94" s="90"/>
      <c r="AR94" s="90"/>
      <c r="AS94" s="90"/>
      <c r="AT94" s="90"/>
      <c r="AU94" s="90"/>
      <c r="AV94" s="90"/>
      <c r="AW94" s="90"/>
      <c r="AX94" s="90"/>
      <c r="AY94" s="90"/>
      <c r="AZ94" s="90"/>
      <c r="BA94" s="90"/>
      <c r="BB94" s="90"/>
      <c r="BC94" s="90"/>
      <c r="BD94" s="90"/>
      <c r="BE94" s="90"/>
      <c r="BF94" s="90"/>
      <c r="BG94" s="90"/>
      <c r="BH94" s="90"/>
      <c r="BI94" s="90"/>
      <c r="BJ94" s="90"/>
      <c r="BK94" s="90"/>
      <c r="BL94" s="90"/>
      <c r="BM94" s="90"/>
      <c r="BN94" s="90"/>
      <c r="BO94" s="90"/>
      <c r="BP94" s="90"/>
      <c r="BQ94" s="90"/>
      <c r="BR94" s="90"/>
    </row>
    <row r="95" spans="1:70" s="4" customFormat="1">
      <c r="A95" s="3"/>
      <c r="B95" s="3"/>
      <c r="C95" s="3"/>
      <c r="D95" s="3"/>
      <c r="E95" s="3"/>
      <c r="F95" s="3"/>
      <c r="G95" s="3"/>
      <c r="H95" s="90"/>
      <c r="I95" s="90"/>
      <c r="J95" s="90"/>
      <c r="K95" s="90"/>
      <c r="L95" s="90"/>
      <c r="M95" s="90"/>
      <c r="N95" s="90"/>
      <c r="O95" s="90"/>
      <c r="P95" s="90"/>
      <c r="Q95" s="90"/>
      <c r="R95" s="90"/>
      <c r="S95" s="90"/>
      <c r="T95" s="90"/>
      <c r="U95" s="90"/>
      <c r="V95" s="90"/>
      <c r="W95" s="90"/>
      <c r="X95" s="90"/>
      <c r="Y95" s="90"/>
      <c r="Z95" s="90"/>
      <c r="AA95" s="90"/>
      <c r="AB95" s="90"/>
      <c r="AC95" s="90"/>
      <c r="AD95" s="90"/>
      <c r="AE95" s="90"/>
      <c r="AF95" s="90"/>
      <c r="AG95" s="90"/>
      <c r="AH95" s="90"/>
      <c r="AI95" s="90"/>
      <c r="AJ95" s="90"/>
      <c r="AK95" s="90"/>
      <c r="AL95" s="90"/>
      <c r="AM95" s="90"/>
      <c r="AN95" s="90"/>
      <c r="AO95" s="90"/>
      <c r="AP95" s="90"/>
      <c r="AQ95" s="90"/>
      <c r="AR95" s="90"/>
      <c r="AS95" s="90"/>
      <c r="AT95" s="90"/>
      <c r="AU95" s="90"/>
      <c r="AV95" s="90"/>
      <c r="AW95" s="90"/>
      <c r="AX95" s="90"/>
      <c r="AY95" s="90"/>
      <c r="AZ95" s="90"/>
      <c r="BA95" s="90"/>
      <c r="BB95" s="90"/>
      <c r="BC95" s="90"/>
      <c r="BD95" s="90"/>
      <c r="BE95" s="90"/>
      <c r="BF95" s="90"/>
      <c r="BG95" s="90"/>
      <c r="BH95" s="90"/>
      <c r="BI95" s="90"/>
      <c r="BJ95" s="90"/>
      <c r="BK95" s="90"/>
      <c r="BL95" s="90"/>
      <c r="BM95" s="90"/>
      <c r="BN95" s="90"/>
      <c r="BO95" s="90"/>
      <c r="BP95" s="90"/>
      <c r="BQ95" s="90"/>
      <c r="BR95" s="90"/>
    </row>
    <row r="96" spans="1:70" s="4" customFormat="1">
      <c r="A96" s="3"/>
      <c r="B96" s="3"/>
      <c r="C96" s="3"/>
      <c r="D96" s="3"/>
      <c r="E96" s="3"/>
      <c r="F96" s="3"/>
      <c r="G96" s="3"/>
      <c r="H96" s="90"/>
      <c r="I96" s="90"/>
      <c r="J96" s="90"/>
      <c r="K96" s="90"/>
      <c r="L96" s="90"/>
      <c r="M96" s="90"/>
      <c r="N96" s="90"/>
      <c r="O96" s="90"/>
      <c r="P96" s="90"/>
      <c r="Q96" s="90"/>
      <c r="R96" s="90"/>
      <c r="S96" s="90"/>
      <c r="T96" s="90"/>
      <c r="U96" s="90"/>
      <c r="V96" s="90"/>
      <c r="W96" s="90"/>
      <c r="X96" s="90"/>
      <c r="Y96" s="90"/>
      <c r="Z96" s="90"/>
      <c r="AA96" s="90"/>
      <c r="AB96" s="90"/>
      <c r="AC96" s="90"/>
      <c r="AD96" s="90"/>
      <c r="AE96" s="90"/>
      <c r="AF96" s="90"/>
      <c r="AG96" s="90"/>
      <c r="AH96" s="90"/>
      <c r="AI96" s="90"/>
      <c r="AJ96" s="90"/>
      <c r="AK96" s="90"/>
      <c r="AL96" s="90"/>
      <c r="AM96" s="90"/>
      <c r="AN96" s="90"/>
      <c r="AO96" s="90"/>
      <c r="AP96" s="90"/>
      <c r="AQ96" s="90"/>
      <c r="AR96" s="90"/>
      <c r="AS96" s="90"/>
      <c r="AT96" s="90"/>
      <c r="AU96" s="90"/>
      <c r="AV96" s="90"/>
      <c r="AW96" s="90"/>
      <c r="AX96" s="90"/>
      <c r="AY96" s="90"/>
      <c r="AZ96" s="90"/>
      <c r="BA96" s="90"/>
      <c r="BB96" s="90"/>
      <c r="BC96" s="90"/>
      <c r="BD96" s="90"/>
      <c r="BE96" s="90"/>
      <c r="BF96" s="90"/>
      <c r="BG96" s="90"/>
      <c r="BH96" s="90"/>
      <c r="BI96" s="90"/>
      <c r="BJ96" s="90"/>
      <c r="BK96" s="90"/>
      <c r="BL96" s="90"/>
      <c r="BM96" s="90"/>
      <c r="BN96" s="90"/>
      <c r="BO96" s="90"/>
      <c r="BP96" s="90"/>
      <c r="BQ96" s="90"/>
      <c r="BR96" s="90"/>
    </row>
    <row r="97" spans="1:70" s="4" customFormat="1">
      <c r="A97" s="3"/>
      <c r="B97" s="3"/>
      <c r="C97" s="3"/>
      <c r="D97" s="3"/>
      <c r="E97" s="3"/>
      <c r="F97" s="3"/>
      <c r="G97" s="3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0"/>
      <c r="BN97" s="90"/>
      <c r="BO97" s="90"/>
      <c r="BP97" s="90"/>
      <c r="BQ97" s="90"/>
      <c r="BR97" s="90"/>
    </row>
    <row r="98" spans="1:70" s="4" customFormat="1">
      <c r="A98" s="3"/>
      <c r="B98" s="3"/>
      <c r="C98" s="3"/>
      <c r="D98" s="3"/>
      <c r="E98" s="3"/>
      <c r="F98" s="3"/>
      <c r="G98" s="3"/>
      <c r="H98" s="90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90"/>
      <c r="T98" s="90"/>
      <c r="U98" s="90"/>
      <c r="V98" s="90"/>
      <c r="W98" s="90"/>
      <c r="X98" s="90"/>
      <c r="Y98" s="90"/>
      <c r="Z98" s="90"/>
      <c r="AA98" s="90"/>
      <c r="AB98" s="90"/>
      <c r="AC98" s="90"/>
      <c r="AD98" s="90"/>
      <c r="AE98" s="90"/>
      <c r="AF98" s="90"/>
      <c r="AG98" s="90"/>
      <c r="AH98" s="90"/>
      <c r="AI98" s="90"/>
      <c r="AJ98" s="90"/>
      <c r="AK98" s="90"/>
      <c r="AL98" s="90"/>
      <c r="AM98" s="90"/>
      <c r="AN98" s="90"/>
      <c r="AO98" s="90"/>
      <c r="AP98" s="90"/>
      <c r="AQ98" s="90"/>
      <c r="AR98" s="90"/>
      <c r="AS98" s="90"/>
      <c r="AT98" s="90"/>
      <c r="AU98" s="90"/>
      <c r="AV98" s="90"/>
      <c r="AW98" s="90"/>
      <c r="AX98" s="90"/>
      <c r="AY98" s="90"/>
      <c r="AZ98" s="90"/>
      <c r="BA98" s="90"/>
      <c r="BB98" s="90"/>
      <c r="BC98" s="90"/>
      <c r="BD98" s="90"/>
      <c r="BE98" s="90"/>
      <c r="BF98" s="90"/>
      <c r="BG98" s="90"/>
      <c r="BH98" s="90"/>
      <c r="BI98" s="90"/>
      <c r="BJ98" s="90"/>
      <c r="BK98" s="90"/>
      <c r="BL98" s="90"/>
      <c r="BM98" s="90"/>
      <c r="BN98" s="90"/>
      <c r="BO98" s="90"/>
      <c r="BP98" s="90"/>
      <c r="BQ98" s="90"/>
      <c r="BR98" s="90"/>
    </row>
    <row r="99" spans="1:70" s="4" customFormat="1">
      <c r="A99" s="3"/>
      <c r="H99" s="90"/>
      <c r="I99" s="90"/>
      <c r="J99" s="90"/>
      <c r="K99" s="90"/>
      <c r="L99" s="90"/>
      <c r="M99" s="90"/>
      <c r="N99" s="90"/>
      <c r="O99" s="90"/>
      <c r="P99" s="90"/>
      <c r="Q99" s="90"/>
      <c r="R99" s="90"/>
      <c r="S99" s="90"/>
      <c r="T99" s="90"/>
      <c r="U99" s="90"/>
      <c r="V99" s="90"/>
      <c r="W99" s="90"/>
      <c r="X99" s="90"/>
      <c r="Y99" s="90"/>
      <c r="Z99" s="90"/>
      <c r="AA99" s="90"/>
      <c r="AB99" s="90"/>
      <c r="AC99" s="90"/>
      <c r="AD99" s="90"/>
      <c r="AE99" s="90"/>
      <c r="AF99" s="90"/>
      <c r="AG99" s="90"/>
      <c r="AH99" s="90"/>
      <c r="AI99" s="90"/>
      <c r="AJ99" s="90"/>
      <c r="AK99" s="90"/>
      <c r="AL99" s="90"/>
      <c r="AM99" s="90"/>
      <c r="AN99" s="90"/>
      <c r="AO99" s="90"/>
      <c r="AP99" s="90"/>
      <c r="AQ99" s="90"/>
      <c r="AR99" s="90"/>
      <c r="AS99" s="90"/>
      <c r="AT99" s="90"/>
      <c r="AU99" s="90"/>
      <c r="AV99" s="90"/>
      <c r="AW99" s="90"/>
      <c r="AX99" s="90"/>
      <c r="AY99" s="90"/>
      <c r="AZ99" s="90"/>
      <c r="BA99" s="90"/>
      <c r="BB99" s="90"/>
      <c r="BC99" s="90"/>
      <c r="BD99" s="90"/>
      <c r="BE99" s="90"/>
      <c r="BF99" s="90"/>
      <c r="BG99" s="90"/>
      <c r="BH99" s="90"/>
      <c r="BI99" s="90"/>
      <c r="BJ99" s="90"/>
      <c r="BK99" s="90"/>
      <c r="BL99" s="90"/>
      <c r="BM99" s="90"/>
      <c r="BN99" s="90"/>
      <c r="BO99" s="90"/>
      <c r="BP99" s="90"/>
      <c r="BQ99" s="90"/>
      <c r="BR99" s="90"/>
    </row>
    <row r="100" spans="1:70" s="4" customFormat="1">
      <c r="A100" s="3"/>
      <c r="H100" s="90"/>
      <c r="I100" s="90"/>
      <c r="J100" s="90"/>
      <c r="K100" s="90"/>
      <c r="L100" s="90"/>
      <c r="M100" s="90"/>
      <c r="N100" s="90"/>
      <c r="O100" s="90"/>
      <c r="P100" s="90"/>
      <c r="Q100" s="90"/>
      <c r="R100" s="90"/>
      <c r="S100" s="90"/>
      <c r="T100" s="90"/>
      <c r="U100" s="90"/>
      <c r="V100" s="90"/>
      <c r="W100" s="90"/>
      <c r="X100" s="90"/>
      <c r="Y100" s="90"/>
      <c r="Z100" s="90"/>
      <c r="AA100" s="90"/>
      <c r="AB100" s="90"/>
      <c r="AC100" s="90"/>
      <c r="AD100" s="90"/>
      <c r="AE100" s="90"/>
      <c r="AF100" s="90"/>
      <c r="AG100" s="90"/>
      <c r="AH100" s="90"/>
      <c r="AI100" s="90"/>
      <c r="AJ100" s="90"/>
      <c r="AK100" s="90"/>
      <c r="AL100" s="90"/>
      <c r="AM100" s="90"/>
      <c r="AN100" s="90"/>
      <c r="AO100" s="90"/>
      <c r="AP100" s="90"/>
      <c r="AQ100" s="90"/>
      <c r="AR100" s="90"/>
      <c r="AS100" s="90"/>
      <c r="AT100" s="90"/>
      <c r="AU100" s="90"/>
      <c r="AV100" s="90"/>
      <c r="AW100" s="90"/>
      <c r="AX100" s="90"/>
      <c r="AY100" s="90"/>
      <c r="AZ100" s="90"/>
      <c r="BA100" s="90"/>
      <c r="BB100" s="90"/>
      <c r="BC100" s="90"/>
      <c r="BD100" s="90"/>
      <c r="BE100" s="90"/>
      <c r="BF100" s="90"/>
      <c r="BG100" s="90"/>
      <c r="BH100" s="90"/>
      <c r="BI100" s="90"/>
      <c r="BJ100" s="90"/>
      <c r="BK100" s="90"/>
      <c r="BL100" s="90"/>
      <c r="BM100" s="90"/>
      <c r="BN100" s="90"/>
      <c r="BO100" s="90"/>
      <c r="BP100" s="90"/>
      <c r="BQ100" s="90"/>
      <c r="BR100" s="90"/>
    </row>
    <row r="101" spans="1:70" s="4" customFormat="1">
      <c r="A101" s="3"/>
      <c r="H101" s="90"/>
      <c r="I101" s="90"/>
      <c r="J101" s="90"/>
      <c r="K101" s="90"/>
      <c r="L101" s="90"/>
      <c r="M101" s="90"/>
      <c r="N101" s="90"/>
      <c r="O101" s="90"/>
      <c r="P101" s="90"/>
      <c r="Q101" s="90"/>
      <c r="R101" s="90"/>
      <c r="S101" s="90"/>
      <c r="T101" s="90"/>
      <c r="U101" s="90"/>
      <c r="V101" s="90"/>
      <c r="W101" s="90"/>
      <c r="X101" s="90"/>
      <c r="Y101" s="90"/>
      <c r="Z101" s="90"/>
      <c r="AA101" s="90"/>
      <c r="AB101" s="90"/>
      <c r="AC101" s="90"/>
      <c r="AD101" s="90"/>
      <c r="AE101" s="90"/>
      <c r="AF101" s="90"/>
      <c r="AG101" s="90"/>
      <c r="AH101" s="90"/>
      <c r="AI101" s="90"/>
      <c r="AJ101" s="90"/>
      <c r="AK101" s="90"/>
      <c r="AL101" s="90"/>
      <c r="AM101" s="90"/>
      <c r="AN101" s="90"/>
      <c r="AO101" s="90"/>
      <c r="AP101" s="90"/>
      <c r="AQ101" s="90"/>
      <c r="AR101" s="90"/>
      <c r="AS101" s="90"/>
      <c r="AT101" s="90"/>
      <c r="AU101" s="90"/>
      <c r="AV101" s="90"/>
      <c r="AW101" s="90"/>
      <c r="AX101" s="90"/>
      <c r="AY101" s="90"/>
      <c r="AZ101" s="90"/>
      <c r="BA101" s="90"/>
      <c r="BB101" s="90"/>
      <c r="BC101" s="90"/>
      <c r="BD101" s="90"/>
      <c r="BE101" s="90"/>
      <c r="BF101" s="90"/>
      <c r="BG101" s="90"/>
      <c r="BH101" s="90"/>
      <c r="BI101" s="90"/>
      <c r="BJ101" s="90"/>
      <c r="BK101" s="90"/>
      <c r="BL101" s="90"/>
      <c r="BM101" s="90"/>
      <c r="BN101" s="90"/>
      <c r="BO101" s="90"/>
      <c r="BP101" s="90"/>
      <c r="BQ101" s="90"/>
      <c r="BR101" s="90"/>
    </row>
    <row r="102" spans="1:70" s="4" customFormat="1">
      <c r="A102" s="3"/>
      <c r="H102" s="90"/>
      <c r="I102" s="90"/>
      <c r="J102" s="90"/>
      <c r="K102" s="90"/>
      <c r="L102" s="90"/>
      <c r="M102" s="90"/>
      <c r="N102" s="90"/>
      <c r="O102" s="90"/>
      <c r="P102" s="90"/>
      <c r="Q102" s="90"/>
      <c r="R102" s="90"/>
      <c r="S102" s="90"/>
      <c r="T102" s="90"/>
      <c r="U102" s="90"/>
      <c r="V102" s="90"/>
      <c r="W102" s="90"/>
      <c r="X102" s="90"/>
      <c r="Y102" s="90"/>
      <c r="Z102" s="90"/>
      <c r="AA102" s="90"/>
      <c r="AB102" s="90"/>
      <c r="AC102" s="90"/>
      <c r="AD102" s="90"/>
      <c r="AE102" s="90"/>
      <c r="AF102" s="90"/>
      <c r="AG102" s="90"/>
      <c r="AH102" s="90"/>
      <c r="AI102" s="90"/>
      <c r="AJ102" s="90"/>
      <c r="AK102" s="90"/>
      <c r="AL102" s="90"/>
      <c r="AM102" s="90"/>
      <c r="AN102" s="90"/>
      <c r="AO102" s="90"/>
      <c r="AP102" s="90"/>
      <c r="AQ102" s="90"/>
      <c r="AR102" s="90"/>
      <c r="AS102" s="90"/>
      <c r="AT102" s="90"/>
      <c r="AU102" s="90"/>
      <c r="AV102" s="90"/>
      <c r="AW102" s="90"/>
      <c r="AX102" s="90"/>
      <c r="AY102" s="90"/>
      <c r="AZ102" s="90"/>
      <c r="BA102" s="90"/>
      <c r="BB102" s="90"/>
      <c r="BC102" s="90"/>
      <c r="BD102" s="90"/>
      <c r="BE102" s="90"/>
      <c r="BF102" s="90"/>
      <c r="BG102" s="90"/>
      <c r="BH102" s="90"/>
      <c r="BI102" s="90"/>
      <c r="BJ102" s="90"/>
      <c r="BK102" s="90"/>
      <c r="BL102" s="90"/>
      <c r="BM102" s="90"/>
      <c r="BN102" s="90"/>
      <c r="BO102" s="90"/>
      <c r="BP102" s="90"/>
      <c r="BQ102" s="90"/>
      <c r="BR102" s="90"/>
    </row>
  </sheetData>
  <mergeCells count="5">
    <mergeCell ref="B57:G57"/>
    <mergeCell ref="B10:G10"/>
    <mergeCell ref="B8:F8"/>
    <mergeCell ref="B25:E25"/>
    <mergeCell ref="B40:G40"/>
  </mergeCells>
  <phoneticPr fontId="0" type="noConversion"/>
  <printOptions horizontalCentered="1"/>
  <pageMargins left="0.78740157480314965" right="0.78740157480314965" top="0.98425196850393704" bottom="0.98425196850393704" header="0.51181102362204722" footer="0.51181102362204722"/>
  <pageSetup scale="89" orientation="portrait" horizontalDpi="240" verticalDpi="144" r:id="rId1"/>
  <headerFooter alignWithMargins="0">
    <oddHeader>&amp;CProjFacil - Sistema Integrado de Elaboração e Análise de Projetos</oddHeader>
    <oddFooter>&amp;LCopyright: José Nilo Meira
www.meiraprojetos.com.br
josenilomeira@gmail.com&amp;CVERSÃO 7 - 2005&amp;R&amp;D
&amp;T</oddFooter>
  </headerFooter>
  <drawing r:id="rId2"/>
  <legacyDrawing r:id="rId3"/>
</worksheet>
</file>

<file path=xl/worksheets/sheet43.xml><?xml version="1.0" encoding="utf-8"?>
<worksheet xmlns="http://schemas.openxmlformats.org/spreadsheetml/2006/main" xmlns:r="http://schemas.openxmlformats.org/officeDocument/2006/relationships">
  <sheetPr codeName="Plan12">
    <pageSetUpPr fitToPage="1"/>
  </sheetPr>
  <dimension ref="A1:AN70"/>
  <sheetViews>
    <sheetView zoomScaleNormal="100" workbookViewId="0">
      <selection activeCell="B7" sqref="B7:D43"/>
    </sheetView>
  </sheetViews>
  <sheetFormatPr defaultColWidth="0" defaultRowHeight="12.75" zeroHeight="1"/>
  <cols>
    <col min="1" max="1" width="2.85546875" style="4" customWidth="1"/>
    <col min="2" max="2" width="47.42578125" style="4" customWidth="1"/>
    <col min="3" max="3" width="29.28515625" style="4" customWidth="1"/>
    <col min="4" max="4" width="19.85546875" style="4" bestFit="1" customWidth="1"/>
    <col min="5" max="26" width="0" style="4" hidden="1" customWidth="1"/>
    <col min="27" max="40" width="0" style="574" hidden="1" customWidth="1"/>
    <col min="41" max="16384" width="9.140625" style="4" hidden="1"/>
  </cols>
  <sheetData>
    <row r="1" spans="2:40" s="90" customFormat="1">
      <c r="B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</row>
    <row r="2" spans="2:40" s="90" customFormat="1">
      <c r="B2" s="90" t="e">
        <f>'Dados Gerais da Empresa'!#REF!</f>
        <v>#REF!</v>
      </c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</row>
    <row r="3" spans="2:40" s="3" customFormat="1"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</row>
    <row r="4" spans="2:40" s="3" customFormat="1">
      <c r="AA4" s="137"/>
      <c r="AB4" s="137"/>
      <c r="AC4" s="137"/>
      <c r="AD4" s="137"/>
      <c r="AE4" s="137"/>
      <c r="AF4" s="137"/>
      <c r="AG4" s="137"/>
      <c r="AH4" s="137"/>
      <c r="AI4" s="137"/>
      <c r="AJ4" s="137"/>
      <c r="AK4" s="137"/>
      <c r="AL4" s="137"/>
      <c r="AM4" s="137"/>
      <c r="AN4" s="137"/>
    </row>
    <row r="5" spans="2:40" s="3" customFormat="1"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</row>
    <row r="6" spans="2:40" s="3" customFormat="1" ht="9" customHeight="1"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</row>
    <row r="7" spans="2:40" s="3" customFormat="1" ht="30" customHeight="1">
      <c r="B7" s="885" t="s">
        <v>156</v>
      </c>
      <c r="C7" s="885"/>
      <c r="D7" s="885"/>
      <c r="AA7" s="137"/>
      <c r="AB7" s="137"/>
      <c r="AC7" s="137"/>
      <c r="AD7" s="137"/>
      <c r="AE7" s="137"/>
      <c r="AF7" s="137"/>
      <c r="AG7" s="137"/>
      <c r="AH7" s="137"/>
      <c r="AI7" s="137"/>
      <c r="AJ7" s="137"/>
      <c r="AK7" s="137"/>
      <c r="AL7" s="137"/>
      <c r="AM7" s="137"/>
      <c r="AN7" s="137"/>
    </row>
    <row r="8" spans="2:40" s="3" customFormat="1" ht="20.100000000000001" customHeight="1">
      <c r="B8" s="138" t="s">
        <v>348</v>
      </c>
      <c r="C8" s="139" t="e">
        <f>SUM(C9:C11)</f>
        <v>#DIV/0!</v>
      </c>
      <c r="D8" s="140" t="e">
        <f>C8/$C$8</f>
        <v>#DIV/0!</v>
      </c>
      <c r="AA8" s="137"/>
      <c r="AB8" s="137"/>
      <c r="AC8" s="137"/>
      <c r="AD8" s="137"/>
      <c r="AE8" s="137"/>
      <c r="AF8" s="137"/>
      <c r="AG8" s="137"/>
      <c r="AH8" s="137"/>
      <c r="AI8" s="137"/>
      <c r="AJ8" s="137"/>
      <c r="AK8" s="137"/>
      <c r="AL8" s="137"/>
      <c r="AM8" s="137"/>
      <c r="AN8" s="137"/>
    </row>
    <row r="9" spans="2:40" s="3" customFormat="1" ht="20.100000000000001" customHeight="1">
      <c r="B9" s="141" t="s">
        <v>138</v>
      </c>
      <c r="C9" s="142">
        <f>'Despesas Financeiras'!E15</f>
        <v>0</v>
      </c>
      <c r="D9" s="143" t="e">
        <f>C9/$C$8</f>
        <v>#DIV/0!</v>
      </c>
      <c r="AA9" s="137"/>
      <c r="AB9" s="137"/>
      <c r="AC9" s="137"/>
      <c r="AD9" s="137"/>
      <c r="AE9" s="137"/>
      <c r="AF9" s="137"/>
      <c r="AG9" s="137"/>
      <c r="AH9" s="137"/>
      <c r="AI9" s="137"/>
      <c r="AJ9" s="137"/>
      <c r="AK9" s="137"/>
      <c r="AL9" s="137"/>
      <c r="AM9" s="137"/>
      <c r="AN9" s="137"/>
    </row>
    <row r="10" spans="2:40" s="3" customFormat="1" ht="20.100000000000001" customHeight="1">
      <c r="B10" s="42" t="s">
        <v>157</v>
      </c>
      <c r="C10" s="144">
        <f>'Despesas Financeiras'!E16</f>
        <v>0</v>
      </c>
      <c r="D10" s="145" t="e">
        <f>C10/$C$8</f>
        <v>#DIV/0!</v>
      </c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  <c r="AM10" s="137"/>
      <c r="AN10" s="137"/>
    </row>
    <row r="11" spans="2:40" s="3" customFormat="1" ht="20.100000000000001" customHeight="1">
      <c r="B11" s="141" t="s">
        <v>270</v>
      </c>
      <c r="C11" s="142" t="e">
        <f>'Despesas Financeiras'!E17</f>
        <v>#DIV/0!</v>
      </c>
      <c r="D11" s="143" t="e">
        <f>C11/$C$8</f>
        <v>#DIV/0!</v>
      </c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  <c r="AL11" s="137"/>
      <c r="AM11" s="137"/>
      <c r="AN11" s="137"/>
    </row>
    <row r="12" spans="2:40" s="3" customFormat="1" ht="20.100000000000001" customHeight="1">
      <c r="B12" s="138" t="s">
        <v>349</v>
      </c>
      <c r="C12" s="139" t="e">
        <f>SUM(C13:C14)</f>
        <v>#DIV/0!</v>
      </c>
      <c r="D12" s="140" t="e">
        <f>C12/$C$12</f>
        <v>#DIV/0!</v>
      </c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</row>
    <row r="13" spans="2:40" s="3" customFormat="1" ht="20.100000000000001" customHeight="1">
      <c r="B13" s="141" t="s">
        <v>141</v>
      </c>
      <c r="C13" s="142" t="e">
        <f>'Despesas Financeiras'!E18</f>
        <v>#DIV/0!</v>
      </c>
      <c r="D13" s="143" t="e">
        <f>C13/$C$12</f>
        <v>#DIV/0!</v>
      </c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</row>
    <row r="14" spans="2:40" s="3" customFormat="1" ht="20.100000000000001" customHeight="1">
      <c r="B14" s="42" t="s">
        <v>140</v>
      </c>
      <c r="C14" s="144" t="e">
        <f>C8-C13</f>
        <v>#DIV/0!</v>
      </c>
      <c r="D14" s="145" t="e">
        <f>C14/$C$12</f>
        <v>#DIV/0!</v>
      </c>
      <c r="AA14" s="137"/>
      <c r="AB14" s="137"/>
      <c r="AC14" s="137"/>
      <c r="AD14" s="137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</row>
    <row r="15" spans="2:40" s="3" customFormat="1" ht="20.100000000000001" customHeight="1">
      <c r="B15" s="146"/>
      <c r="C15" s="141"/>
      <c r="D15" s="147"/>
      <c r="AA15" s="137"/>
      <c r="AB15" s="137"/>
      <c r="AC15" s="137"/>
      <c r="AD15" s="137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</row>
    <row r="16" spans="2:40" s="3" customFormat="1" ht="20.100000000000001" customHeight="1">
      <c r="B16" s="138" t="s">
        <v>136</v>
      </c>
      <c r="C16" s="42"/>
      <c r="D16" s="148"/>
      <c r="AA16" s="137"/>
      <c r="AB16" s="137"/>
      <c r="AC16" s="137"/>
      <c r="AD16" s="137"/>
      <c r="AE16" s="137"/>
      <c r="AF16" s="137"/>
      <c r="AG16" s="137"/>
      <c r="AH16" s="137"/>
      <c r="AI16" s="137"/>
      <c r="AJ16" s="137"/>
      <c r="AK16" s="137"/>
      <c r="AL16" s="137"/>
      <c r="AM16" s="137"/>
      <c r="AN16" s="137"/>
    </row>
    <row r="17" spans="2:40" s="3" customFormat="1" ht="20.100000000000001" customHeight="1">
      <c r="B17" s="42" t="s">
        <v>26</v>
      </c>
      <c r="C17" s="42"/>
      <c r="D17" s="144">
        <f>Proj.Resultados!H11</f>
        <v>0</v>
      </c>
      <c r="AA17" s="137"/>
      <c r="AB17" s="137"/>
      <c r="AC17" s="137"/>
      <c r="AD17" s="137"/>
      <c r="AE17" s="137"/>
      <c r="AF17" s="137"/>
      <c r="AG17" s="137"/>
      <c r="AH17" s="137"/>
      <c r="AI17" s="137"/>
      <c r="AJ17" s="137"/>
      <c r="AK17" s="137"/>
      <c r="AL17" s="137"/>
      <c r="AM17" s="137"/>
      <c r="AN17" s="137"/>
    </row>
    <row r="18" spans="2:40" s="3" customFormat="1" ht="20.100000000000001" customHeight="1">
      <c r="B18" s="141" t="s">
        <v>142</v>
      </c>
      <c r="C18" s="141"/>
      <c r="D18" s="142" t="e">
        <f>Proj.Resultados!H45</f>
        <v>#DIV/0!</v>
      </c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</row>
    <row r="19" spans="2:40" s="3" customFormat="1" ht="20.100000000000001" customHeight="1">
      <c r="B19" s="42" t="s">
        <v>143</v>
      </c>
      <c r="C19" s="42"/>
      <c r="D19" s="145" t="e">
        <f>Proj.Resultados!H45/'Fluxo de Caixa'!C48</f>
        <v>#DIV/0!</v>
      </c>
      <c r="AA19" s="137"/>
      <c r="AB19" s="137"/>
      <c r="AC19" s="137"/>
      <c r="AD19" s="137"/>
      <c r="AE19" s="137"/>
      <c r="AF19" s="137"/>
      <c r="AG19" s="137"/>
      <c r="AH19" s="137"/>
      <c r="AI19" s="137"/>
      <c r="AJ19" s="137"/>
      <c r="AK19" s="137"/>
      <c r="AL19" s="137"/>
      <c r="AM19" s="137"/>
      <c r="AN19" s="137"/>
    </row>
    <row r="20" spans="2:40" s="3" customFormat="1" ht="20.100000000000001" customHeight="1">
      <c r="B20" s="141" t="s">
        <v>144</v>
      </c>
      <c r="C20" s="149"/>
      <c r="D20" s="143" t="e">
        <f>'Análise de Viabilidade'!G12</f>
        <v>#VALUE!</v>
      </c>
      <c r="AA20" s="137"/>
      <c r="AB20" s="137"/>
      <c r="AC20" s="137"/>
      <c r="AD20" s="137"/>
      <c r="AE20" s="137"/>
      <c r="AF20" s="137"/>
      <c r="AG20" s="137"/>
      <c r="AH20" s="137"/>
      <c r="AI20" s="137"/>
      <c r="AJ20" s="137"/>
      <c r="AK20" s="137"/>
      <c r="AL20" s="137"/>
      <c r="AM20" s="137"/>
      <c r="AN20" s="137"/>
    </row>
    <row r="21" spans="2:40" s="3" customFormat="1" ht="20.100000000000001" customHeight="1">
      <c r="B21" s="42" t="s">
        <v>346</v>
      </c>
      <c r="C21" s="150"/>
      <c r="D21" s="145" t="e">
        <f>D20-D24</f>
        <v>#VALUE!</v>
      </c>
      <c r="AA21" s="137"/>
      <c r="AB21" s="137"/>
      <c r="AC21" s="137"/>
      <c r="AD21" s="137"/>
      <c r="AE21" s="137"/>
      <c r="AF21" s="137"/>
      <c r="AG21" s="137"/>
      <c r="AH21" s="137"/>
      <c r="AI21" s="137"/>
      <c r="AJ21" s="137"/>
      <c r="AK21" s="137"/>
      <c r="AL21" s="137"/>
      <c r="AM21" s="137"/>
      <c r="AN21" s="137"/>
    </row>
    <row r="22" spans="2:40" s="3" customFormat="1" ht="20.100000000000001" customHeight="1">
      <c r="B22" s="141" t="s">
        <v>347</v>
      </c>
      <c r="C22" s="149"/>
      <c r="D22" s="142" t="e">
        <f>-D21*'Análise de Viabilidade'!D12</f>
        <v>#VALUE!</v>
      </c>
      <c r="AA22" s="137"/>
      <c r="AB22" s="137"/>
      <c r="AC22" s="137"/>
      <c r="AD22" s="137"/>
      <c r="AE22" s="137"/>
      <c r="AF22" s="137"/>
      <c r="AG22" s="137"/>
      <c r="AH22" s="137"/>
      <c r="AI22" s="137"/>
      <c r="AJ22" s="137"/>
      <c r="AK22" s="137"/>
      <c r="AL22" s="137"/>
      <c r="AM22" s="137"/>
      <c r="AN22" s="137"/>
    </row>
    <row r="23" spans="2:40" s="3" customFormat="1" ht="20.100000000000001" customHeight="1">
      <c r="B23" s="42" t="s">
        <v>145</v>
      </c>
      <c r="C23" s="150" t="e">
        <f>IF(D23&gt;0,"Projeto Viável", "Projeto Inviável")</f>
        <v>#DIV/0!</v>
      </c>
      <c r="D23" s="151" t="e">
        <f>'Análise de Viabilidade'!G13</f>
        <v>#DIV/0!</v>
      </c>
      <c r="AA23" s="137"/>
      <c r="AB23" s="137"/>
      <c r="AC23" s="137"/>
      <c r="AD23" s="137"/>
      <c r="AE23" s="137"/>
      <c r="AF23" s="137"/>
      <c r="AG23" s="137"/>
      <c r="AH23" s="137"/>
      <c r="AI23" s="137"/>
      <c r="AJ23" s="137"/>
      <c r="AK23" s="137"/>
      <c r="AL23" s="137"/>
      <c r="AM23" s="137"/>
      <c r="AN23" s="137"/>
    </row>
    <row r="24" spans="2:40" s="3" customFormat="1" ht="20.100000000000001" customHeight="1">
      <c r="B24" s="141" t="s">
        <v>134</v>
      </c>
      <c r="C24" s="149"/>
      <c r="D24" s="152" t="e">
        <f>'Análise de Viabilidade'!F25</f>
        <v>#DIV/0!</v>
      </c>
      <c r="AA24" s="137"/>
      <c r="AB24" s="137"/>
      <c r="AC24" s="137"/>
      <c r="AD24" s="137"/>
      <c r="AE24" s="137"/>
      <c r="AF24" s="137"/>
      <c r="AG24" s="137"/>
      <c r="AH24" s="137"/>
      <c r="AI24" s="137"/>
      <c r="AJ24" s="137"/>
      <c r="AK24" s="137"/>
      <c r="AL24" s="137"/>
      <c r="AM24" s="137"/>
      <c r="AN24" s="137"/>
    </row>
    <row r="25" spans="2:40" s="3" customFormat="1" ht="20.100000000000001" customHeight="1">
      <c r="B25" s="153" t="s">
        <v>230</v>
      </c>
      <c r="C25" s="150"/>
      <c r="D25" s="151" t="e">
        <f>'Fluxo de Caixa'!M16+'Fluxo de Caixa'!M17</f>
        <v>#DIV/0!</v>
      </c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</row>
    <row r="26" spans="2:40" s="3" customFormat="1" ht="20.100000000000001" customHeight="1">
      <c r="B26" s="141" t="s">
        <v>200</v>
      </c>
      <c r="C26" s="149"/>
      <c r="D26" s="142" t="e">
        <f>'Análise de Viabilidade'!D54</f>
        <v>#DIV/0!</v>
      </c>
      <c r="AA26" s="137"/>
      <c r="AB26" s="137"/>
      <c r="AC26" s="137"/>
      <c r="AD26" s="137"/>
      <c r="AE26" s="137"/>
      <c r="AF26" s="137"/>
      <c r="AG26" s="137"/>
      <c r="AH26" s="137"/>
      <c r="AI26" s="137"/>
      <c r="AJ26" s="137"/>
      <c r="AK26" s="137"/>
      <c r="AL26" s="137"/>
      <c r="AM26" s="137"/>
      <c r="AN26" s="137"/>
    </row>
    <row r="27" spans="2:40" s="3" customFormat="1" ht="20.100000000000001" customHeight="1">
      <c r="B27" s="42" t="s">
        <v>201</v>
      </c>
      <c r="C27" s="150" t="e">
        <f>IF(D27&lt;5,"Bom prazo de retorno","Elevado prazo de retorno")</f>
        <v>#DIV/0!</v>
      </c>
      <c r="D27" s="144" t="e">
        <f>'Análise de Viabilidade'!D71</f>
        <v>#DIV/0!</v>
      </c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  <c r="AM27" s="137"/>
      <c r="AN27" s="137"/>
    </row>
    <row r="28" spans="2:40" s="3" customFormat="1" ht="20.100000000000001" customHeight="1">
      <c r="B28" s="141" t="s">
        <v>147</v>
      </c>
      <c r="C28" s="149" t="e">
        <f>IF(D28&lt;60%,"Satisfatório","Elevado")</f>
        <v>#DIV/0!</v>
      </c>
      <c r="D28" s="143" t="e">
        <f>Proj.Resultados!W3*'Quadro 4'!G6</f>
        <v>#DIV/0!</v>
      </c>
      <c r="AA28" s="137"/>
      <c r="AB28" s="137"/>
      <c r="AC28" s="137"/>
      <c r="AD28" s="137"/>
      <c r="AE28" s="137"/>
      <c r="AF28" s="137"/>
      <c r="AG28" s="137"/>
      <c r="AH28" s="137"/>
      <c r="AI28" s="137"/>
      <c r="AJ28" s="137"/>
      <c r="AK28" s="137"/>
      <c r="AL28" s="137"/>
      <c r="AM28" s="137"/>
      <c r="AN28" s="137"/>
    </row>
    <row r="29" spans="2:40" s="3" customFormat="1" ht="20.100000000000001" customHeight="1">
      <c r="B29" s="42" t="s">
        <v>148</v>
      </c>
      <c r="C29" s="42"/>
      <c r="D29" s="145" t="e">
        <f>Proj.Resultados!O19</f>
        <v>#DIV/0!</v>
      </c>
      <c r="AA29" s="137"/>
      <c r="AB29" s="137"/>
      <c r="AC29" s="137"/>
      <c r="AD29" s="137"/>
      <c r="AE29" s="137"/>
      <c r="AF29" s="137"/>
      <c r="AG29" s="137"/>
      <c r="AH29" s="137"/>
      <c r="AI29" s="137"/>
      <c r="AJ29" s="137"/>
      <c r="AK29" s="137"/>
      <c r="AL29" s="137"/>
      <c r="AM29" s="137"/>
      <c r="AN29" s="137"/>
    </row>
    <row r="30" spans="2:40" s="3" customFormat="1" ht="20.100000000000001" customHeight="1">
      <c r="B30" s="141" t="s">
        <v>149</v>
      </c>
      <c r="C30" s="141"/>
      <c r="D30" s="143" t="e">
        <f>Proj.Resultados!O42</f>
        <v>#DIV/0!</v>
      </c>
      <c r="AA30" s="137"/>
      <c r="AB30" s="137"/>
      <c r="AC30" s="137"/>
      <c r="AD30" s="137"/>
      <c r="AE30" s="137"/>
      <c r="AF30" s="137"/>
      <c r="AG30" s="137"/>
      <c r="AH30" s="137"/>
      <c r="AI30" s="137"/>
      <c r="AJ30" s="137"/>
      <c r="AK30" s="137"/>
      <c r="AL30" s="137"/>
      <c r="AM30" s="137"/>
      <c r="AN30" s="137"/>
    </row>
    <row r="31" spans="2:40" s="3" customFormat="1" ht="20.100000000000001" customHeight="1">
      <c r="B31" s="42" t="s">
        <v>150</v>
      </c>
      <c r="C31" s="42"/>
      <c r="D31" s="145" t="e">
        <f>Proj.Resultados!O45</f>
        <v>#DIV/0!</v>
      </c>
      <c r="AA31" s="137"/>
      <c r="AB31" s="137"/>
      <c r="AC31" s="137"/>
      <c r="AD31" s="137"/>
      <c r="AE31" s="137"/>
      <c r="AF31" s="137"/>
      <c r="AG31" s="137"/>
      <c r="AH31" s="137"/>
      <c r="AI31" s="137"/>
      <c r="AJ31" s="137"/>
      <c r="AK31" s="137"/>
      <c r="AL31" s="137"/>
      <c r="AM31" s="137"/>
      <c r="AN31" s="137"/>
    </row>
    <row r="32" spans="2:40" s="3" customFormat="1" ht="20.100000000000001" customHeight="1">
      <c r="B32" s="141" t="s">
        <v>151</v>
      </c>
      <c r="C32" s="141"/>
      <c r="D32" s="142" t="e">
        <f>Proj.Resultados!W43</f>
        <v>#DIV/0!</v>
      </c>
      <c r="AA32" s="137"/>
      <c r="AB32" s="137"/>
      <c r="AC32" s="137"/>
      <c r="AD32" s="137"/>
      <c r="AE32" s="137"/>
      <c r="AF32" s="137"/>
      <c r="AG32" s="137"/>
      <c r="AH32" s="137"/>
      <c r="AI32" s="137"/>
      <c r="AJ32" s="137"/>
      <c r="AK32" s="137"/>
      <c r="AL32" s="137"/>
      <c r="AM32" s="137"/>
      <c r="AN32" s="137"/>
    </row>
    <row r="33" spans="2:40" s="3" customFormat="1" ht="20.100000000000001" customHeight="1">
      <c r="B33" s="42" t="s">
        <v>202</v>
      </c>
      <c r="C33" s="42"/>
      <c r="D33" s="144" t="e">
        <f>Proj.Resultados!W45</f>
        <v>#DIV/0!</v>
      </c>
      <c r="AA33" s="137"/>
      <c r="AB33" s="137"/>
      <c r="AC33" s="137"/>
      <c r="AD33" s="137"/>
      <c r="AE33" s="137"/>
      <c r="AF33" s="137"/>
      <c r="AG33" s="137"/>
      <c r="AH33" s="137"/>
      <c r="AI33" s="137"/>
      <c r="AJ33" s="137"/>
      <c r="AK33" s="137"/>
      <c r="AL33" s="137"/>
      <c r="AM33" s="137"/>
      <c r="AN33" s="137"/>
    </row>
    <row r="34" spans="2:40" s="3" customFormat="1" ht="20.100000000000001" customHeight="1">
      <c r="B34" s="141" t="s">
        <v>152</v>
      </c>
      <c r="C34" s="149" t="e">
        <f>IF(D34&lt;=1.5,"Baixa Alavancagem (*)", "Alta Alavancagem (*)")</f>
        <v>#DIV/0!</v>
      </c>
      <c r="D34" s="142" t="e">
        <f>Proj.Resultados!W44</f>
        <v>#DIV/0!</v>
      </c>
      <c r="AA34" s="137"/>
      <c r="AB34" s="137"/>
      <c r="AC34" s="137"/>
      <c r="AD34" s="137"/>
      <c r="AE34" s="137"/>
      <c r="AF34" s="137"/>
      <c r="AG34" s="137"/>
      <c r="AH34" s="137"/>
      <c r="AI34" s="137"/>
      <c r="AJ34" s="137"/>
      <c r="AK34" s="137"/>
      <c r="AL34" s="137"/>
      <c r="AM34" s="137"/>
      <c r="AN34" s="137"/>
    </row>
    <row r="35" spans="2:40" s="3" customFormat="1" ht="20.100000000000001" customHeight="1">
      <c r="B35" s="886" t="e">
        <f>(IF(D34&gt;1.5,"(*) Projeto bastante sensível a variações nas vendas","(*) Projeto pouco sensível a variações nas vendas"))</f>
        <v>#DIV/0!</v>
      </c>
      <c r="C35" s="886"/>
      <c r="D35" s="886"/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  <c r="AM35" s="137"/>
      <c r="AN35" s="137"/>
    </row>
    <row r="36" spans="2:40" s="3" customFormat="1" ht="20.100000000000001" customHeight="1">
      <c r="B36" s="146"/>
      <c r="C36" s="141"/>
      <c r="D36" s="141"/>
      <c r="AA36" s="137"/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  <c r="AM36" s="137"/>
      <c r="AN36" s="137"/>
    </row>
    <row r="37" spans="2:40" s="3" customFormat="1" ht="20.100000000000001" customHeight="1">
      <c r="B37" s="138" t="s">
        <v>137</v>
      </c>
      <c r="C37" s="42"/>
      <c r="D37" s="42"/>
      <c r="AA37" s="137"/>
      <c r="AB37" s="137"/>
      <c r="AC37" s="137"/>
      <c r="AD37" s="137"/>
      <c r="AE37" s="137"/>
      <c r="AF37" s="137"/>
      <c r="AG37" s="137"/>
      <c r="AH37" s="137"/>
      <c r="AI37" s="137"/>
      <c r="AJ37" s="137"/>
      <c r="AK37" s="137"/>
      <c r="AL37" s="137"/>
      <c r="AM37" s="137"/>
      <c r="AN37" s="137"/>
    </row>
    <row r="38" spans="2:40" s="3" customFormat="1" ht="20.100000000000001" customHeight="1">
      <c r="B38" s="141" t="s">
        <v>153</v>
      </c>
      <c r="C38" s="141"/>
      <c r="D38" s="154">
        <f>'Mão-de-Obra'!O33+'Mão-de-Obra'!O57</f>
        <v>0</v>
      </c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  <c r="AM38" s="137"/>
      <c r="AN38" s="137"/>
    </row>
    <row r="39" spans="2:40" s="3" customFormat="1" ht="20.100000000000001" customHeight="1">
      <c r="B39" s="42" t="s">
        <v>398</v>
      </c>
      <c r="C39" s="42"/>
      <c r="D39" s="500" t="e">
        <f>Proj.Resultados!H29/D38</f>
        <v>#DIV/0!</v>
      </c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</row>
    <row r="40" spans="2:40" s="3" customFormat="1" ht="20.100000000000001" customHeight="1">
      <c r="B40" s="141" t="s">
        <v>154</v>
      </c>
      <c r="C40" s="141"/>
      <c r="D40" s="142">
        <f>Proj.Resultados!H29</f>
        <v>0</v>
      </c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</row>
    <row r="41" spans="2:40" s="3" customFormat="1" ht="20.100000000000001" customHeight="1">
      <c r="B41" s="31" t="s">
        <v>155</v>
      </c>
      <c r="C41" s="31"/>
      <c r="D41" s="95">
        <f>Proj.Resultados!H12+Proj.Resultados!H38+Proj.Resultados!H30</f>
        <v>0</v>
      </c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</row>
    <row r="42" spans="2:40" s="3" customFormat="1" ht="20.100000000000001" customHeight="1">
      <c r="B42" s="141" t="s">
        <v>378</v>
      </c>
      <c r="C42" s="141"/>
      <c r="D42" s="142" t="e">
        <f>('Fluxo de Caixa'!C48+'Fluxo de Caixa'!D48+'Fluxo de Caixa'!E48+'Fluxo de Caixa'!F48+'Fluxo de Caixa'!G48+'Fluxo de Caixa'!H48+'Fluxo de Caixa'!I48+'Fluxo de Caixa'!J48+'Fluxo de Caixa'!K48+'Fluxo de Caixa'!L48+'Fluxo de Caixa'!M48)/'Sumário Executivo'!D38</f>
        <v>#DIV/0!</v>
      </c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</row>
    <row r="43" spans="2:40" s="3" customFormat="1" ht="20.100000000000001" customHeight="1">
      <c r="B43" s="460"/>
      <c r="C43" s="461"/>
      <c r="D43" s="460"/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</row>
    <row r="44" spans="2:40" s="3" customFormat="1"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</row>
    <row r="45" spans="2:40" s="3" customFormat="1" hidden="1"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</row>
    <row r="46" spans="2:40" s="3" customFormat="1" hidden="1"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</row>
    <row r="47" spans="2:40" s="3" customFormat="1" hidden="1"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</row>
    <row r="48" spans="2:40" s="3" customFormat="1" hidden="1"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</row>
    <row r="49" spans="27:40" s="3" customFormat="1" hidden="1"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</row>
    <row r="50" spans="27:40" s="3" customFormat="1" hidden="1"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</row>
    <row r="51" spans="27:40" s="3" customFormat="1" hidden="1"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</row>
    <row r="52" spans="27:40" s="3" customFormat="1" hidden="1"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</row>
    <row r="53" spans="27:40" s="3" customFormat="1" hidden="1"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</row>
    <row r="54" spans="27:40" s="3" customFormat="1" hidden="1"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</row>
    <row r="55" spans="27:40" s="3" customFormat="1" hidden="1"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</row>
    <row r="56" spans="27:40" s="3" customFormat="1" hidden="1"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</row>
    <row r="57" spans="27:40" s="3" customFormat="1" hidden="1"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</row>
    <row r="58" spans="27:40" s="3" customFormat="1" hidden="1"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</row>
    <row r="59" spans="27:40" s="3" customFormat="1" hidden="1"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</row>
    <row r="60" spans="27:40" s="3" customFormat="1" hidden="1"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</row>
    <row r="61" spans="27:40" s="3" customFormat="1" hidden="1"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</row>
    <row r="62" spans="27:40" s="3" customFormat="1" hidden="1"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  <c r="AM62" s="137"/>
      <c r="AN62" s="137"/>
    </row>
    <row r="63" spans="27:40" s="3" customFormat="1" hidden="1"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  <c r="AM63" s="137"/>
      <c r="AN63" s="137"/>
    </row>
    <row r="64" spans="27:40" s="3" customFormat="1" hidden="1"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</row>
    <row r="65" spans="27:40" s="3" customFormat="1" hidden="1"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</row>
    <row r="66" spans="27:40" s="3" customFormat="1" hidden="1"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  <c r="AM66" s="137"/>
      <c r="AN66" s="137"/>
    </row>
    <row r="67" spans="27:40" s="3" customFormat="1" hidden="1">
      <c r="AA67" s="137"/>
      <c r="AB67" s="137"/>
      <c r="AC67" s="137"/>
      <c r="AD67" s="137"/>
      <c r="AE67" s="137"/>
      <c r="AF67" s="137"/>
      <c r="AG67" s="137"/>
      <c r="AH67" s="137"/>
      <c r="AI67" s="137"/>
      <c r="AJ67" s="137"/>
      <c r="AK67" s="137"/>
      <c r="AL67" s="137"/>
      <c r="AM67" s="137"/>
      <c r="AN67" s="137"/>
    </row>
    <row r="68" spans="27:40" s="3" customFormat="1" hidden="1">
      <c r="AA68" s="137"/>
      <c r="AB68" s="137"/>
      <c r="AC68" s="137"/>
      <c r="AD68" s="137"/>
      <c r="AE68" s="137"/>
      <c r="AF68" s="137"/>
      <c r="AG68" s="137"/>
      <c r="AH68" s="137"/>
      <c r="AI68" s="137"/>
      <c r="AJ68" s="137"/>
      <c r="AK68" s="137"/>
      <c r="AL68" s="137"/>
      <c r="AM68" s="137"/>
      <c r="AN68" s="137"/>
    </row>
    <row r="69" spans="27:40" s="3" customFormat="1" hidden="1">
      <c r="AA69" s="137"/>
      <c r="AB69" s="137"/>
      <c r="AC69" s="137"/>
      <c r="AD69" s="137"/>
      <c r="AE69" s="137"/>
      <c r="AF69" s="137"/>
      <c r="AG69" s="137"/>
      <c r="AH69" s="137"/>
      <c r="AI69" s="137"/>
      <c r="AJ69" s="137"/>
      <c r="AK69" s="137"/>
      <c r="AL69" s="137"/>
      <c r="AM69" s="137"/>
      <c r="AN69" s="137"/>
    </row>
    <row r="70" spans="27:40" s="3" customFormat="1" hidden="1">
      <c r="AA70" s="137"/>
      <c r="AB70" s="137"/>
      <c r="AC70" s="137"/>
      <c r="AD70" s="137"/>
      <c r="AE70" s="137"/>
      <c r="AF70" s="137"/>
      <c r="AG70" s="137"/>
      <c r="AH70" s="137"/>
      <c r="AI70" s="137"/>
      <c r="AJ70" s="137"/>
      <c r="AK70" s="137"/>
      <c r="AL70" s="137"/>
      <c r="AM70" s="137"/>
      <c r="AN70" s="137"/>
    </row>
  </sheetData>
  <sheetProtection password="C78F" sheet="1" objects="1" scenarios="1"/>
  <mergeCells count="2">
    <mergeCell ref="B7:D7"/>
    <mergeCell ref="B35:D35"/>
  </mergeCells>
  <phoneticPr fontId="0" type="noConversion"/>
  <pageMargins left="0.78740157480314965" right="0.78740157480314965" top="0.98425196850393704" bottom="0.98425196850393704" header="0.51181102362204722" footer="0.51181102362204722"/>
  <pageSetup paperSize="9" scale="90" orientation="portrait" verticalDpi="300" r:id="rId1"/>
  <headerFooter alignWithMargins="0">
    <oddFooter>&amp;R&amp;D
&amp;T</oddFooter>
  </headerFooter>
  <ignoredErrors>
    <ignoredError sqref="B2" evalError="1"/>
  </ignoredErrors>
  <drawing r:id="rId2"/>
  <legacyDrawing r:id="rId3"/>
</worksheet>
</file>

<file path=xl/worksheets/sheet44.xml><?xml version="1.0" encoding="utf-8"?>
<worksheet xmlns="http://schemas.openxmlformats.org/spreadsheetml/2006/main" xmlns:r="http://schemas.openxmlformats.org/officeDocument/2006/relationships">
  <sheetPr codeName="Plan18"/>
  <dimension ref="B7:L48"/>
  <sheetViews>
    <sheetView workbookViewId="0">
      <selection activeCell="A35" sqref="A35"/>
    </sheetView>
  </sheetViews>
  <sheetFormatPr defaultRowHeight="12.75"/>
  <cols>
    <col min="2" max="2" width="12.85546875" customWidth="1"/>
  </cols>
  <sheetData>
    <row r="7" spans="2:12">
      <c r="B7" s="160"/>
      <c r="C7" s="160"/>
      <c r="D7" s="160"/>
      <c r="E7" s="160"/>
      <c r="F7" s="160"/>
      <c r="G7" s="160"/>
      <c r="H7" s="160"/>
    </row>
    <row r="8" spans="2:12">
      <c r="B8" s="160"/>
      <c r="C8" s="367"/>
      <c r="D8" s="160"/>
      <c r="E8" s="160"/>
      <c r="F8" s="160"/>
      <c r="G8" s="160"/>
      <c r="H8" s="160"/>
    </row>
    <row r="9" spans="2:12">
      <c r="B9" s="366"/>
      <c r="C9" s="367"/>
      <c r="D9" s="160"/>
      <c r="E9" s="367"/>
      <c r="F9" s="160"/>
      <c r="G9" s="367"/>
      <c r="H9" s="160"/>
      <c r="I9" s="367"/>
      <c r="J9" s="160"/>
      <c r="K9" s="367"/>
      <c r="L9" s="160"/>
    </row>
    <row r="10" spans="2:12">
      <c r="B10" s="160"/>
      <c r="C10" s="367"/>
      <c r="D10" s="367"/>
      <c r="E10" s="367"/>
      <c r="F10" s="367"/>
      <c r="G10" s="160"/>
      <c r="H10" s="160"/>
    </row>
    <row r="11" spans="2:12">
      <c r="B11" s="366"/>
      <c r="C11" s="367"/>
      <c r="D11" s="367"/>
      <c r="E11" s="367"/>
      <c r="F11" s="367"/>
      <c r="G11" s="160"/>
      <c r="H11" s="160"/>
    </row>
    <row r="12" spans="2:12">
      <c r="B12" s="160"/>
      <c r="C12" s="367"/>
      <c r="D12" s="367"/>
      <c r="E12" s="367"/>
      <c r="F12" s="367"/>
      <c r="G12" s="160"/>
      <c r="H12" s="160"/>
    </row>
    <row r="13" spans="2:12">
      <c r="B13" s="366"/>
      <c r="C13" s="367"/>
      <c r="D13" s="367"/>
      <c r="E13" s="367"/>
      <c r="F13" s="367"/>
      <c r="G13" s="160"/>
      <c r="H13" s="160"/>
    </row>
    <row r="14" spans="2:12">
      <c r="B14" s="160"/>
      <c r="C14" s="367"/>
      <c r="D14" s="367"/>
      <c r="E14" s="367"/>
      <c r="F14" s="367"/>
      <c r="G14" s="160"/>
      <c r="H14" s="160"/>
    </row>
    <row r="15" spans="2:12">
      <c r="B15" s="366"/>
      <c r="C15" s="367"/>
      <c r="D15" s="367"/>
      <c r="E15" s="367"/>
      <c r="F15" s="367"/>
      <c r="G15" s="160"/>
      <c r="H15" s="160"/>
    </row>
    <row r="16" spans="2:12">
      <c r="B16" s="160"/>
      <c r="C16" s="367"/>
      <c r="D16" s="367"/>
      <c r="E16" s="367"/>
      <c r="F16" s="367"/>
      <c r="G16" s="160"/>
      <c r="H16" s="160"/>
    </row>
    <row r="17" spans="2:8">
      <c r="B17" s="366"/>
      <c r="C17" s="367"/>
      <c r="D17" s="367"/>
      <c r="E17" s="367"/>
      <c r="F17" s="367"/>
      <c r="G17" s="160"/>
      <c r="H17" s="160"/>
    </row>
    <row r="18" spans="2:8">
      <c r="B18" s="160"/>
      <c r="C18" s="367"/>
      <c r="D18" s="367"/>
      <c r="E18" s="367"/>
      <c r="F18" s="367"/>
      <c r="G18" s="160"/>
      <c r="H18" s="160"/>
    </row>
    <row r="19" spans="2:8">
      <c r="B19" s="366"/>
      <c r="C19" s="367"/>
      <c r="D19" s="367"/>
      <c r="E19" s="367"/>
      <c r="F19" s="367"/>
      <c r="G19" s="160"/>
      <c r="H19" s="160"/>
    </row>
    <row r="20" spans="2:8">
      <c r="B20" s="160"/>
      <c r="C20" s="367"/>
      <c r="D20" s="367"/>
      <c r="E20" s="367"/>
      <c r="F20" s="367"/>
      <c r="G20" s="160"/>
      <c r="H20" s="160"/>
    </row>
    <row r="21" spans="2:8">
      <c r="B21" s="366"/>
      <c r="C21" s="367"/>
      <c r="D21" s="367"/>
      <c r="E21" s="367"/>
      <c r="F21" s="367"/>
    </row>
    <row r="22" spans="2:8">
      <c r="B22" s="366"/>
      <c r="C22" s="367"/>
      <c r="D22" s="367"/>
      <c r="E22" s="367"/>
      <c r="F22" s="367"/>
    </row>
    <row r="23" spans="2:8">
      <c r="B23" s="160"/>
      <c r="C23" s="367"/>
    </row>
    <row r="24" spans="2:8">
      <c r="B24" s="366"/>
      <c r="C24" s="367"/>
    </row>
    <row r="25" spans="2:8">
      <c r="B25" s="160"/>
      <c r="C25" s="367"/>
      <c r="D25" s="160"/>
      <c r="E25" s="367"/>
      <c r="F25" s="160"/>
    </row>
    <row r="26" spans="2:8">
      <c r="B26" s="160"/>
      <c r="C26" s="367"/>
      <c r="D26" s="369"/>
      <c r="E26" s="369"/>
      <c r="F26" s="369"/>
    </row>
    <row r="27" spans="2:8">
      <c r="B27" s="366"/>
      <c r="C27" s="368"/>
      <c r="D27" s="369"/>
      <c r="E27" s="369"/>
      <c r="F27" s="369"/>
    </row>
    <row r="28" spans="2:8">
      <c r="B28" s="160"/>
      <c r="C28" s="369"/>
      <c r="D28" s="369"/>
      <c r="E28" s="369"/>
      <c r="F28" s="369"/>
    </row>
    <row r="29" spans="2:8">
      <c r="B29" s="366"/>
      <c r="C29" s="369"/>
      <c r="D29" s="369"/>
      <c r="E29" s="369"/>
      <c r="F29" s="369"/>
    </row>
    <row r="30" spans="2:8">
      <c r="B30" s="160"/>
      <c r="C30" s="369"/>
      <c r="D30" s="369"/>
      <c r="E30" s="369"/>
      <c r="F30" s="369"/>
    </row>
    <row r="31" spans="2:8">
      <c r="B31" s="366"/>
      <c r="C31" s="369"/>
      <c r="D31" s="369"/>
      <c r="E31" s="369"/>
      <c r="F31" s="369"/>
    </row>
    <row r="32" spans="2:8">
      <c r="B32" s="160"/>
      <c r="C32" s="369"/>
      <c r="D32" s="369"/>
      <c r="E32" s="369"/>
      <c r="F32" s="369"/>
    </row>
    <row r="33" spans="2:6">
      <c r="B33" s="366"/>
      <c r="C33" s="369"/>
      <c r="D33" s="369"/>
      <c r="E33" s="369"/>
      <c r="F33" s="369"/>
    </row>
    <row r="34" spans="2:6">
      <c r="B34" s="160"/>
      <c r="C34" s="369"/>
      <c r="D34" s="369"/>
      <c r="E34" s="369"/>
      <c r="F34" s="369"/>
    </row>
    <row r="35" spans="2:6">
      <c r="B35" s="366"/>
      <c r="C35" s="369"/>
      <c r="D35" s="369"/>
      <c r="E35" s="369"/>
      <c r="F35" s="369"/>
    </row>
    <row r="36" spans="2:6">
      <c r="B36" s="160"/>
      <c r="C36" s="369"/>
      <c r="D36" s="369"/>
      <c r="E36" s="369"/>
      <c r="F36" s="369"/>
    </row>
    <row r="37" spans="2:6">
      <c r="B37" s="366"/>
      <c r="C37" s="369"/>
      <c r="D37" s="369"/>
      <c r="E37" s="369"/>
      <c r="F37" s="369"/>
    </row>
    <row r="38" spans="2:6">
      <c r="B38" s="366"/>
      <c r="C38" s="369"/>
      <c r="D38" s="369"/>
      <c r="E38" s="369"/>
      <c r="F38" s="369"/>
    </row>
    <row r="39" spans="2:6">
      <c r="B39" s="160"/>
      <c r="C39" s="369"/>
    </row>
    <row r="40" spans="2:6">
      <c r="B40" s="366"/>
      <c r="C40" s="369"/>
    </row>
    <row r="41" spans="2:6">
      <c r="B41" s="160"/>
      <c r="C41" s="369"/>
    </row>
    <row r="42" spans="2:6">
      <c r="B42" s="366"/>
      <c r="C42" s="369"/>
    </row>
    <row r="43" spans="2:6">
      <c r="B43" s="160"/>
      <c r="C43" s="369"/>
    </row>
    <row r="44" spans="2:6">
      <c r="B44" s="366"/>
      <c r="C44" s="369"/>
    </row>
    <row r="45" spans="2:6">
      <c r="B45" s="160"/>
      <c r="C45" s="369"/>
    </row>
    <row r="46" spans="2:6">
      <c r="B46" s="366"/>
      <c r="C46" s="369"/>
    </row>
    <row r="47" spans="2:6">
      <c r="B47" s="160"/>
      <c r="C47" s="369"/>
    </row>
    <row r="48" spans="2:6">
      <c r="C48" s="369"/>
    </row>
  </sheetData>
  <phoneticPr fontId="0" type="noConversion"/>
  <pageMargins left="0.78740157499999996" right="0.78740157499999996" top="0.984251969" bottom="0.984251969" header="0.49212598499999999" footer="0.49212598499999999"/>
  <pageSetup paperSize="9" orientation="portrait" horizontalDpi="300" verticalDpi="300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2.75"/>
  <sheetData/>
  <pageMargins left="0.511811024" right="0.511811024" top="0.78740157499999996" bottom="0.78740157499999996" header="0.31496062000000002" footer="0.31496062000000002"/>
</worksheet>
</file>

<file path=xl/worksheets/sheet46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2.7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46</vt:i4>
      </vt:variant>
      <vt:variant>
        <vt:lpstr>Intervalos nomeados</vt:lpstr>
      </vt:variant>
      <vt:variant>
        <vt:i4>39</vt:i4>
      </vt:variant>
    </vt:vector>
  </HeadingPairs>
  <TitlesOfParts>
    <vt:vector size="85" baseType="lpstr">
      <vt:lpstr>Abertura</vt:lpstr>
      <vt:lpstr>Manual de Instruções</vt:lpstr>
      <vt:lpstr>Capa Simulador</vt:lpstr>
      <vt:lpstr>Menu Principal</vt:lpstr>
      <vt:lpstr>Ajuda Quadro 1</vt:lpstr>
      <vt:lpstr>Quadro 1</vt:lpstr>
      <vt:lpstr>Ajuda Quadro 2</vt:lpstr>
      <vt:lpstr>Quadro 2</vt:lpstr>
      <vt:lpstr>Quadro 3</vt:lpstr>
      <vt:lpstr>Ajuda Quadro 4</vt:lpstr>
      <vt:lpstr>Quadro 4</vt:lpstr>
      <vt:lpstr>Ajuda Quadro 5</vt:lpstr>
      <vt:lpstr>Quadro 5</vt:lpstr>
      <vt:lpstr>Ajuda Quadro 6</vt:lpstr>
      <vt:lpstr>Quadro 6</vt:lpstr>
      <vt:lpstr>Quadro 7</vt:lpstr>
      <vt:lpstr>Ajuda Quadro 7</vt:lpstr>
      <vt:lpstr>Quadro 8</vt:lpstr>
      <vt:lpstr>Ajuda Quadro 8</vt:lpstr>
      <vt:lpstr>Quadro 9</vt:lpstr>
      <vt:lpstr>Quadro 10</vt:lpstr>
      <vt:lpstr>Quadro 11</vt:lpstr>
      <vt:lpstr>Ajuda Quadro 12</vt:lpstr>
      <vt:lpstr>Quadro 12</vt:lpstr>
      <vt:lpstr>Quadro 13.1</vt:lpstr>
      <vt:lpstr>Despesas Financeiras</vt:lpstr>
      <vt:lpstr>Resultados</vt:lpstr>
      <vt:lpstr>Menu de Impressão</vt:lpstr>
      <vt:lpstr>Sobre o ProjFacil</vt:lpstr>
      <vt:lpstr>Dados Gerais da Empresa</vt:lpstr>
      <vt:lpstr>Proj.Faturamento</vt:lpstr>
      <vt:lpstr>Insumos</vt:lpstr>
      <vt:lpstr>Desp. Com. Adm.</vt:lpstr>
      <vt:lpstr>Mão-de-Obra</vt:lpstr>
      <vt:lpstr>Depreciação</vt:lpstr>
      <vt:lpstr>Capital de Giro</vt:lpstr>
      <vt:lpstr>Investimentos</vt:lpstr>
      <vt:lpstr>Usos e Fontes</vt:lpstr>
      <vt:lpstr>Simulador</vt:lpstr>
      <vt:lpstr>Proj.Resultados</vt:lpstr>
      <vt:lpstr>Fluxo de Caixa</vt:lpstr>
      <vt:lpstr>Análise de Viabilidade</vt:lpstr>
      <vt:lpstr>Sumário Executivo</vt:lpstr>
      <vt:lpstr>Rascunho</vt:lpstr>
      <vt:lpstr>Plan1</vt:lpstr>
      <vt:lpstr>Plan2</vt:lpstr>
      <vt:lpstr>\INT03</vt:lpstr>
      <vt:lpstr>Analise</vt:lpstr>
      <vt:lpstr>'Análise de Viabilidade'!Area_de_impressao</vt:lpstr>
      <vt:lpstr>'Capital de Giro'!Area_de_impressao</vt:lpstr>
      <vt:lpstr>'Dados Gerais da Empresa'!Area_de_impressao</vt:lpstr>
      <vt:lpstr>Depreciação!Area_de_impressao</vt:lpstr>
      <vt:lpstr>'Desp. Com. Adm.'!Area_de_impressao</vt:lpstr>
      <vt:lpstr>'Despesas Financeiras'!Area_de_impressao</vt:lpstr>
      <vt:lpstr>'Fluxo de Caixa'!Area_de_impressao</vt:lpstr>
      <vt:lpstr>Insumos!Area_de_impressao</vt:lpstr>
      <vt:lpstr>Investimentos!Area_de_impressao</vt:lpstr>
      <vt:lpstr>'Mão-de-Obra'!Area_de_impressao</vt:lpstr>
      <vt:lpstr>Proj.Faturamento!Area_de_impressao</vt:lpstr>
      <vt:lpstr>Proj.Resultados!Area_de_impressao</vt:lpstr>
      <vt:lpstr>'Sobre o ProjFacil'!Area_de_impressao</vt:lpstr>
      <vt:lpstr>'Sumário Executivo'!Area_de_impressao</vt:lpstr>
      <vt:lpstr>'Usos e Fontes'!Area_de_impressao</vt:lpstr>
      <vt:lpstr>CapitalGiro</vt:lpstr>
      <vt:lpstr>D</vt:lpstr>
      <vt:lpstr>Dados_gerais</vt:lpstr>
      <vt:lpstr>Desp</vt:lpstr>
      <vt:lpstr>Fluxo</vt:lpstr>
      <vt:lpstr>Insumos</vt:lpstr>
      <vt:lpstr>Invest</vt:lpstr>
      <vt:lpstr>Investim</vt:lpstr>
      <vt:lpstr>Mo</vt:lpstr>
      <vt:lpstr>'Manual de Instruções'!OLE_LINK1</vt:lpstr>
      <vt:lpstr>'Manual de Instruções'!OLE_LINK10</vt:lpstr>
      <vt:lpstr>'Manual de Instruções'!OLE_LINK11</vt:lpstr>
      <vt:lpstr>'Manual de Instruções'!OLE_LINK12</vt:lpstr>
      <vt:lpstr>'Manual de Instruções'!OLE_LINK2</vt:lpstr>
      <vt:lpstr>'Manual de Instruções'!OLE_LINK3</vt:lpstr>
      <vt:lpstr>'Ajuda Quadro 6'!OLE_LINK4</vt:lpstr>
      <vt:lpstr>'Manual de Instruções'!OLE_LINK5</vt:lpstr>
      <vt:lpstr>'Manual de Instruções'!OLE_LINK6</vt:lpstr>
      <vt:lpstr>'Manual de Instruções'!OLE_LINK9</vt:lpstr>
      <vt:lpstr>Produção</vt:lpstr>
      <vt:lpstr>sobre</vt:lpstr>
      <vt:lpstr>Usosefontes</vt:lpstr>
    </vt:vector>
  </TitlesOfParts>
  <Company>UNIFACS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Unifacs</dc:creator>
  <cp:lastModifiedBy>nilo.meira</cp:lastModifiedBy>
  <cp:lastPrinted>2016-04-15T12:29:30Z</cp:lastPrinted>
  <dcterms:created xsi:type="dcterms:W3CDTF">2003-12-19T00:32:11Z</dcterms:created>
  <dcterms:modified xsi:type="dcterms:W3CDTF">2016-11-07T13:15:35Z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_Steward">
    <vt:lpwstr>Gomes S ngl7367</vt:lpwstr>
  </property>
  <property fmtid="{D5CDD505-2E9C-101B-9397-08002B2CF9AE}" pid="3" name="Proprietary_Classification">
    <vt:lpwstr>NONE</vt:lpwstr>
  </property>
  <property fmtid="{D5CDD505-2E9C-101B-9397-08002B2CF9AE}" pid="4" name="Retention_Period">
    <vt:lpwstr>1</vt:lpwstr>
  </property>
  <property fmtid="{D5CDD505-2E9C-101B-9397-08002B2CF9AE}" pid="5" name="Retention_Period_Start_Date">
    <vt:lpwstr>5/23/2005</vt:lpwstr>
  </property>
  <property fmtid="{D5CDD505-2E9C-101B-9397-08002B2CF9AE}" pid="6" name="Retention_Period_Trigger">
    <vt:lpwstr/>
  </property>
  <property fmtid="{D5CDD505-2E9C-101B-9397-08002B2CF9AE}" pid="7" name="Reason_Document_Frozen">
    <vt:lpwstr/>
  </property>
  <property fmtid="{D5CDD505-2E9C-101B-9397-08002B2CF9AE}" pid="8" name="Expiration_Date">
    <vt:lpwstr>Dec. 31, 2006</vt:lpwstr>
  </property>
  <property fmtid="{D5CDD505-2E9C-101B-9397-08002B2CF9AE}" pid="9" name="WorkbookGuid">
    <vt:lpwstr>775a3ab7-d134-486b-9228-7e0198e5306e</vt:lpwstr>
  </property>
</Properties>
</file>