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<sst xmlns="http://schemas.openxmlformats.org/spreadsheetml/2006/main" count="458" uniqueCount="287">
  <si>
    <t>GIVEN DATA</t>
  </si>
  <si>
    <t>Mass of kart with driver</t>
  </si>
  <si>
    <t>m</t>
  </si>
  <si>
    <t>kg</t>
  </si>
  <si>
    <t>Coefficient of friction between tyre and road</t>
  </si>
  <si>
    <r>
      <rPr>
        <rFont val="Calibri"/>
        <color rgb="FF000000"/>
        <sz val="11.0"/>
      </rPr>
      <t>μ</t>
    </r>
    <r>
      <rPr>
        <rFont val="Calibri"/>
        <color rgb="FF000000"/>
        <sz val="11.0"/>
        <vertAlign val="subscript"/>
      </rPr>
      <t>r</t>
    </r>
  </si>
  <si>
    <t>-</t>
  </si>
  <si>
    <t>Wheel base</t>
  </si>
  <si>
    <t>L</t>
  </si>
  <si>
    <t>C.G Height</t>
  </si>
  <si>
    <t>h</t>
  </si>
  <si>
    <t>Acceleration due to gravity</t>
  </si>
  <si>
    <t>g</t>
  </si>
  <si>
    <t>m/s</t>
  </si>
  <si>
    <t>Disc Radius</t>
  </si>
  <si>
    <t>R</t>
  </si>
  <si>
    <t>Inner Disc Radius</t>
  </si>
  <si>
    <t>r</t>
  </si>
  <si>
    <t>Effective radius</t>
  </si>
  <si>
    <r>
      <rPr>
        <rFont val="Calibri"/>
        <color rgb="FF000000"/>
        <sz val="11.0"/>
      </rPr>
      <t>R</t>
    </r>
    <r>
      <rPr>
        <rFont val="Calibri"/>
        <color rgb="FF000000"/>
        <sz val="11.0"/>
        <vertAlign val="subscript"/>
      </rPr>
      <t>eff</t>
    </r>
  </si>
  <si>
    <t>Diameter of caliper piston</t>
  </si>
  <si>
    <r>
      <rPr>
        <rFont val="Calibri"/>
        <color rgb="FF000000"/>
        <sz val="11.0"/>
      </rPr>
      <t>D</t>
    </r>
    <r>
      <rPr>
        <rFont val="Calibri"/>
        <color rgb="FF000000"/>
        <sz val="11.0"/>
        <vertAlign val="subscript"/>
      </rPr>
      <t>cp</t>
    </r>
  </si>
  <si>
    <t>Area of caliper piston</t>
  </si>
  <si>
    <r>
      <rPr>
        <rFont val="Calibri"/>
        <color rgb="FF000000"/>
        <sz val="11.0"/>
      </rPr>
      <t>A</t>
    </r>
    <r>
      <rPr>
        <rFont val="Calibri"/>
        <color rgb="FF000000"/>
        <sz val="11.0"/>
        <vertAlign val="subscript"/>
      </rPr>
      <t>cp</t>
    </r>
  </si>
  <si>
    <r>
      <rPr>
        <rFont val="Calibri"/>
        <color rgb="FF000000"/>
        <sz val="11.0"/>
      </rPr>
      <t>m</t>
    </r>
    <r>
      <rPr>
        <rFont val="Calibri"/>
        <color rgb="FF000000"/>
        <sz val="11.0"/>
        <vertAlign val="superscript"/>
      </rPr>
      <t>2</t>
    </r>
  </si>
  <si>
    <t>Diameter of Master cylinder</t>
  </si>
  <si>
    <r>
      <rPr>
        <rFont val="Calibri"/>
        <color rgb="FF000000"/>
        <sz val="11.0"/>
      </rPr>
      <t>D</t>
    </r>
    <r>
      <rPr>
        <rFont val="Calibri"/>
        <color rgb="FF000000"/>
        <sz val="11.0"/>
        <vertAlign val="subscript"/>
      </rPr>
      <t>mc</t>
    </r>
  </si>
  <si>
    <t>Area of master cylinder</t>
  </si>
  <si>
    <r>
      <rPr>
        <rFont val="Calibri"/>
        <color rgb="FF000000"/>
        <sz val="11.0"/>
      </rPr>
      <t>A</t>
    </r>
    <r>
      <rPr>
        <rFont val="Calibri"/>
        <color rgb="FF000000"/>
        <sz val="11.0"/>
        <vertAlign val="subscript"/>
      </rPr>
      <t>mc</t>
    </r>
  </si>
  <si>
    <r>
      <rPr>
        <rFont val="Calibri"/>
        <color rgb="FF000000"/>
        <sz val="11.0"/>
      </rPr>
      <t>m</t>
    </r>
    <r>
      <rPr>
        <rFont val="Calibri"/>
        <color rgb="FF000000"/>
        <sz val="11.0"/>
        <vertAlign val="superscript"/>
      </rPr>
      <t>2</t>
    </r>
  </si>
  <si>
    <t>Velocity of Vehicle</t>
  </si>
  <si>
    <t>u</t>
  </si>
  <si>
    <t>Kerb Side View</t>
  </si>
  <si>
    <t>Coefficient of friction between pad and caliper</t>
  </si>
  <si>
    <r>
      <rPr>
        <rFont val="Calibri"/>
        <color rgb="FF000000"/>
        <sz val="11.0"/>
      </rPr>
      <t>μ</t>
    </r>
    <r>
      <rPr>
        <rFont val="Calibri"/>
        <color rgb="FF000000"/>
        <sz val="11.0"/>
        <vertAlign val="subscript"/>
      </rPr>
      <t>bp</t>
    </r>
  </si>
  <si>
    <t>Stopping distance</t>
  </si>
  <si>
    <t>s</t>
  </si>
  <si>
    <t>Rear Tyre Radius</t>
  </si>
  <si>
    <r>
      <rPr>
        <rFont val="Calibri"/>
        <color rgb="FF000000"/>
        <sz val="11.0"/>
      </rPr>
      <t>R</t>
    </r>
    <r>
      <rPr>
        <rFont val="Calibri"/>
        <color rgb="FF000000"/>
        <sz val="11.0"/>
        <vertAlign val="subscript"/>
      </rPr>
      <t>t</t>
    </r>
  </si>
  <si>
    <t>number of caliper pistons</t>
  </si>
  <si>
    <t>n</t>
  </si>
  <si>
    <t>Pedal Ratio</t>
  </si>
  <si>
    <t>P.R</t>
  </si>
  <si>
    <t>CG from center to front wheel</t>
  </si>
  <si>
    <t>a</t>
  </si>
  <si>
    <t>CG from center to rear wheel</t>
  </si>
  <si>
    <t>b</t>
  </si>
  <si>
    <t>Mass of Disc</t>
  </si>
  <si>
    <r>
      <rPr>
        <rFont val="Calibri"/>
        <color rgb="FF000000"/>
        <sz val="11.0"/>
      </rPr>
      <t>m</t>
    </r>
    <r>
      <rPr>
        <rFont val="Calibri"/>
        <color rgb="FF000000"/>
        <sz val="11.0"/>
        <vertAlign val="subscript"/>
      </rPr>
      <t>d</t>
    </r>
  </si>
  <si>
    <t>Specific heat of disc material</t>
  </si>
  <si>
    <r>
      <rPr>
        <rFont val="Calibri"/>
        <color rgb="FF000000"/>
        <sz val="11.0"/>
      </rPr>
      <t>c</t>
    </r>
    <r>
      <rPr>
        <rFont val="Calibri"/>
        <color rgb="FF000000"/>
        <sz val="11.0"/>
        <vertAlign val="subscript"/>
      </rPr>
      <t>p</t>
    </r>
  </si>
  <si>
    <t>J/KgK</t>
  </si>
  <si>
    <t>(stainless steel)</t>
  </si>
  <si>
    <t>Deceleratio / Retardation :</t>
  </si>
  <si>
    <t>Static Analysis :</t>
  </si>
  <si>
    <t>Braking Energy :</t>
  </si>
  <si>
    <r>
      <rPr>
        <rFont val="Calibri"/>
        <b/>
        <color rgb="FFFFFFFF"/>
        <sz val="12.0"/>
      </rPr>
      <t>a</t>
    </r>
    <r>
      <rPr>
        <rFont val="Calibri"/>
        <b/>
        <color rgb="FFFFFFFF"/>
        <sz val="12.0"/>
        <vertAlign val="subscript"/>
      </rPr>
      <t xml:space="preserve">v  </t>
    </r>
    <r>
      <rPr>
        <rFont val="Calibri"/>
        <b/>
        <color rgb="FFFFFFFF"/>
        <sz val="12.0"/>
      </rPr>
      <t xml:space="preserve">=   </t>
    </r>
  </si>
  <si>
    <t>considering change in both linear and rotational kinetic energy</t>
  </si>
  <si>
    <t>Where,</t>
  </si>
  <si>
    <t xml:space="preserve">k, is a factor multiplied to the result of an equation in order to correct the known amount of systemic error.  </t>
  </si>
  <si>
    <r>
      <rPr>
        <rFont val="Calibri"/>
        <color rgb="FF000000"/>
        <sz val="11.0"/>
      </rPr>
      <t>a</t>
    </r>
    <r>
      <rPr>
        <rFont val="Calibri"/>
        <color rgb="FF000000"/>
        <sz val="11.0"/>
        <vertAlign val="subscript"/>
      </rPr>
      <t xml:space="preserve">v  </t>
    </r>
    <r>
      <rPr>
        <rFont val="Calibri"/>
        <color rgb="FF000000"/>
        <sz val="11.0"/>
      </rPr>
      <t xml:space="preserve">=   </t>
    </r>
  </si>
  <si>
    <t xml:space="preserve"> deceleration</t>
  </si>
  <si>
    <r>
      <rPr>
        <rFont val="Calibri"/>
        <color rgb="FF000000"/>
        <sz val="11.0"/>
      </rPr>
      <t>E</t>
    </r>
    <r>
      <rPr>
        <rFont val="Calibri"/>
        <color rgb="FF000000"/>
        <sz val="11.0"/>
        <vertAlign val="subscript"/>
      </rPr>
      <t>b</t>
    </r>
    <r>
      <rPr>
        <rFont val="Calibri"/>
        <color rgb="FF000000"/>
        <sz val="11.0"/>
      </rPr>
      <t xml:space="preserve"> =</t>
    </r>
  </si>
  <si>
    <t>Braking Energy ( kinetic energy while braking )</t>
  </si>
  <si>
    <t>v =</t>
  </si>
  <si>
    <t>[the value is zero as our kart is coming to rest after braking]</t>
  </si>
  <si>
    <t>k =</t>
  </si>
  <si>
    <t>Correction Factor for rotating masses    =</t>
  </si>
  <si>
    <t>u =</t>
  </si>
  <si>
    <t>m =</t>
  </si>
  <si>
    <t>Mass of kart with driver          =</t>
  </si>
  <si>
    <t>Typical values of k for bikes range from 1.05 - 1.11.</t>
  </si>
  <si>
    <t>s =</t>
  </si>
  <si>
    <t>[we want our kart to stop at this distance]</t>
  </si>
  <si>
    <t>Initial velocity of kart               =</t>
  </si>
  <si>
    <r>
      <rPr>
        <rFont val="Calibri"/>
        <color rgb="FF000000"/>
        <sz val="11.0"/>
      </rPr>
      <t>a</t>
    </r>
    <r>
      <rPr>
        <rFont val="Calibri"/>
        <color rgb="FF000000"/>
        <sz val="11.0"/>
        <vertAlign val="subscript"/>
      </rPr>
      <t xml:space="preserve">v  </t>
    </r>
    <r>
      <rPr>
        <rFont val="Calibri"/>
        <color rgb="FF000000"/>
        <sz val="11.0"/>
      </rPr>
      <t xml:space="preserve">=   </t>
    </r>
  </si>
  <si>
    <r>
      <rPr>
        <rFont val="Calibri"/>
        <color rgb="FF000000"/>
        <sz val="11.0"/>
      </rPr>
      <t>m/s</t>
    </r>
    <r>
      <rPr>
        <rFont val="Calibri"/>
        <color rgb="FF000000"/>
        <sz val="11.0"/>
        <vertAlign val="superscript"/>
      </rPr>
      <t>2</t>
    </r>
  </si>
  <si>
    <t>[due to deceleration the value is negative, we can remove the negative sign]</t>
  </si>
  <si>
    <t>therefore,</t>
  </si>
  <si>
    <r>
      <rPr>
        <rFont val="Calibri"/>
        <color rgb="FF000000"/>
        <sz val="11.0"/>
      </rPr>
      <t>E</t>
    </r>
    <r>
      <rPr>
        <rFont val="Calibri"/>
        <color rgb="FF000000"/>
        <sz val="11.0"/>
        <vertAlign val="subscript"/>
      </rPr>
      <t xml:space="preserve">b  </t>
    </r>
    <r>
      <rPr>
        <rFont val="Calibri"/>
        <color rgb="FF000000"/>
        <sz val="11.0"/>
      </rPr>
      <t xml:space="preserve">= </t>
    </r>
  </si>
  <si>
    <t>J</t>
  </si>
  <si>
    <t>therefore</t>
  </si>
  <si>
    <r>
      <rPr>
        <rFont val="Calibri"/>
        <color rgb="FF000000"/>
        <sz val="11.0"/>
      </rPr>
      <t>a</t>
    </r>
    <r>
      <rPr>
        <rFont val="Calibri"/>
        <color rgb="FF000000"/>
        <sz val="11.0"/>
        <vertAlign val="subscript"/>
      </rPr>
      <t xml:space="preserve">v  </t>
    </r>
    <r>
      <rPr>
        <rFont val="Calibri"/>
        <color rgb="FF000000"/>
        <sz val="11.0"/>
      </rPr>
      <t xml:space="preserve">=   </t>
    </r>
  </si>
  <si>
    <r>
      <rPr>
        <rFont val="Calibri"/>
        <color rgb="FF000000"/>
        <sz val="11.0"/>
      </rPr>
      <t>m/s</t>
    </r>
    <r>
      <rPr>
        <rFont val="Calibri"/>
        <color rgb="FF000000"/>
        <sz val="11.0"/>
        <vertAlign val="superscript"/>
      </rPr>
      <t>2</t>
    </r>
  </si>
  <si>
    <t>Assuming that 90% of the energy possessed by the vehicle to be converted into the thermal energy of disc brake system</t>
  </si>
  <si>
    <t xml:space="preserve">i.e.,        </t>
  </si>
  <si>
    <t>Stopping time:</t>
  </si>
  <si>
    <r>
      <rPr>
        <rFont val="Calibri"/>
        <color rgb="FF000000"/>
        <sz val="11.0"/>
      </rPr>
      <t>Taking moment at R</t>
    </r>
    <r>
      <rPr>
        <rFont val="Calibri"/>
        <color rgb="FF000000"/>
        <sz val="11.0"/>
        <vertAlign val="subscript"/>
      </rPr>
      <t>r,</t>
    </r>
  </si>
  <si>
    <t>Therefore,</t>
  </si>
  <si>
    <r>
      <rPr>
        <rFont val="Calibri"/>
        <b/>
        <color rgb="FFF2F2F2"/>
        <sz val="12.0"/>
      </rPr>
      <t>t</t>
    </r>
    <r>
      <rPr>
        <rFont val="Calibri"/>
        <b/>
        <color rgb="FFF2F2F2"/>
        <sz val="12.0"/>
        <vertAlign val="subscript"/>
      </rPr>
      <t xml:space="preserve">S  </t>
    </r>
    <r>
      <rPr>
        <rFont val="Calibri"/>
        <b/>
        <color rgb="FFF2F2F2"/>
        <sz val="12.0"/>
      </rPr>
      <t xml:space="preserve">= </t>
    </r>
  </si>
  <si>
    <r>
      <rPr>
        <rFont val="Calibri"/>
        <b/>
        <color rgb="FFFFFFFF"/>
        <sz val="11.0"/>
      </rPr>
      <t>R</t>
    </r>
    <r>
      <rPr>
        <rFont val="Calibri"/>
        <b/>
        <color rgb="FFFFFFFF"/>
        <sz val="11.0"/>
        <vertAlign val="subscript"/>
      </rPr>
      <t>f</t>
    </r>
    <r>
      <rPr>
        <rFont val="Calibri"/>
        <b/>
        <color rgb="FFFFFFFF"/>
        <sz val="11.0"/>
      </rPr>
      <t>.L = W.b</t>
    </r>
  </si>
  <si>
    <r>
      <rPr>
        <rFont val="Calibri"/>
        <color rgb="FF000000"/>
        <sz val="11.0"/>
      </rPr>
      <t xml:space="preserve"> E</t>
    </r>
    <r>
      <rPr>
        <rFont val="Calibri"/>
        <color rgb="FF000000"/>
        <sz val="11.0"/>
        <vertAlign val="subscript"/>
      </rPr>
      <t xml:space="preserve">b  </t>
    </r>
    <r>
      <rPr>
        <rFont val="Calibri"/>
        <color rgb="FF000000"/>
        <sz val="11.0"/>
      </rPr>
      <t xml:space="preserve">= </t>
    </r>
  </si>
  <si>
    <t>Brake Power :</t>
  </si>
  <si>
    <r>
      <rPr>
        <rFont val="Calibri"/>
        <color rgb="FF000000"/>
        <sz val="11.0"/>
      </rPr>
      <t>R</t>
    </r>
    <r>
      <rPr>
        <rFont val="Calibri"/>
        <color rgb="FF000000"/>
        <sz val="11.0"/>
        <vertAlign val="subscript"/>
      </rPr>
      <t>f</t>
    </r>
    <r>
      <rPr>
        <rFont val="Calibri"/>
        <color rgb="FF000000"/>
        <sz val="11.0"/>
      </rPr>
      <t xml:space="preserve"> =</t>
    </r>
  </si>
  <si>
    <t xml:space="preserve">Static Front load (N)    </t>
  </si>
  <si>
    <r>
      <rPr>
        <rFont val="Calibri"/>
        <color rgb="FF000000"/>
        <sz val="11.0"/>
      </rPr>
      <t>t</t>
    </r>
    <r>
      <rPr>
        <rFont val="Calibri"/>
        <color rgb="FF000000"/>
        <sz val="11.0"/>
        <vertAlign val="subscript"/>
      </rPr>
      <t xml:space="preserve">S  </t>
    </r>
    <r>
      <rPr>
        <rFont val="Calibri"/>
        <color rgb="FF000000"/>
        <sz val="11.0"/>
      </rPr>
      <t xml:space="preserve">= </t>
    </r>
  </si>
  <si>
    <t>Stopping time</t>
  </si>
  <si>
    <t>L =</t>
  </si>
  <si>
    <t>Wheel Base             =</t>
  </si>
  <si>
    <t>W =</t>
  </si>
  <si>
    <t>Weight of kart with driver      =</t>
  </si>
  <si>
    <t>N</t>
  </si>
  <si>
    <r>
      <rPr>
        <rFont val="Calibri"/>
        <color rgb="FF000000"/>
        <sz val="11.0"/>
      </rPr>
      <t>a</t>
    </r>
    <r>
      <rPr>
        <rFont val="Calibri"/>
        <color rgb="FF000000"/>
        <sz val="11.0"/>
        <vertAlign val="subscript"/>
      </rPr>
      <t xml:space="preserve">v  </t>
    </r>
    <r>
      <rPr>
        <rFont val="Calibri"/>
        <color rgb="FF000000"/>
        <sz val="11.0"/>
      </rPr>
      <t xml:space="preserve">=   </t>
    </r>
  </si>
  <si>
    <t>b =</t>
  </si>
  <si>
    <t>CG distance from center to rear wheel =</t>
  </si>
  <si>
    <r>
      <rPr>
        <rFont val="Calibri"/>
        <color rgb="FF000000"/>
        <sz val="11.0"/>
      </rPr>
      <t>Braking power P</t>
    </r>
    <r>
      <rPr>
        <rFont val="Calibri"/>
        <color rgb="FF000000"/>
        <sz val="11.0"/>
        <vertAlign val="subscript"/>
      </rPr>
      <t>b</t>
    </r>
    <r>
      <rPr>
        <rFont val="Calibri"/>
        <color rgb="FF000000"/>
        <sz val="11.0"/>
      </rPr>
      <t xml:space="preserve"> is equal to the rate of change of braking energy with respect to time t during which braking occurs.</t>
    </r>
  </si>
  <si>
    <r>
      <rPr>
        <rFont val="Calibri"/>
        <color rgb="FF000000"/>
        <sz val="11.0"/>
      </rPr>
      <t>P</t>
    </r>
    <r>
      <rPr>
        <rFont val="Calibri"/>
        <color rgb="FF000000"/>
        <sz val="11.0"/>
        <vertAlign val="subscript"/>
      </rPr>
      <t>b</t>
    </r>
    <r>
      <rPr>
        <rFont val="Calibri"/>
        <color rgb="FF000000"/>
        <sz val="11.0"/>
      </rPr>
      <t xml:space="preserve"> =</t>
    </r>
  </si>
  <si>
    <t xml:space="preserve">Brake power           </t>
  </si>
  <si>
    <r>
      <rPr>
        <rFont val="Calibri"/>
        <color rgb="FF000000"/>
        <sz val="11.0"/>
      </rPr>
      <t>t</t>
    </r>
    <r>
      <rPr>
        <rFont val="Calibri"/>
        <color rgb="FF000000"/>
        <sz val="11.0"/>
        <vertAlign val="subscript"/>
      </rPr>
      <t xml:space="preserve">S  </t>
    </r>
    <r>
      <rPr>
        <rFont val="Calibri"/>
        <color rgb="FF000000"/>
        <sz val="11.0"/>
      </rPr>
      <t xml:space="preserve">= </t>
    </r>
  </si>
  <si>
    <r>
      <rPr>
        <rFont val="Calibri"/>
        <color rgb="FF000000"/>
        <sz val="11.0"/>
      </rPr>
      <t>R</t>
    </r>
    <r>
      <rPr>
        <rFont val="Calibri"/>
        <color rgb="FF000000"/>
        <sz val="11.0"/>
        <vertAlign val="subscript"/>
      </rPr>
      <t xml:space="preserve">f  </t>
    </r>
    <r>
      <rPr>
        <rFont val="Calibri"/>
        <color rgb="FF000000"/>
        <sz val="11.0"/>
      </rPr>
      <t xml:space="preserve">= </t>
    </r>
  </si>
  <si>
    <r>
      <rPr>
        <rFont val="Calibri"/>
        <color rgb="FF000000"/>
        <sz val="11.0"/>
      </rPr>
      <t>E</t>
    </r>
    <r>
      <rPr>
        <rFont val="Calibri"/>
        <color rgb="FF000000"/>
        <sz val="11.0"/>
        <vertAlign val="subscript"/>
      </rPr>
      <t>b</t>
    </r>
    <r>
      <rPr>
        <rFont val="Calibri"/>
        <color rgb="FF000000"/>
        <sz val="11.0"/>
      </rPr>
      <t xml:space="preserve"> =</t>
    </r>
  </si>
  <si>
    <t>Braking Energy       =</t>
  </si>
  <si>
    <t>t =</t>
  </si>
  <si>
    <t>Stopping time        =</t>
  </si>
  <si>
    <t>Total Braking Force :</t>
  </si>
  <si>
    <r>
      <rPr>
        <rFont val="Calibri"/>
        <color rgb="FF000000"/>
        <sz val="11.0"/>
      </rPr>
      <t>Taking moment at R</t>
    </r>
    <r>
      <rPr>
        <rFont val="Calibri"/>
        <color rgb="FF000000"/>
        <sz val="11.0"/>
        <vertAlign val="subscript"/>
      </rPr>
      <t>f,</t>
    </r>
  </si>
  <si>
    <r>
      <rPr>
        <rFont val="Calibri"/>
        <b/>
        <color rgb="FFFFFFFF"/>
        <sz val="12.0"/>
      </rPr>
      <t>F</t>
    </r>
    <r>
      <rPr>
        <rFont val="Calibri"/>
        <b/>
        <color rgb="FFFFFFFF"/>
        <sz val="12.0"/>
        <vertAlign val="subscript"/>
      </rPr>
      <t>b</t>
    </r>
    <r>
      <rPr>
        <rFont val="Calibri"/>
        <b/>
        <color rgb="FFFFFFFF"/>
        <sz val="12.0"/>
      </rPr>
      <t xml:space="preserve"> = m x a</t>
    </r>
    <r>
      <rPr>
        <rFont val="Calibri"/>
        <b/>
        <color rgb="FFFFFFFF"/>
        <sz val="12.0"/>
        <vertAlign val="subscript"/>
      </rPr>
      <t>v</t>
    </r>
  </si>
  <si>
    <r>
      <rPr>
        <rFont val="Calibri"/>
        <color rgb="FF000000"/>
        <sz val="11.0"/>
      </rPr>
      <t xml:space="preserve"> P</t>
    </r>
    <r>
      <rPr>
        <rFont val="Calibri"/>
        <color rgb="FF000000"/>
        <sz val="11.0"/>
        <vertAlign val="subscript"/>
      </rPr>
      <t xml:space="preserve">b  </t>
    </r>
    <r>
      <rPr>
        <rFont val="Calibri"/>
        <color rgb="FF000000"/>
        <sz val="11.0"/>
      </rPr>
      <t xml:space="preserve">= </t>
    </r>
  </si>
  <si>
    <t>W</t>
  </si>
  <si>
    <r>
      <rPr>
        <rFont val="Calibri"/>
        <b/>
        <color rgb="FFFFFFFF"/>
        <sz val="11.0"/>
      </rPr>
      <t>R</t>
    </r>
    <r>
      <rPr>
        <rFont val="Calibri"/>
        <b/>
        <color rgb="FFFFFFFF"/>
        <sz val="11.0"/>
        <vertAlign val="subscript"/>
      </rPr>
      <t>r</t>
    </r>
    <r>
      <rPr>
        <rFont val="Calibri"/>
        <b/>
        <color rgb="FFFFFFFF"/>
        <sz val="11.0"/>
      </rPr>
      <t>.L = W.a</t>
    </r>
  </si>
  <si>
    <t>Heat Flux :</t>
  </si>
  <si>
    <r>
      <rPr>
        <rFont val="Calibri"/>
        <color rgb="FF000000"/>
        <sz val="11.0"/>
      </rPr>
      <t>F</t>
    </r>
    <r>
      <rPr>
        <rFont val="Calibri"/>
        <color rgb="FF000000"/>
        <sz val="11.0"/>
        <vertAlign val="subscript"/>
      </rPr>
      <t xml:space="preserve">b  </t>
    </r>
    <r>
      <rPr>
        <rFont val="Calibri"/>
        <color rgb="FF000000"/>
        <sz val="11.0"/>
      </rPr>
      <t>=</t>
    </r>
  </si>
  <si>
    <t>Total braking force</t>
  </si>
  <si>
    <r>
      <rPr>
        <rFont val="Calibri"/>
        <color rgb="FF000000"/>
        <sz val="11.0"/>
      </rPr>
      <t>R</t>
    </r>
    <r>
      <rPr>
        <rFont val="Calibri"/>
        <color rgb="FF000000"/>
        <sz val="11.0"/>
        <vertAlign val="subscript"/>
      </rPr>
      <t>r</t>
    </r>
    <r>
      <rPr>
        <rFont val="Calibri"/>
        <color rgb="FF000000"/>
        <sz val="11.0"/>
      </rPr>
      <t xml:space="preserve"> =</t>
    </r>
  </si>
  <si>
    <t xml:space="preserve">Static rear load (N)    </t>
  </si>
  <si>
    <t xml:space="preserve"> </t>
  </si>
  <si>
    <r>
      <rPr>
        <rFont val="Calibri"/>
        <color rgb="FF000000"/>
        <sz val="11.0"/>
      </rPr>
      <t>a</t>
    </r>
    <r>
      <rPr>
        <rFont val="Calibri"/>
        <color rgb="FF000000"/>
        <sz val="11.0"/>
        <vertAlign val="subscript"/>
      </rPr>
      <t xml:space="preserve">v  </t>
    </r>
    <r>
      <rPr>
        <rFont val="Calibri"/>
        <color rgb="FF000000"/>
        <sz val="11.0"/>
      </rPr>
      <t xml:space="preserve">=   </t>
    </r>
  </si>
  <si>
    <r>
      <rPr>
        <rFont val="Calibri"/>
        <color rgb="FF000000"/>
        <sz val="11.0"/>
      </rPr>
      <t>m/s</t>
    </r>
    <r>
      <rPr>
        <rFont val="Calibri"/>
        <color rgb="FF000000"/>
        <sz val="11.0"/>
        <vertAlign val="superscript"/>
      </rPr>
      <t>2</t>
    </r>
  </si>
  <si>
    <r>
      <rPr>
        <rFont val="Calibri"/>
        <color rgb="FF000000"/>
        <sz val="11.0"/>
      </rPr>
      <t>F</t>
    </r>
    <r>
      <rPr>
        <rFont val="Calibri"/>
        <color rgb="FF000000"/>
        <sz val="11.0"/>
        <vertAlign val="subscript"/>
      </rPr>
      <t xml:space="preserve">b </t>
    </r>
    <r>
      <rPr>
        <rFont val="Calibri"/>
        <color rgb="FF000000"/>
        <sz val="11.0"/>
      </rPr>
      <t xml:space="preserve">, is the total braking force due to the application of brakes at the rear </t>
    </r>
  </si>
  <si>
    <t>a =</t>
  </si>
  <si>
    <t>CG distance from center to front wheel =</t>
  </si>
  <si>
    <t>Heat Flux is defined as the amount of heat transferred per unit area per unit time.</t>
  </si>
  <si>
    <r>
      <rPr>
        <rFont val="Calibri"/>
        <color rgb="FF000000"/>
        <sz val="11.0"/>
      </rPr>
      <t>F</t>
    </r>
    <r>
      <rPr>
        <rFont val="Calibri"/>
        <color rgb="FF000000"/>
        <sz val="11.0"/>
        <vertAlign val="subscript"/>
      </rPr>
      <t xml:space="preserve">b </t>
    </r>
    <r>
      <rPr>
        <rFont val="Calibri"/>
        <color rgb="FF000000"/>
        <sz val="11.0"/>
      </rPr>
      <t>=</t>
    </r>
  </si>
  <si>
    <t>Q =</t>
  </si>
  <si>
    <t>Heat Flux</t>
  </si>
  <si>
    <r>
      <rPr>
        <rFont val="Calibri"/>
        <color rgb="FF000000"/>
        <sz val="11.0"/>
      </rPr>
      <t>W/m</t>
    </r>
    <r>
      <rPr>
        <rFont val="Calibri"/>
        <color rgb="FF000000"/>
        <sz val="11.0"/>
        <vertAlign val="superscript"/>
      </rPr>
      <t>2</t>
    </r>
  </si>
  <si>
    <r>
      <rPr>
        <rFont val="Calibri"/>
        <color rgb="FF000000"/>
        <sz val="11.0"/>
      </rPr>
      <t>P</t>
    </r>
    <r>
      <rPr>
        <rFont val="Calibri"/>
        <color rgb="FF000000"/>
        <sz val="11.0"/>
        <vertAlign val="subscript"/>
      </rPr>
      <t>b</t>
    </r>
    <r>
      <rPr>
        <rFont val="Calibri"/>
        <color rgb="FF000000"/>
        <sz val="11.0"/>
      </rPr>
      <t xml:space="preserve"> =</t>
    </r>
  </si>
  <si>
    <t>Brake power           =</t>
  </si>
  <si>
    <t>Torque on each Tyre:</t>
  </si>
  <si>
    <r>
      <rPr>
        <rFont val="Calibri"/>
        <color rgb="FF000000"/>
        <sz val="11.0"/>
      </rPr>
      <t>R</t>
    </r>
    <r>
      <rPr>
        <rFont val="Calibri"/>
        <color rgb="FF000000"/>
        <sz val="11.0"/>
        <vertAlign val="subscript"/>
      </rPr>
      <t xml:space="preserve">r  </t>
    </r>
    <r>
      <rPr>
        <rFont val="Calibri"/>
        <color rgb="FF000000"/>
        <sz val="11.0"/>
      </rPr>
      <t xml:space="preserve">= </t>
    </r>
  </si>
  <si>
    <t>A =</t>
  </si>
  <si>
    <t>Swept area of disc =</t>
  </si>
  <si>
    <r>
      <rPr>
        <rFont val="Calibri"/>
        <color rgb="FF000000"/>
        <sz val="11.0"/>
      </rPr>
      <t>m</t>
    </r>
    <r>
      <rPr>
        <rFont val="Calibri"/>
        <color rgb="FF000000"/>
        <sz val="11.0"/>
        <vertAlign val="superscript"/>
      </rPr>
      <t>2</t>
    </r>
  </si>
  <si>
    <r>
      <rPr>
        <rFont val="Calibri"/>
        <b/>
        <color rgb="FFFFFFFF"/>
        <sz val="12.0"/>
      </rPr>
      <t>T</t>
    </r>
    <r>
      <rPr>
        <rFont val="Calibri"/>
        <b/>
        <color rgb="FFFFFFFF"/>
        <sz val="12.0"/>
        <vertAlign val="subscript"/>
      </rPr>
      <t xml:space="preserve">t  </t>
    </r>
    <r>
      <rPr>
        <rFont val="Calibri"/>
        <b/>
        <color rgb="FFFFFFFF"/>
        <sz val="12.0"/>
      </rPr>
      <t>= F</t>
    </r>
    <r>
      <rPr>
        <rFont val="Calibri"/>
        <b/>
        <color rgb="FFFFFFFF"/>
        <sz val="12.0"/>
        <vertAlign val="subscript"/>
      </rPr>
      <t>t</t>
    </r>
    <r>
      <rPr>
        <rFont val="Calibri"/>
        <b/>
        <color rgb="FFFFFFFF"/>
        <sz val="12.0"/>
      </rPr>
      <t xml:space="preserve"> x R</t>
    </r>
    <r>
      <rPr>
        <rFont val="Calibri"/>
        <b/>
        <color rgb="FFFFFFFF"/>
        <sz val="12.0"/>
        <vertAlign val="subscript"/>
      </rPr>
      <t>t</t>
    </r>
  </si>
  <si>
    <t>Dynamic Analysis :</t>
  </si>
  <si>
    <r>
      <rPr>
        <rFont val="Calibri"/>
        <color rgb="FF000000"/>
        <sz val="11.0"/>
      </rPr>
      <t>F</t>
    </r>
    <r>
      <rPr>
        <rFont val="Calibri"/>
        <color rgb="FF000000"/>
        <sz val="14.0"/>
        <vertAlign val="subscript"/>
      </rPr>
      <t>t</t>
    </r>
    <r>
      <rPr>
        <rFont val="Calibri"/>
        <color rgb="FF000000"/>
        <sz val="11.0"/>
      </rPr>
      <t>, is the force acting on each rear wheel. It is the half of the braking force</t>
    </r>
  </si>
  <si>
    <r>
      <rPr>
        <rFont val="Calibri"/>
        <color rgb="FF000000"/>
        <sz val="11.0"/>
      </rPr>
      <t xml:space="preserve"> Q</t>
    </r>
    <r>
      <rPr>
        <rFont val="Calibri"/>
        <color rgb="FF000000"/>
        <sz val="11.0"/>
        <vertAlign val="subscript"/>
      </rPr>
      <t xml:space="preserve">  </t>
    </r>
    <r>
      <rPr>
        <rFont val="Calibri"/>
        <color rgb="FF000000"/>
        <sz val="11.0"/>
      </rPr>
      <t xml:space="preserve">= </t>
    </r>
  </si>
  <si>
    <r>
      <rPr>
        <rFont val="Calibri"/>
        <color rgb="FF000000"/>
        <sz val="11.0"/>
      </rPr>
      <t>W/m</t>
    </r>
    <r>
      <rPr>
        <rFont val="Calibri"/>
        <color rgb="FF000000"/>
        <sz val="11.0"/>
        <vertAlign val="superscript"/>
      </rPr>
      <t>2</t>
    </r>
  </si>
  <si>
    <r>
      <rPr>
        <rFont val="Calibri"/>
        <b/>
        <color rgb="FFFFFFFF"/>
        <sz val="12.0"/>
      </rPr>
      <t>R</t>
    </r>
    <r>
      <rPr>
        <rFont val="Calibri"/>
        <b/>
        <color rgb="FFFFFFFF"/>
        <sz val="12.0"/>
        <vertAlign val="subscript"/>
      </rPr>
      <t xml:space="preserve">f dym  </t>
    </r>
    <r>
      <rPr>
        <rFont val="Calibri"/>
        <b/>
        <color rgb="FFFFFFFF"/>
        <sz val="12.0"/>
      </rPr>
      <t>=</t>
    </r>
  </si>
  <si>
    <r>
      <rPr>
        <rFont val="Calibri"/>
        <color rgb="FF000000"/>
        <sz val="11.0"/>
      </rPr>
      <t>T</t>
    </r>
    <r>
      <rPr>
        <rFont val="Calibri"/>
        <color rgb="FF000000"/>
        <sz val="11.0"/>
        <vertAlign val="subscript"/>
      </rPr>
      <t xml:space="preserve">t  </t>
    </r>
    <r>
      <rPr>
        <rFont val="Calibri"/>
        <color rgb="FF000000"/>
        <sz val="11.0"/>
      </rPr>
      <t>=</t>
    </r>
  </si>
  <si>
    <t>Torque on each tyre</t>
  </si>
  <si>
    <t>Disc Temperature :</t>
  </si>
  <si>
    <r>
      <rPr>
        <rFont val="Calibri"/>
        <color rgb="FF000000"/>
        <sz val="11.0"/>
      </rPr>
      <t>F</t>
    </r>
    <r>
      <rPr>
        <rFont val="Calibri"/>
        <color rgb="FF000000"/>
        <sz val="11.0"/>
        <vertAlign val="subscript"/>
      </rPr>
      <t xml:space="preserve">t  </t>
    </r>
    <r>
      <rPr>
        <rFont val="Calibri"/>
        <color rgb="FF000000"/>
        <sz val="11.0"/>
      </rPr>
      <t>=</t>
    </r>
  </si>
  <si>
    <r>
      <rPr>
        <rFont val="Calibri"/>
        <color rgb="FF000000"/>
        <sz val="11.0"/>
      </rPr>
      <t>R</t>
    </r>
    <r>
      <rPr>
        <rFont val="Calibri"/>
        <color rgb="FF000000"/>
        <sz val="11.0"/>
        <vertAlign val="subscript"/>
      </rPr>
      <t xml:space="preserve">t  </t>
    </r>
    <r>
      <rPr>
        <rFont val="Calibri"/>
        <color rgb="FF000000"/>
        <sz val="11.0"/>
      </rPr>
      <t>=</t>
    </r>
  </si>
  <si>
    <r>
      <rPr>
        <rFont val="Calibri"/>
        <color rgb="FF000000"/>
        <sz val="11.0"/>
      </rPr>
      <t>R</t>
    </r>
    <r>
      <rPr>
        <rFont val="Calibri"/>
        <color rgb="FF000000"/>
        <sz val="11.0"/>
        <vertAlign val="subscript"/>
      </rPr>
      <t>f dym</t>
    </r>
    <r>
      <rPr>
        <rFont val="Calibri"/>
        <color rgb="FF000000"/>
        <sz val="11.0"/>
      </rPr>
      <t xml:space="preserve"> =</t>
    </r>
  </si>
  <si>
    <t xml:space="preserve">Dynamic Front load (N)    </t>
  </si>
  <si>
    <r>
      <rPr>
        <rFont val="Calibri"/>
        <color rgb="FF000000"/>
        <sz val="11.0"/>
      </rPr>
      <t>T</t>
    </r>
    <r>
      <rPr>
        <rFont val="Calibri"/>
        <color rgb="FF000000"/>
        <sz val="11.0"/>
        <vertAlign val="subscript"/>
      </rPr>
      <t xml:space="preserve">t </t>
    </r>
    <r>
      <rPr>
        <rFont val="Calibri"/>
        <color rgb="FF000000"/>
        <sz val="11.0"/>
      </rPr>
      <t>=</t>
    </r>
  </si>
  <si>
    <t>Nm</t>
  </si>
  <si>
    <t>[ This tyre torque is equal to the disc torque, as they are on the same shaft ]</t>
  </si>
  <si>
    <t>Δt =</t>
  </si>
  <si>
    <t>Temperature difference °C</t>
  </si>
  <si>
    <r>
      <rPr>
        <rFont val="Calibri"/>
        <color rgb="FF000000"/>
        <sz val="11.0"/>
      </rPr>
      <t>t</t>
    </r>
    <r>
      <rPr>
        <rFont val="Calibri"/>
        <color rgb="FF000000"/>
        <sz val="11.0"/>
        <vertAlign val="subscript"/>
      </rPr>
      <t>final</t>
    </r>
    <r>
      <rPr>
        <rFont val="Calibri"/>
        <color rgb="FF000000"/>
        <sz val="11.0"/>
      </rPr>
      <t xml:space="preserve"> =</t>
    </r>
  </si>
  <si>
    <t>Disc Temperature °C</t>
  </si>
  <si>
    <t>Force on Disc / Rotor by the brake pads :</t>
  </si>
  <si>
    <r>
      <rPr>
        <rFont val="Calibri"/>
        <color rgb="FF000000"/>
        <sz val="11.0"/>
      </rPr>
      <t>μ</t>
    </r>
    <r>
      <rPr>
        <rFont val="Calibri"/>
        <color rgb="FF000000"/>
        <sz val="11.0"/>
        <vertAlign val="subscript"/>
      </rPr>
      <t>r</t>
    </r>
    <r>
      <rPr>
        <rFont val="Calibri"/>
        <color rgb="FF000000"/>
        <sz val="11.0"/>
      </rPr>
      <t xml:space="preserve"> =</t>
    </r>
  </si>
  <si>
    <t>Coefficient of friction between tyre and road     =</t>
  </si>
  <si>
    <r>
      <rPr>
        <rFont val="Calibri"/>
        <color rgb="FF000000"/>
        <sz val="11.0"/>
      </rPr>
      <t>t</t>
    </r>
    <r>
      <rPr>
        <rFont val="Calibri"/>
        <color rgb="FF000000"/>
        <sz val="11.0"/>
        <vertAlign val="subscript"/>
      </rPr>
      <t>initial</t>
    </r>
    <r>
      <rPr>
        <rFont val="Calibri"/>
        <color rgb="FF000000"/>
        <sz val="11.0"/>
      </rPr>
      <t xml:space="preserve"> =</t>
    </r>
  </si>
  <si>
    <t>Room temperature=</t>
  </si>
  <si>
    <t>°C</t>
  </si>
  <si>
    <t>H =</t>
  </si>
  <si>
    <t>C.G Height from ground          =</t>
  </si>
  <si>
    <r>
      <rPr>
        <rFont val="Calibri"/>
        <b/>
        <color rgb="FFFFFFFF"/>
        <sz val="12.0"/>
      </rPr>
      <t>F</t>
    </r>
    <r>
      <rPr>
        <rFont val="Calibri"/>
        <b/>
        <color rgb="FFFFFFFF"/>
        <sz val="12.0"/>
        <vertAlign val="subscript"/>
      </rPr>
      <t xml:space="preserve">bp  </t>
    </r>
    <r>
      <rPr>
        <rFont val="Calibri"/>
        <b/>
        <color rgb="FFFFFFFF"/>
        <sz val="12.0"/>
      </rPr>
      <t>=</t>
    </r>
  </si>
  <si>
    <t>We know,</t>
  </si>
  <si>
    <r>
      <rPr>
        <rFont val="Calibri"/>
        <color rgb="FF000000"/>
        <sz val="11.0"/>
      </rPr>
      <t>R</t>
    </r>
    <r>
      <rPr>
        <rFont val="Calibri"/>
        <color rgb="FF000000"/>
        <sz val="11.0"/>
        <vertAlign val="subscript"/>
      </rPr>
      <t xml:space="preserve">f dym  </t>
    </r>
    <r>
      <rPr>
        <rFont val="Calibri"/>
        <color rgb="FF000000"/>
        <sz val="11.0"/>
      </rPr>
      <t xml:space="preserve">= </t>
    </r>
  </si>
  <si>
    <r>
      <rPr>
        <rFont val="Calibri"/>
        <color rgb="FF000000"/>
        <sz val="11.0"/>
      </rPr>
      <t>F</t>
    </r>
    <r>
      <rPr>
        <rFont val="Calibri"/>
        <color rgb="FF000000"/>
        <sz val="11.0"/>
        <vertAlign val="subscript"/>
      </rPr>
      <t xml:space="preserve">bp  </t>
    </r>
    <r>
      <rPr>
        <rFont val="Calibri"/>
        <color rgb="FF000000"/>
        <sz val="11.0"/>
      </rPr>
      <t>=</t>
    </r>
  </si>
  <si>
    <t>Force on disc by brake pad</t>
  </si>
  <si>
    <r>
      <rPr>
        <rFont val="Calibri"/>
        <b/>
        <color rgb="FFFFFFFF"/>
        <sz val="12.0"/>
      </rPr>
      <t>R</t>
    </r>
    <r>
      <rPr>
        <rFont val="Calibri"/>
        <b/>
        <color rgb="FFFFFFFF"/>
        <sz val="12.0"/>
        <vertAlign val="subscript"/>
      </rPr>
      <t xml:space="preserve">r dym  </t>
    </r>
    <r>
      <rPr>
        <rFont val="Calibri"/>
        <b/>
        <color rgb="FFFFFFFF"/>
        <sz val="12.0"/>
      </rPr>
      <t>=</t>
    </r>
  </si>
  <si>
    <r>
      <rPr>
        <rFont val="Calibri"/>
        <color rgb="FF000000"/>
        <sz val="11.0"/>
      </rPr>
      <t>H</t>
    </r>
    <r>
      <rPr>
        <rFont val="Calibri"/>
        <color rgb="FF000000"/>
        <sz val="11.0"/>
        <vertAlign val="subscript"/>
      </rPr>
      <t>g</t>
    </r>
    <r>
      <rPr>
        <rFont val="Calibri"/>
        <color rgb="FF000000"/>
        <sz val="11.0"/>
      </rPr>
      <t xml:space="preserve"> =</t>
    </r>
  </si>
  <si>
    <r>
      <rPr>
        <rFont val="Calibri"/>
        <color rgb="FF000000"/>
        <sz val="11.0"/>
      </rPr>
      <t>Heat Generated      =       E</t>
    </r>
    <r>
      <rPr>
        <rFont val="Calibri"/>
        <color rgb="FF000000"/>
        <sz val="11.0"/>
        <vertAlign val="subscript"/>
      </rPr>
      <t xml:space="preserve">b  </t>
    </r>
    <r>
      <rPr>
        <rFont val="Calibri"/>
        <color rgb="FF000000"/>
        <sz val="11.0"/>
      </rPr>
      <t xml:space="preserve">   =</t>
    </r>
  </si>
  <si>
    <r>
      <rPr>
        <rFont val="Calibri"/>
        <color rgb="FF000000"/>
        <sz val="11.0"/>
      </rPr>
      <t>T</t>
    </r>
    <r>
      <rPr>
        <rFont val="Calibri"/>
        <color rgb="FF000000"/>
        <sz val="14.0"/>
        <vertAlign val="subscript"/>
      </rPr>
      <t xml:space="preserve">r  </t>
    </r>
    <r>
      <rPr>
        <rFont val="Calibri"/>
        <color rgb="FF000000"/>
        <sz val="11.0"/>
      </rPr>
      <t>=</t>
    </r>
  </si>
  <si>
    <r>
      <rPr>
        <rFont val="Calibri"/>
        <color rgb="FF000000"/>
        <sz val="11.0"/>
      </rPr>
      <t>T</t>
    </r>
    <r>
      <rPr>
        <rFont val="Calibri"/>
        <color rgb="FF000000"/>
        <sz val="14.0"/>
        <vertAlign val="subscript"/>
      </rPr>
      <t xml:space="preserve">t  </t>
    </r>
    <r>
      <rPr>
        <rFont val="Calibri"/>
        <color rgb="FF000000"/>
        <sz val="11.0"/>
      </rPr>
      <t>=</t>
    </r>
  </si>
  <si>
    <r>
      <rPr>
        <rFont val="Calibri"/>
        <color rgb="FF000000"/>
        <sz val="11.0"/>
      </rPr>
      <t>m</t>
    </r>
    <r>
      <rPr>
        <rFont val="Calibri"/>
        <color rgb="FF000000"/>
        <sz val="11.0"/>
        <vertAlign val="subscript"/>
      </rPr>
      <t>d</t>
    </r>
    <r>
      <rPr>
        <rFont val="Calibri"/>
        <color rgb="FF000000"/>
        <sz val="11.0"/>
      </rPr>
      <t xml:space="preserve"> =</t>
    </r>
  </si>
  <si>
    <t>Mass of disc             =</t>
  </si>
  <si>
    <t>Kg</t>
  </si>
  <si>
    <r>
      <rPr>
        <rFont val="Calibri"/>
        <color rgb="FF000000"/>
        <sz val="11.0"/>
      </rPr>
      <t>R</t>
    </r>
    <r>
      <rPr>
        <rFont val="Calibri"/>
        <color rgb="FF000000"/>
        <sz val="11.0"/>
        <vertAlign val="subscript"/>
      </rPr>
      <t xml:space="preserve">eff  </t>
    </r>
    <r>
      <rPr>
        <rFont val="Calibri"/>
        <color rgb="FF000000"/>
        <sz val="11.0"/>
      </rPr>
      <t>=</t>
    </r>
  </si>
  <si>
    <r>
      <rPr>
        <rFont val="Calibri"/>
        <color rgb="FF000000"/>
        <sz val="11.0"/>
      </rPr>
      <t>C</t>
    </r>
    <r>
      <rPr>
        <rFont val="Calibri"/>
        <color rgb="FF000000"/>
        <sz val="11.0"/>
        <vertAlign val="subscript"/>
      </rPr>
      <t>p</t>
    </r>
    <r>
      <rPr>
        <rFont val="Calibri"/>
        <color rgb="FF000000"/>
        <sz val="11.0"/>
      </rPr>
      <t xml:space="preserve"> =</t>
    </r>
  </si>
  <si>
    <t>Specific heat of disc                 =</t>
  </si>
  <si>
    <t>J/Kgk</t>
  </si>
  <si>
    <r>
      <rPr>
        <rFont val="Calibri"/>
        <color rgb="FF000000"/>
        <sz val="11.0"/>
      </rPr>
      <t>R</t>
    </r>
    <r>
      <rPr>
        <rFont val="Calibri"/>
        <color rgb="FF000000"/>
        <sz val="11.0"/>
        <vertAlign val="subscript"/>
      </rPr>
      <t>r dym</t>
    </r>
    <r>
      <rPr>
        <rFont val="Calibri"/>
        <color rgb="FF000000"/>
        <sz val="11.0"/>
      </rPr>
      <t xml:space="preserve"> =</t>
    </r>
  </si>
  <si>
    <t xml:space="preserve">Dynamic rear load (N)    </t>
  </si>
  <si>
    <t>Thus,</t>
  </si>
  <si>
    <r>
      <rPr>
        <rFont val="Calibri"/>
        <color rgb="FF000000"/>
        <sz val="11.0"/>
      </rPr>
      <t>F</t>
    </r>
    <r>
      <rPr>
        <rFont val="Calibri"/>
        <color rgb="FF000000"/>
        <sz val="11.0"/>
        <vertAlign val="subscript"/>
      </rPr>
      <t xml:space="preserve">bp </t>
    </r>
    <r>
      <rPr>
        <rFont val="Calibri"/>
        <color rgb="FF000000"/>
        <sz val="11.0"/>
      </rPr>
      <t>=</t>
    </r>
  </si>
  <si>
    <t>Clamping Force :</t>
  </si>
  <si>
    <r>
      <rPr>
        <rFont val="Calibri"/>
        <color rgb="FF000000"/>
        <sz val="11.0"/>
      </rPr>
      <t>μ</t>
    </r>
    <r>
      <rPr>
        <rFont val="Calibri"/>
        <color rgb="FF000000"/>
        <sz val="11.0"/>
        <vertAlign val="subscript"/>
      </rPr>
      <t>r</t>
    </r>
    <r>
      <rPr>
        <rFont val="Calibri"/>
        <color rgb="FF000000"/>
        <sz val="11.0"/>
      </rPr>
      <t xml:space="preserve"> =</t>
    </r>
  </si>
  <si>
    <r>
      <rPr>
        <rFont val="Calibri"/>
        <b/>
        <color rgb="FFFFFFFF"/>
        <sz val="12.0"/>
      </rPr>
      <t>F</t>
    </r>
    <r>
      <rPr>
        <rFont val="Calibri"/>
        <b/>
        <color rgb="FFFFFFFF"/>
        <sz val="12.0"/>
        <vertAlign val="subscript"/>
      </rPr>
      <t xml:space="preserve">cl  </t>
    </r>
    <r>
      <rPr>
        <rFont val="Calibri"/>
        <b/>
        <color rgb="FFFFFFFF"/>
        <sz val="12.0"/>
      </rPr>
      <t>=</t>
    </r>
  </si>
  <si>
    <r>
      <rPr>
        <rFont val="Calibri"/>
        <color rgb="FF000000"/>
        <sz val="11.0"/>
      </rPr>
      <t xml:space="preserve"> t</t>
    </r>
    <r>
      <rPr>
        <rFont val="Calibri"/>
        <color rgb="FF000000"/>
        <sz val="11.0"/>
        <vertAlign val="subscript"/>
      </rPr>
      <t xml:space="preserve">final  </t>
    </r>
    <r>
      <rPr>
        <rFont val="Calibri"/>
        <color rgb="FF000000"/>
        <sz val="11.0"/>
      </rPr>
      <t xml:space="preserve">= </t>
    </r>
  </si>
  <si>
    <r>
      <rPr>
        <rFont val="Calibri"/>
        <color rgb="FF000000"/>
        <sz val="11.0"/>
      </rPr>
      <t>R</t>
    </r>
    <r>
      <rPr>
        <rFont val="Calibri"/>
        <color rgb="FF000000"/>
        <sz val="11.0"/>
        <vertAlign val="subscript"/>
      </rPr>
      <t xml:space="preserve">r dym </t>
    </r>
    <r>
      <rPr>
        <rFont val="Calibri"/>
        <color rgb="FF000000"/>
        <sz val="11.0"/>
      </rPr>
      <t xml:space="preserve">= </t>
    </r>
  </si>
  <si>
    <r>
      <rPr>
        <rFont val="Calibri"/>
        <color rgb="FF000000"/>
        <sz val="11.0"/>
      </rPr>
      <t>F</t>
    </r>
    <r>
      <rPr>
        <rFont val="Calibri"/>
        <color rgb="FF000000"/>
        <sz val="11.0"/>
        <vertAlign val="subscript"/>
      </rPr>
      <t xml:space="preserve">cl  </t>
    </r>
    <r>
      <rPr>
        <rFont val="Calibri"/>
        <color rgb="FF000000"/>
        <sz val="11.0"/>
      </rPr>
      <t>=</t>
    </r>
  </si>
  <si>
    <t>Clamping force</t>
  </si>
  <si>
    <r>
      <rPr>
        <rFont val="Calibri"/>
        <color rgb="FF000000"/>
        <sz val="11.0"/>
      </rPr>
      <t>F</t>
    </r>
    <r>
      <rPr>
        <rFont val="Calibri"/>
        <color rgb="FF000000"/>
        <sz val="11.0"/>
        <vertAlign val="subscript"/>
      </rPr>
      <t xml:space="preserve">bp  </t>
    </r>
    <r>
      <rPr>
        <rFont val="Calibri"/>
        <color rgb="FF000000"/>
        <sz val="11.0"/>
      </rPr>
      <t>=</t>
    </r>
  </si>
  <si>
    <t>Dynamic Load transfer :</t>
  </si>
  <si>
    <r>
      <rPr>
        <rFont val="Calibri"/>
        <color rgb="FF000000"/>
        <sz val="11.0"/>
      </rPr>
      <t>μ</t>
    </r>
    <r>
      <rPr>
        <rFont val="Calibri"/>
        <color rgb="FF000000"/>
        <sz val="11.0"/>
        <vertAlign val="subscript"/>
      </rPr>
      <t>bp</t>
    </r>
    <r>
      <rPr>
        <rFont val="Calibri"/>
        <color rgb="FF000000"/>
        <sz val="11.0"/>
      </rPr>
      <t xml:space="preserve"> =</t>
    </r>
  </si>
  <si>
    <r>
      <rPr>
        <rFont val="Calibri"/>
        <b/>
        <color rgb="FFFFFFFF"/>
        <sz val="12.0"/>
      </rPr>
      <t>W</t>
    </r>
    <r>
      <rPr>
        <rFont val="Calibri"/>
        <b/>
        <color rgb="FFFFFFFF"/>
        <sz val="12.0"/>
        <vertAlign val="subscript"/>
      </rPr>
      <t xml:space="preserve">t dym  </t>
    </r>
    <r>
      <rPr>
        <rFont val="Calibri"/>
        <b/>
        <color rgb="FFFFFFFF"/>
        <sz val="12.0"/>
      </rPr>
      <t>=</t>
    </r>
  </si>
  <si>
    <r>
      <rPr>
        <rFont val="Calibri"/>
        <color rgb="FF000000"/>
        <sz val="11.0"/>
      </rPr>
      <t>F</t>
    </r>
    <r>
      <rPr>
        <rFont val="Calibri"/>
        <color rgb="FF000000"/>
        <sz val="11.0"/>
        <vertAlign val="subscript"/>
      </rPr>
      <t xml:space="preserve">cl </t>
    </r>
    <r>
      <rPr>
        <rFont val="Calibri"/>
        <color rgb="FF000000"/>
        <sz val="11.0"/>
      </rPr>
      <t>=</t>
    </r>
  </si>
  <si>
    <t>Force Generated by Caliper Piston :</t>
  </si>
  <si>
    <r>
      <rPr>
        <rFont val="Calibri"/>
        <color rgb="FF000000"/>
        <sz val="11.0"/>
      </rPr>
      <t>W</t>
    </r>
    <r>
      <rPr>
        <rFont val="Calibri"/>
        <color rgb="FF000000"/>
        <sz val="11.0"/>
        <vertAlign val="subscript"/>
      </rPr>
      <t>t dym</t>
    </r>
    <r>
      <rPr>
        <rFont val="Calibri"/>
        <color rgb="FF000000"/>
        <sz val="11.0"/>
      </rPr>
      <t xml:space="preserve"> =</t>
    </r>
  </si>
  <si>
    <t xml:space="preserve">Dynamic load Transfer (N)    </t>
  </si>
  <si>
    <r>
      <rPr>
        <rFont val="Calibri"/>
        <b/>
        <color rgb="FFFFFFFF"/>
        <sz val="12.0"/>
      </rPr>
      <t>F</t>
    </r>
    <r>
      <rPr>
        <rFont val="Calibri"/>
        <b/>
        <color rgb="FFFFFFFF"/>
        <sz val="12.0"/>
        <vertAlign val="subscript"/>
      </rPr>
      <t xml:space="preserve">cal  </t>
    </r>
    <r>
      <rPr>
        <rFont val="Calibri"/>
        <b/>
        <color rgb="FFFFFFFF"/>
        <sz val="12.0"/>
      </rPr>
      <t>=</t>
    </r>
  </si>
  <si>
    <r>
      <rPr>
        <rFont val="Calibri"/>
        <color rgb="FF000000"/>
        <sz val="11.0"/>
      </rPr>
      <t>F</t>
    </r>
    <r>
      <rPr>
        <rFont val="Calibri"/>
        <color rgb="FF000000"/>
        <sz val="11.0"/>
        <vertAlign val="subscript"/>
      </rPr>
      <t xml:space="preserve">b  </t>
    </r>
    <r>
      <rPr>
        <rFont val="Calibri"/>
        <color rgb="FF000000"/>
        <sz val="11.0"/>
      </rPr>
      <t>=</t>
    </r>
  </si>
  <si>
    <t>Total braking force =</t>
  </si>
  <si>
    <r>
      <rPr>
        <rFont val="Calibri"/>
        <color rgb="FF000000"/>
        <sz val="11.0"/>
      </rPr>
      <t>a</t>
    </r>
    <r>
      <rPr>
        <rFont val="Calibri"/>
        <color rgb="FF000000"/>
        <sz val="11.0"/>
        <vertAlign val="subscript"/>
      </rPr>
      <t>v</t>
    </r>
    <r>
      <rPr>
        <rFont val="Calibri"/>
        <color rgb="FF000000"/>
        <sz val="11.0"/>
      </rPr>
      <t xml:space="preserve"> =</t>
    </r>
  </si>
  <si>
    <t>Deceleration          =</t>
  </si>
  <si>
    <r>
      <rPr>
        <rFont val="Calibri"/>
        <color rgb="FF000000"/>
        <sz val="11.0"/>
      </rPr>
      <t>m/s</t>
    </r>
    <r>
      <rPr>
        <rFont val="Calibri"/>
        <color rgb="FF000000"/>
        <sz val="11.0"/>
        <vertAlign val="superscript"/>
      </rPr>
      <t>2</t>
    </r>
  </si>
  <si>
    <r>
      <rPr>
        <rFont val="Calibri"/>
        <color rgb="FF000000"/>
        <sz val="11.0"/>
      </rPr>
      <t>F</t>
    </r>
    <r>
      <rPr>
        <rFont val="Calibri"/>
        <color rgb="FF000000"/>
        <sz val="11.0"/>
        <vertAlign val="subscript"/>
      </rPr>
      <t xml:space="preserve">cal  </t>
    </r>
    <r>
      <rPr>
        <rFont val="Calibri"/>
        <color rgb="FF000000"/>
        <sz val="11.0"/>
      </rPr>
      <t>=</t>
    </r>
  </si>
  <si>
    <t>Force generated by caliper piston</t>
  </si>
  <si>
    <r>
      <rPr>
        <rFont val="Calibri"/>
        <color rgb="FF000000"/>
        <sz val="11.0"/>
      </rPr>
      <t>F</t>
    </r>
    <r>
      <rPr>
        <rFont val="Calibri"/>
        <color rgb="FF000000"/>
        <sz val="11.0"/>
        <vertAlign val="subscript"/>
      </rPr>
      <t xml:space="preserve">cl  </t>
    </r>
    <r>
      <rPr>
        <rFont val="Calibri"/>
        <color rgb="FF000000"/>
        <sz val="11.0"/>
      </rPr>
      <t>=</t>
    </r>
  </si>
  <si>
    <r>
      <rPr>
        <rFont val="Calibri"/>
        <color rgb="FF000000"/>
        <sz val="11.0"/>
      </rPr>
      <t>W</t>
    </r>
    <r>
      <rPr>
        <rFont val="Calibri"/>
        <color rgb="FF000000"/>
        <sz val="11.0"/>
        <vertAlign val="subscript"/>
      </rPr>
      <t xml:space="preserve">t dym </t>
    </r>
    <r>
      <rPr>
        <rFont val="Calibri"/>
        <color rgb="FF000000"/>
        <sz val="11.0"/>
      </rPr>
      <t xml:space="preserve">= </t>
    </r>
  </si>
  <si>
    <t>n =</t>
  </si>
  <si>
    <t>( no. of piston )</t>
  </si>
  <si>
    <t>Dynamic weight transfer at Front and rear while braking :</t>
  </si>
  <si>
    <r>
      <rPr>
        <rFont val="Calibri"/>
        <color rgb="FF000000"/>
        <sz val="11.0"/>
      </rPr>
      <t>F</t>
    </r>
    <r>
      <rPr>
        <rFont val="Calibri"/>
        <color rgb="FF000000"/>
        <sz val="11.0"/>
        <vertAlign val="subscript"/>
      </rPr>
      <t xml:space="preserve">cal </t>
    </r>
    <r>
      <rPr>
        <rFont val="Calibri"/>
        <color rgb="FF000000"/>
        <sz val="11.0"/>
      </rPr>
      <t>=</t>
    </r>
  </si>
  <si>
    <r>
      <rPr>
        <rFont val="Calibri"/>
        <b/>
        <color rgb="FFFFFFFF"/>
        <sz val="12.0"/>
      </rPr>
      <t>R</t>
    </r>
    <r>
      <rPr>
        <rFont val="Calibri"/>
        <b/>
        <color rgb="FFFFFFFF"/>
        <sz val="14.0"/>
        <vertAlign val="subscript"/>
      </rPr>
      <t>f wt</t>
    </r>
    <r>
      <rPr>
        <rFont val="Calibri"/>
        <b/>
        <color rgb="FFFFFFFF"/>
        <sz val="12.0"/>
        <vertAlign val="subscript"/>
      </rPr>
      <t xml:space="preserve">  </t>
    </r>
    <r>
      <rPr>
        <rFont val="Calibri"/>
        <b/>
        <color rgb="FFFFFFFF"/>
        <sz val="12.0"/>
      </rPr>
      <t>=  W</t>
    </r>
    <r>
      <rPr>
        <rFont val="Calibri"/>
        <b/>
        <color rgb="FFFFFFFF"/>
        <sz val="14.0"/>
        <vertAlign val="subscript"/>
      </rPr>
      <t>t dym</t>
    </r>
    <r>
      <rPr>
        <rFont val="Calibri"/>
        <b/>
        <color rgb="FFFFFFFF"/>
        <sz val="14.0"/>
      </rPr>
      <t xml:space="preserve">  + </t>
    </r>
    <r>
      <rPr>
        <rFont val="Calibri"/>
        <b/>
        <color rgb="FFFFFFFF"/>
        <sz val="12.0"/>
      </rPr>
      <t xml:space="preserve"> R</t>
    </r>
    <r>
      <rPr>
        <rFont val="Calibri"/>
        <b/>
        <color rgb="FFFFFFFF"/>
        <sz val="14.0"/>
        <vertAlign val="subscript"/>
      </rPr>
      <t>f dym</t>
    </r>
  </si>
  <si>
    <t>Pressure at caliper piston :</t>
  </si>
  <si>
    <r>
      <rPr>
        <rFont val="Calibri"/>
        <color rgb="FF000000"/>
        <sz val="11.0"/>
      </rPr>
      <t>R</t>
    </r>
    <r>
      <rPr>
        <rFont val="Calibri"/>
        <color rgb="FF000000"/>
        <sz val="11.0"/>
        <vertAlign val="subscript"/>
      </rPr>
      <t>f wt</t>
    </r>
    <r>
      <rPr>
        <rFont val="Calibri"/>
        <color rgb="FF000000"/>
        <sz val="11.0"/>
      </rPr>
      <t xml:space="preserve"> =</t>
    </r>
  </si>
  <si>
    <t>Dynamic weight transfer at front while braking (N)</t>
  </si>
  <si>
    <r>
      <rPr>
        <rFont val="Calibri"/>
        <b/>
        <color rgb="FFFFFFFF"/>
        <sz val="12.0"/>
      </rPr>
      <t>P</t>
    </r>
    <r>
      <rPr>
        <rFont val="Calibri"/>
        <b/>
        <color rgb="FFFFFFFF"/>
        <sz val="14.0"/>
        <vertAlign val="subscript"/>
      </rPr>
      <t>cal</t>
    </r>
    <r>
      <rPr>
        <rFont val="Calibri"/>
        <b/>
        <color rgb="FFFFFFFF"/>
        <sz val="12.0"/>
        <vertAlign val="subscript"/>
      </rPr>
      <t xml:space="preserve">  </t>
    </r>
    <r>
      <rPr>
        <rFont val="Calibri"/>
        <b/>
        <color rgb="FFFFFFFF"/>
        <sz val="12.0"/>
      </rPr>
      <t>=</t>
    </r>
  </si>
  <si>
    <r>
      <rPr>
        <rFont val="Calibri"/>
        <color rgb="FF000000"/>
        <sz val="11.0"/>
      </rPr>
      <t>R</t>
    </r>
    <r>
      <rPr>
        <rFont val="Calibri"/>
        <color rgb="FF000000"/>
        <sz val="11.0"/>
        <vertAlign val="subscript"/>
      </rPr>
      <t>f dym</t>
    </r>
    <r>
      <rPr>
        <rFont val="Calibri"/>
        <color rgb="FF000000"/>
        <sz val="11.0"/>
      </rPr>
      <t xml:space="preserve"> =</t>
    </r>
  </si>
  <si>
    <t>Dynamic Front load                 =</t>
  </si>
  <si>
    <r>
      <rPr>
        <rFont val="Calibri"/>
        <color rgb="FF000000"/>
        <sz val="11.0"/>
      </rPr>
      <t>W</t>
    </r>
    <r>
      <rPr>
        <rFont val="Calibri"/>
        <color rgb="FF000000"/>
        <sz val="11.0"/>
        <vertAlign val="subscript"/>
      </rPr>
      <t>t dym</t>
    </r>
    <r>
      <rPr>
        <rFont val="Calibri"/>
        <color rgb="FF000000"/>
        <sz val="11.0"/>
      </rPr>
      <t xml:space="preserve"> =</t>
    </r>
  </si>
  <si>
    <t xml:space="preserve">Dynamic load Transfer            = </t>
  </si>
  <si>
    <r>
      <rPr>
        <rFont val="Calibri"/>
        <color rgb="FF000000"/>
        <sz val="11.0"/>
      </rPr>
      <t>P</t>
    </r>
    <r>
      <rPr>
        <rFont val="Calibri"/>
        <color rgb="FF000000"/>
        <sz val="11.0"/>
        <vertAlign val="subscript"/>
      </rPr>
      <t xml:space="preserve">cal  </t>
    </r>
    <r>
      <rPr>
        <rFont val="Calibri"/>
        <color rgb="FF000000"/>
        <sz val="11.0"/>
      </rPr>
      <t>=</t>
    </r>
  </si>
  <si>
    <t>Pressure at caliper piston</t>
  </si>
  <si>
    <r>
      <rPr>
        <rFont val="Calibri"/>
        <color rgb="FF000000"/>
        <sz val="11.0"/>
      </rPr>
      <t>R</t>
    </r>
    <r>
      <rPr>
        <rFont val="Calibri"/>
        <color rgb="FF000000"/>
        <sz val="11.0"/>
        <vertAlign val="subscript"/>
      </rPr>
      <t xml:space="preserve">f wt  </t>
    </r>
    <r>
      <rPr>
        <rFont val="Calibri"/>
        <color rgb="FF000000"/>
        <sz val="11.0"/>
      </rPr>
      <t xml:space="preserve">= </t>
    </r>
  </si>
  <si>
    <r>
      <rPr>
        <rFont val="Calibri"/>
        <color rgb="FF000000"/>
        <sz val="11.0"/>
      </rPr>
      <t>F</t>
    </r>
    <r>
      <rPr>
        <rFont val="Calibri"/>
        <color rgb="FF000000"/>
        <sz val="14.0"/>
        <vertAlign val="subscript"/>
      </rPr>
      <t xml:space="preserve">cal  </t>
    </r>
    <r>
      <rPr>
        <rFont val="Calibri"/>
        <color rgb="FF000000"/>
        <sz val="11.0"/>
      </rPr>
      <t>=</t>
    </r>
  </si>
  <si>
    <r>
      <rPr>
        <rFont val="Calibri"/>
        <color rgb="FF000000"/>
        <sz val="11.0"/>
      </rPr>
      <t>A</t>
    </r>
    <r>
      <rPr>
        <rFont val="Calibri"/>
        <color rgb="FF000000"/>
        <sz val="11.0"/>
        <vertAlign val="subscript"/>
      </rPr>
      <t xml:space="preserve">cal  </t>
    </r>
    <r>
      <rPr>
        <rFont val="Calibri"/>
        <color rgb="FF000000"/>
        <sz val="11.0"/>
      </rPr>
      <t>=</t>
    </r>
  </si>
  <si>
    <r>
      <rPr>
        <rFont val="Calibri"/>
        <color rgb="FF000000"/>
        <sz val="11.0"/>
      </rPr>
      <t>mm</t>
    </r>
    <r>
      <rPr>
        <rFont val="Calibri"/>
        <color rgb="FF000000"/>
        <sz val="11.0"/>
        <vertAlign val="superscript"/>
      </rPr>
      <t>2</t>
    </r>
  </si>
  <si>
    <r>
      <rPr>
        <rFont val="Calibri"/>
        <b/>
        <color rgb="FFFFFFFF"/>
        <sz val="12.0"/>
      </rPr>
      <t>R</t>
    </r>
    <r>
      <rPr>
        <rFont val="Calibri"/>
        <b/>
        <color rgb="FFFFFFFF"/>
        <sz val="14.0"/>
        <vertAlign val="subscript"/>
      </rPr>
      <t>r wt</t>
    </r>
    <r>
      <rPr>
        <rFont val="Calibri"/>
        <b/>
        <color rgb="FFFFFFFF"/>
        <sz val="12.0"/>
        <vertAlign val="subscript"/>
      </rPr>
      <t xml:space="preserve">  </t>
    </r>
    <r>
      <rPr>
        <rFont val="Calibri"/>
        <b/>
        <color rgb="FFFFFFFF"/>
        <sz val="12.0"/>
      </rPr>
      <t>=  R</t>
    </r>
    <r>
      <rPr>
        <rFont val="Calibri"/>
        <b/>
        <color rgb="FFFFFFFF"/>
        <sz val="14.0"/>
        <vertAlign val="subscript"/>
      </rPr>
      <t>r dym</t>
    </r>
    <r>
      <rPr>
        <rFont val="Calibri"/>
        <b/>
        <color rgb="FFFFFFFF"/>
        <sz val="14.0"/>
      </rPr>
      <t xml:space="preserve"> -</t>
    </r>
    <r>
      <rPr>
        <rFont val="Calibri"/>
        <b/>
        <color rgb="FFFFFFFF"/>
        <sz val="12.0"/>
      </rPr>
      <t xml:space="preserve">  W</t>
    </r>
    <r>
      <rPr>
        <rFont val="Calibri"/>
        <b/>
        <color rgb="FFFFFFFF"/>
        <sz val="14.0"/>
        <vertAlign val="subscript"/>
      </rPr>
      <t>t dym</t>
    </r>
  </si>
  <si>
    <r>
      <rPr>
        <rFont val="Calibri"/>
        <color rgb="FF000000"/>
        <sz val="11.0"/>
      </rPr>
      <t>P</t>
    </r>
    <r>
      <rPr>
        <rFont val="Calibri"/>
        <color rgb="FF000000"/>
        <sz val="11.0"/>
        <vertAlign val="subscript"/>
      </rPr>
      <t xml:space="preserve">cal </t>
    </r>
    <r>
      <rPr>
        <rFont val="Calibri"/>
        <color rgb="FF000000"/>
        <sz val="11.0"/>
      </rPr>
      <t>=</t>
    </r>
  </si>
  <si>
    <r>
      <rPr>
        <rFont val="Calibri"/>
        <color rgb="FF000000"/>
        <sz val="11.0"/>
      </rPr>
      <t>N/mm</t>
    </r>
    <r>
      <rPr>
        <rFont val="Calibri"/>
        <color rgb="FF000000"/>
        <sz val="11.0"/>
        <vertAlign val="superscript"/>
      </rPr>
      <t>2</t>
    </r>
  </si>
  <si>
    <r>
      <rPr>
        <rFont val="Calibri"/>
        <color rgb="FF000000"/>
        <sz val="11.0"/>
      </rPr>
      <t>R</t>
    </r>
    <r>
      <rPr>
        <rFont val="Calibri"/>
        <color rgb="FF000000"/>
        <sz val="11.0"/>
        <vertAlign val="subscript"/>
      </rPr>
      <t>r wt</t>
    </r>
    <r>
      <rPr>
        <rFont val="Calibri"/>
        <color rgb="FF000000"/>
        <sz val="11.0"/>
      </rPr>
      <t xml:space="preserve"> =</t>
    </r>
  </si>
  <si>
    <t>Dynamic weight transfer at rear while braking (N)</t>
  </si>
  <si>
    <t>Brake Pedal Force :</t>
  </si>
  <si>
    <r>
      <rPr>
        <rFont val="Calibri"/>
        <color rgb="FF000000"/>
        <sz val="11.0"/>
      </rPr>
      <t>R</t>
    </r>
    <r>
      <rPr>
        <rFont val="Calibri"/>
        <color rgb="FF000000"/>
        <sz val="11.0"/>
        <vertAlign val="subscript"/>
      </rPr>
      <t>r dym</t>
    </r>
    <r>
      <rPr>
        <rFont val="Calibri"/>
        <color rgb="FF000000"/>
        <sz val="11.0"/>
      </rPr>
      <t xml:space="preserve"> =</t>
    </r>
  </si>
  <si>
    <t>Dynamic rear load                    =</t>
  </si>
  <si>
    <r>
      <rPr>
        <rFont val="Calibri"/>
        <color rgb="FF000000"/>
        <sz val="11.0"/>
      </rPr>
      <t>W</t>
    </r>
    <r>
      <rPr>
        <rFont val="Calibri"/>
        <color rgb="FF000000"/>
        <sz val="11.0"/>
        <vertAlign val="subscript"/>
      </rPr>
      <t>t dym</t>
    </r>
    <r>
      <rPr>
        <rFont val="Calibri"/>
        <color rgb="FF000000"/>
        <sz val="11.0"/>
      </rPr>
      <t xml:space="preserve"> =</t>
    </r>
  </si>
  <si>
    <r>
      <rPr>
        <rFont val="Calibri"/>
        <b/>
        <color rgb="FFFFFFFF"/>
        <sz val="12.0"/>
      </rPr>
      <t>F</t>
    </r>
    <r>
      <rPr>
        <rFont val="Calibri"/>
        <b/>
        <color rgb="FFFFFFFF"/>
        <sz val="14.0"/>
        <vertAlign val="subscript"/>
      </rPr>
      <t>Brp</t>
    </r>
    <r>
      <rPr>
        <rFont val="Calibri"/>
        <b/>
        <color rgb="FFFFFFFF"/>
        <sz val="12.0"/>
        <vertAlign val="subscript"/>
      </rPr>
      <t xml:space="preserve">  </t>
    </r>
    <r>
      <rPr>
        <rFont val="Calibri"/>
        <b/>
        <color rgb="FFFFFFFF"/>
        <sz val="12.0"/>
      </rPr>
      <t>= P</t>
    </r>
    <r>
      <rPr>
        <rFont val="Calibri"/>
        <b/>
        <color rgb="FFFFFFFF"/>
        <sz val="14.0"/>
        <vertAlign val="subscript"/>
      </rPr>
      <t>mc</t>
    </r>
    <r>
      <rPr>
        <rFont val="Calibri"/>
        <b/>
        <color rgb="FFFFFFFF"/>
        <sz val="14.0"/>
      </rPr>
      <t xml:space="preserve"> </t>
    </r>
    <r>
      <rPr>
        <rFont val="Calibri"/>
        <b/>
        <color rgb="FFFFFFFF"/>
        <sz val="12.0"/>
      </rPr>
      <t>x A</t>
    </r>
    <r>
      <rPr>
        <rFont val="Calibri"/>
        <b/>
        <color rgb="FFFFFFFF"/>
        <sz val="14.0"/>
        <vertAlign val="subscript"/>
      </rPr>
      <t>mc</t>
    </r>
  </si>
  <si>
    <r>
      <rPr>
        <rFont val="Calibri"/>
        <color rgb="FF000000"/>
        <sz val="11.0"/>
      </rPr>
      <t>R</t>
    </r>
    <r>
      <rPr>
        <rFont val="Calibri"/>
        <color rgb="FF000000"/>
        <sz val="11.0"/>
        <vertAlign val="subscript"/>
      </rPr>
      <t xml:space="preserve">r wt  </t>
    </r>
    <r>
      <rPr>
        <rFont val="Calibri"/>
        <color rgb="FF000000"/>
        <sz val="11.0"/>
      </rPr>
      <t xml:space="preserve">= </t>
    </r>
  </si>
  <si>
    <r>
      <rPr>
        <rFont val="Calibri"/>
        <color rgb="FF000000"/>
        <sz val="11.0"/>
      </rPr>
      <t>F</t>
    </r>
    <r>
      <rPr>
        <rFont val="Calibri"/>
        <color rgb="FF000000"/>
        <sz val="14.0"/>
        <vertAlign val="subscript"/>
      </rPr>
      <t>Brp</t>
    </r>
    <r>
      <rPr>
        <rFont val="Calibri"/>
        <color rgb="FF000000"/>
        <sz val="11.0"/>
        <vertAlign val="subscript"/>
      </rPr>
      <t xml:space="preserve">  </t>
    </r>
    <r>
      <rPr>
        <rFont val="Calibri"/>
        <color rgb="FF000000"/>
        <sz val="11.0"/>
      </rPr>
      <t>=</t>
    </r>
  </si>
  <si>
    <t>Brake Pedal Force</t>
  </si>
  <si>
    <r>
      <rPr>
        <rFont val="Calibri"/>
        <color rgb="FF000000"/>
        <sz val="11.0"/>
      </rPr>
      <t>P</t>
    </r>
    <r>
      <rPr>
        <rFont val="Calibri"/>
        <color rgb="FF000000"/>
        <sz val="14.0"/>
        <vertAlign val="subscript"/>
      </rPr>
      <t xml:space="preserve">mc  </t>
    </r>
    <r>
      <rPr>
        <rFont val="Calibri"/>
        <color rgb="FF000000"/>
        <sz val="11.0"/>
      </rPr>
      <t>=</t>
    </r>
  </si>
  <si>
    <r>
      <rPr>
        <rFont val="Calibri"/>
        <color rgb="FF000000"/>
        <sz val="11.0"/>
      </rPr>
      <t>P</t>
    </r>
    <r>
      <rPr>
        <rFont val="Calibri"/>
        <color rgb="FF000000"/>
        <sz val="14.0"/>
        <vertAlign val="subscript"/>
      </rPr>
      <t xml:space="preserve">cal </t>
    </r>
    <r>
      <rPr>
        <rFont val="Calibri"/>
        <color rgb="FF000000"/>
        <sz val="11.0"/>
        <vertAlign val="subscript"/>
      </rPr>
      <t xml:space="preserve">      </t>
    </r>
    <r>
      <rPr>
        <rFont val="Calibri"/>
        <color rgb="FF000000"/>
        <sz val="11.0"/>
      </rPr>
      <t>=</t>
    </r>
  </si>
  <si>
    <r>
      <rPr>
        <rFont val="Calibri"/>
        <color rgb="FF000000"/>
        <sz val="11.0"/>
      </rPr>
      <t>N/mm</t>
    </r>
    <r>
      <rPr>
        <rFont val="Calibri"/>
        <color rgb="FF000000"/>
        <sz val="11.0"/>
        <vertAlign val="superscript"/>
      </rPr>
      <t>2</t>
    </r>
  </si>
  <si>
    <t>Weight Percentage [static] :</t>
  </si>
  <si>
    <r>
      <rPr>
        <rFont val="Calibri"/>
        <color rgb="FF000000"/>
        <sz val="11.0"/>
      </rPr>
      <t>A</t>
    </r>
    <r>
      <rPr>
        <rFont val="Calibri"/>
        <color rgb="FF000000"/>
        <sz val="14.0"/>
        <vertAlign val="subscript"/>
      </rPr>
      <t>mc</t>
    </r>
    <r>
      <rPr>
        <rFont val="Calibri"/>
        <color rgb="FF000000"/>
        <sz val="11.0"/>
        <vertAlign val="subscript"/>
      </rPr>
      <t xml:space="preserve">  </t>
    </r>
    <r>
      <rPr>
        <rFont val="Calibri"/>
        <color rgb="FF000000"/>
        <sz val="11.0"/>
      </rPr>
      <t>=</t>
    </r>
  </si>
  <si>
    <r>
      <rPr>
        <rFont val="Calibri"/>
        <color rgb="FF000000"/>
        <sz val="11.0"/>
      </rPr>
      <t>mm</t>
    </r>
    <r>
      <rPr>
        <rFont val="Calibri"/>
        <color rgb="FF000000"/>
        <sz val="11.0"/>
        <vertAlign val="superscript"/>
      </rPr>
      <t>2</t>
    </r>
  </si>
  <si>
    <r>
      <rPr>
        <rFont val="Calibri"/>
        <b/>
        <color rgb="FFFFFFFF"/>
        <sz val="12.0"/>
      </rPr>
      <t>W</t>
    </r>
    <r>
      <rPr>
        <rFont val="Calibri"/>
        <b/>
        <color rgb="FFFFFFFF"/>
        <sz val="12.0"/>
        <vertAlign val="subscript"/>
      </rPr>
      <t xml:space="preserve">f  </t>
    </r>
    <r>
      <rPr>
        <rFont val="Calibri"/>
        <b/>
        <color rgb="FFFFFFFF"/>
        <sz val="12.0"/>
      </rPr>
      <t>=</t>
    </r>
  </si>
  <si>
    <r>
      <rPr>
        <rFont val="Calibri"/>
        <color rgb="FF000000"/>
        <sz val="11.0"/>
      </rPr>
      <t>F</t>
    </r>
    <r>
      <rPr>
        <rFont val="Calibri"/>
        <color rgb="FF000000"/>
        <sz val="11.0"/>
        <vertAlign val="subscript"/>
      </rPr>
      <t xml:space="preserve">Brp </t>
    </r>
    <r>
      <rPr>
        <rFont val="Calibri"/>
        <color rgb="FF000000"/>
        <sz val="11.0"/>
      </rPr>
      <t>=</t>
    </r>
  </si>
  <si>
    <t>Driver Effort :</t>
  </si>
  <si>
    <r>
      <rPr>
        <rFont val="Calibri"/>
        <color rgb="FF000000"/>
        <sz val="11.0"/>
      </rPr>
      <t>W</t>
    </r>
    <r>
      <rPr>
        <rFont val="Calibri"/>
        <color rgb="FF000000"/>
        <sz val="11.0"/>
        <vertAlign val="subscript"/>
      </rPr>
      <t>f</t>
    </r>
    <r>
      <rPr>
        <rFont val="Calibri"/>
        <color rgb="FF000000"/>
        <sz val="11.0"/>
      </rPr>
      <t xml:space="preserve"> =</t>
    </r>
  </si>
  <si>
    <t>Percentage of front weight (N)</t>
  </si>
  <si>
    <r>
      <rPr>
        <rFont val="Calibri"/>
        <b/>
        <color rgb="FFFFFFFF"/>
        <sz val="12.0"/>
      </rPr>
      <t>F</t>
    </r>
    <r>
      <rPr>
        <rFont val="Calibri"/>
        <b/>
        <color rgb="FFFFFFFF"/>
        <sz val="14.0"/>
        <vertAlign val="subscript"/>
      </rPr>
      <t>d</t>
    </r>
    <r>
      <rPr>
        <rFont val="Calibri"/>
        <b/>
        <color rgb="FFFFFFFF"/>
        <sz val="12.0"/>
        <vertAlign val="subscript"/>
      </rPr>
      <t xml:space="preserve">  </t>
    </r>
    <r>
      <rPr>
        <rFont val="Calibri"/>
        <b/>
        <color rgb="FFFFFFFF"/>
        <sz val="12.0"/>
      </rPr>
      <t>=</t>
    </r>
  </si>
  <si>
    <r>
      <rPr>
        <rFont val="Calibri"/>
        <color rgb="FF000000"/>
        <sz val="11.0"/>
      </rPr>
      <t>R</t>
    </r>
    <r>
      <rPr>
        <rFont val="Calibri"/>
        <color rgb="FF000000"/>
        <sz val="11.0"/>
        <vertAlign val="subscript"/>
      </rPr>
      <t>f</t>
    </r>
    <r>
      <rPr>
        <rFont val="Calibri"/>
        <color rgb="FF000000"/>
        <sz val="11.0"/>
      </rPr>
      <t xml:space="preserve"> =</t>
    </r>
  </si>
  <si>
    <t xml:space="preserve">Static Front load     =    </t>
  </si>
  <si>
    <r>
      <rPr>
        <rFont val="Calibri"/>
        <color rgb="FF000000"/>
        <sz val="11.0"/>
      </rPr>
      <t>W</t>
    </r>
    <r>
      <rPr>
        <rFont val="Calibri"/>
        <color rgb="FF000000"/>
        <sz val="11.0"/>
        <vertAlign val="subscript"/>
      </rPr>
      <t xml:space="preserve">f  </t>
    </r>
    <r>
      <rPr>
        <rFont val="Calibri"/>
        <color rgb="FF000000"/>
        <sz val="11.0"/>
      </rPr>
      <t xml:space="preserve">= </t>
    </r>
  </si>
  <si>
    <t>%</t>
  </si>
  <si>
    <r>
      <rPr>
        <rFont val="Calibri"/>
        <color rgb="FF000000"/>
        <sz val="11.0"/>
      </rPr>
      <t>F</t>
    </r>
    <r>
      <rPr>
        <rFont val="Calibri"/>
        <color rgb="FF000000"/>
        <sz val="14.0"/>
        <vertAlign val="subscript"/>
      </rPr>
      <t>d</t>
    </r>
    <r>
      <rPr>
        <rFont val="Calibri"/>
        <color rgb="FF000000"/>
        <sz val="11.0"/>
        <vertAlign val="subscript"/>
      </rPr>
      <t xml:space="preserve">  </t>
    </r>
    <r>
      <rPr>
        <rFont val="Calibri"/>
        <color rgb="FF000000"/>
        <sz val="11.0"/>
      </rPr>
      <t>=</t>
    </r>
  </si>
  <si>
    <r>
      <rPr>
        <rFont val="Calibri"/>
        <color rgb="FF000000"/>
        <sz val="11.0"/>
      </rPr>
      <t>F</t>
    </r>
    <r>
      <rPr>
        <rFont val="Calibri"/>
        <color rgb="FF000000"/>
        <sz val="14.0"/>
        <vertAlign val="subscript"/>
      </rPr>
      <t>Brp</t>
    </r>
    <r>
      <rPr>
        <rFont val="Calibri"/>
        <color rgb="FF000000"/>
        <sz val="11.0"/>
        <vertAlign val="subscript"/>
      </rPr>
      <t xml:space="preserve">  </t>
    </r>
    <r>
      <rPr>
        <rFont val="Calibri"/>
        <color rgb="FF000000"/>
        <sz val="11.0"/>
      </rPr>
      <t>=</t>
    </r>
  </si>
  <si>
    <r>
      <rPr>
        <rFont val="Calibri"/>
        <b/>
        <color rgb="FFFFFFFF"/>
        <sz val="12.0"/>
      </rPr>
      <t>W</t>
    </r>
    <r>
      <rPr>
        <rFont val="Calibri"/>
        <b/>
        <color rgb="FFFFFFFF"/>
        <sz val="12.0"/>
        <vertAlign val="subscript"/>
      </rPr>
      <t xml:space="preserve">r  </t>
    </r>
    <r>
      <rPr>
        <rFont val="Calibri"/>
        <b/>
        <color rgb="FFFFFFFF"/>
        <sz val="12.0"/>
      </rPr>
      <t>=</t>
    </r>
  </si>
  <si>
    <t>P.R =</t>
  </si>
  <si>
    <r>
      <rPr>
        <rFont val="Calibri"/>
        <color rgb="FF000000"/>
        <sz val="11.0"/>
      </rPr>
      <t>F</t>
    </r>
    <r>
      <rPr>
        <rFont val="Calibri"/>
        <color rgb="FF000000"/>
        <sz val="11.0"/>
        <vertAlign val="subscript"/>
      </rPr>
      <t xml:space="preserve">d </t>
    </r>
    <r>
      <rPr>
        <rFont val="Calibri"/>
        <color rgb="FF000000"/>
        <sz val="11.0"/>
      </rPr>
      <t>=</t>
    </r>
  </si>
  <si>
    <r>
      <rPr>
        <rFont val="Calibri"/>
        <color rgb="FF000000"/>
        <sz val="11.0"/>
      </rPr>
      <t>W</t>
    </r>
    <r>
      <rPr>
        <rFont val="Calibri"/>
        <color rgb="FF000000"/>
        <sz val="11.0"/>
        <vertAlign val="subscript"/>
      </rPr>
      <t>r</t>
    </r>
    <r>
      <rPr>
        <rFont val="Calibri"/>
        <color rgb="FF000000"/>
        <sz val="11.0"/>
      </rPr>
      <t xml:space="preserve"> =</t>
    </r>
  </si>
  <si>
    <t>Percentage of rear weight (N)</t>
  </si>
  <si>
    <t>=</t>
  </si>
  <si>
    <r>
      <rPr>
        <rFont val="Calibri"/>
        <color rgb="FF000000"/>
        <sz val="11.0"/>
      </rPr>
      <t>R</t>
    </r>
    <r>
      <rPr>
        <rFont val="Calibri"/>
        <color rgb="FF000000"/>
        <sz val="11.0"/>
        <vertAlign val="subscript"/>
      </rPr>
      <t>r</t>
    </r>
    <r>
      <rPr>
        <rFont val="Calibri"/>
        <color rgb="FF000000"/>
        <sz val="11.0"/>
      </rPr>
      <t xml:space="preserve"> =</t>
    </r>
  </si>
  <si>
    <t xml:space="preserve">Static rear load     =    </t>
  </si>
  <si>
    <r>
      <rPr>
        <rFont val="Calibri"/>
        <color rgb="FF000000"/>
        <sz val="11.0"/>
      </rPr>
      <t>W</t>
    </r>
    <r>
      <rPr>
        <rFont val="Calibri"/>
        <color rgb="FF000000"/>
        <sz val="11.0"/>
        <vertAlign val="subscript"/>
      </rPr>
      <t xml:space="preserve">r  </t>
    </r>
    <r>
      <rPr>
        <rFont val="Calibri"/>
        <color rgb="FF000000"/>
        <sz val="11.0"/>
      </rPr>
      <t xml:space="preserve">= </t>
    </r>
  </si>
  <si>
    <t>Weight Percentage [Dynamic] :</t>
  </si>
  <si>
    <r>
      <rPr>
        <rFont val="Calibri"/>
        <b/>
        <color rgb="FFFFFFFF"/>
        <sz val="12.0"/>
      </rPr>
      <t>W</t>
    </r>
    <r>
      <rPr>
        <rFont val="Calibri"/>
        <b/>
        <color rgb="FFFFFFFF"/>
        <sz val="12.0"/>
        <vertAlign val="subscript"/>
      </rPr>
      <t xml:space="preserve">f  </t>
    </r>
    <r>
      <rPr>
        <rFont val="Calibri"/>
        <b/>
        <color rgb="FFFFFFFF"/>
        <sz val="12.0"/>
      </rPr>
      <t>=</t>
    </r>
  </si>
  <si>
    <r>
      <rPr>
        <rFont val="Calibri"/>
        <color rgb="FF000000"/>
        <sz val="11.0"/>
      </rPr>
      <t>W</t>
    </r>
    <r>
      <rPr>
        <rFont val="Calibri"/>
        <color rgb="FF000000"/>
        <sz val="11.0"/>
        <vertAlign val="subscript"/>
      </rPr>
      <t>f</t>
    </r>
    <r>
      <rPr>
        <rFont val="Calibri"/>
        <color rgb="FF000000"/>
        <sz val="11.0"/>
      </rPr>
      <t xml:space="preserve"> =</t>
    </r>
  </si>
  <si>
    <r>
      <rPr>
        <rFont val="Calibri"/>
        <color rgb="FF000000"/>
        <sz val="11.0"/>
      </rPr>
      <t>R</t>
    </r>
    <r>
      <rPr>
        <rFont val="Calibri"/>
        <color rgb="FF000000"/>
        <sz val="11.0"/>
        <vertAlign val="subscript"/>
      </rPr>
      <t>f dym</t>
    </r>
    <r>
      <rPr>
        <rFont val="Calibri"/>
        <color rgb="FF000000"/>
        <sz val="11.0"/>
      </rPr>
      <t xml:space="preserve"> =</t>
    </r>
  </si>
  <si>
    <t xml:space="preserve">Dynamic Front load=    </t>
  </si>
  <si>
    <r>
      <rPr>
        <rFont val="Calibri"/>
        <color rgb="FF000000"/>
        <sz val="11.0"/>
      </rPr>
      <t>W</t>
    </r>
    <r>
      <rPr>
        <rFont val="Calibri"/>
        <color rgb="FF000000"/>
        <sz val="11.0"/>
        <vertAlign val="subscript"/>
      </rPr>
      <t xml:space="preserve">f  </t>
    </r>
    <r>
      <rPr>
        <rFont val="Calibri"/>
        <color rgb="FF000000"/>
        <sz val="11.0"/>
      </rPr>
      <t xml:space="preserve">= </t>
    </r>
  </si>
  <si>
    <r>
      <rPr>
        <rFont val="Calibri"/>
        <b/>
        <color rgb="FFFFFFFF"/>
        <sz val="12.0"/>
      </rPr>
      <t>W</t>
    </r>
    <r>
      <rPr>
        <rFont val="Calibri"/>
        <b/>
        <color rgb="FFFFFFFF"/>
        <sz val="12.0"/>
        <vertAlign val="subscript"/>
      </rPr>
      <t xml:space="preserve">r  </t>
    </r>
    <r>
      <rPr>
        <rFont val="Calibri"/>
        <b/>
        <color rgb="FFFFFFFF"/>
        <sz val="12.0"/>
      </rPr>
      <t>=</t>
    </r>
  </si>
  <si>
    <r>
      <rPr>
        <rFont val="Calibri"/>
        <color rgb="FF000000"/>
        <sz val="11.0"/>
      </rPr>
      <t>W</t>
    </r>
    <r>
      <rPr>
        <rFont val="Calibri"/>
        <color rgb="FF000000"/>
        <sz val="11.0"/>
        <vertAlign val="subscript"/>
      </rPr>
      <t>r</t>
    </r>
    <r>
      <rPr>
        <rFont val="Calibri"/>
        <color rgb="FF000000"/>
        <sz val="11.0"/>
      </rPr>
      <t xml:space="preserve"> =</t>
    </r>
  </si>
  <si>
    <r>
      <rPr>
        <rFont val="Calibri"/>
        <color rgb="FF000000"/>
        <sz val="11.0"/>
      </rPr>
      <t>R</t>
    </r>
    <r>
      <rPr>
        <rFont val="Calibri"/>
        <color rgb="FF000000"/>
        <sz val="11.0"/>
        <vertAlign val="subscript"/>
      </rPr>
      <t>r dym</t>
    </r>
    <r>
      <rPr>
        <rFont val="Calibri"/>
        <color rgb="FF000000"/>
        <sz val="11.0"/>
      </rPr>
      <t xml:space="preserve"> =</t>
    </r>
  </si>
  <si>
    <t xml:space="preserve">Dynamic rear load  =    </t>
  </si>
  <si>
    <r>
      <rPr>
        <rFont val="Calibri"/>
        <color rgb="FF000000"/>
        <sz val="11.0"/>
      </rPr>
      <t>W</t>
    </r>
    <r>
      <rPr>
        <rFont val="Calibri"/>
        <color rgb="FF000000"/>
        <sz val="11.0"/>
        <vertAlign val="subscript"/>
      </rPr>
      <t xml:space="preserve">r  </t>
    </r>
    <r>
      <rPr>
        <rFont val="Calibri"/>
        <color rgb="FF000000"/>
        <sz val="11.0"/>
      </rPr>
      <t xml:space="preserve">=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</si>
</sst>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rgb="FF000000"/>
      <name val="Calibri"/>
    </font>
    <font/>
    <font>
      <sz val="14.0"/>
      <color rgb="FF000000"/>
      <name val="Calibri"/>
    </font>
    <font>
      <b/>
      <sz val="11.0"/>
      <color rgb="FFFF0000"/>
      <name val="Calibri"/>
    </font>
    <font>
      <sz val="14.0"/>
      <color rgb="FFFFFFFF"/>
      <name val="Calibri"/>
    </font>
    <font>
      <b/>
      <sz val="12.0"/>
      <color rgb="FFFFFFFF"/>
      <name val="Calibri"/>
    </font>
    <font>
      <sz val="12.0"/>
      <color rgb="FFFFFFFF"/>
      <name val="Calibri"/>
    </font>
    <font>
      <b/>
      <sz val="11.0"/>
      <color rgb="FFFFFFFF"/>
      <name val="Calibri"/>
    </font>
    <font>
      <sz val="11.0"/>
      <color rgb="FFFFFFFF"/>
      <name val="Calibri"/>
    </font>
    <font>
      <b/>
      <sz val="12.0"/>
      <color rgb="FFF2F2F2"/>
      <name val="Calibri"/>
    </font>
    <font>
      <sz val="11.0"/>
      <color rgb="FFF2F2F2"/>
      <name val="Calibri"/>
    </font>
    <font>
      <sz val="11.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2F2F2"/>
        <bgColor rgb="FFF2F2F2"/>
      </patternFill>
    </fill>
    <fill>
      <patternFill patternType="solid">
        <fgColor rgb="FFE7E6E6"/>
        <bgColor rgb="FFE7E6E6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rgb="FFD0CECE"/>
        <bgColor rgb="FFD0CECE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ED7D31"/>
        <bgColor rgb="FFED7D31"/>
      </patternFill>
    </fill>
    <fill>
      <patternFill patternType="solid">
        <fgColor rgb="FFD8D8D8"/>
        <bgColor rgb="FFD8D8D8"/>
      </patternFill>
    </fill>
  </fills>
  <borders count="83">
    <border/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 style="medium">
        <color rgb="FF000000"/>
      </top>
    </border>
    <border>
      <left/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/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top/>
      <bottom/>
    </border>
    <border>
      <right/>
      <top/>
      <bottom/>
    </border>
    <border>
      <top/>
      <bottom/>
    </border>
    <border>
      <left style="medium">
        <color rgb="FF000000"/>
      </left>
    </border>
    <border>
      <right style="medium">
        <color rgb="FF000000"/>
      </right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/>
    </border>
    <border>
      <bottom/>
    </border>
    <border>
      <right style="medium">
        <color rgb="FF000000"/>
      </right>
      <bottom/>
    </border>
    <border>
      <left style="medium">
        <color rgb="FF000000"/>
      </left>
      <top/>
    </border>
    <border>
      <top/>
    </border>
    <border>
      <right style="medium">
        <color rgb="FF000000"/>
      </right>
      <top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/>
      <bottom/>
    </border>
    <border>
      <right style="medium">
        <color rgb="FF000000"/>
      </right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top/>
    </border>
    <border>
      <right/>
      <top/>
    </border>
    <border>
      <left/>
      <bottom/>
    </border>
    <border>
      <right/>
      <bottom/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/>
    </border>
    <border>
      <right/>
    </border>
    <border>
      <left/>
      <top style="medium">
        <color rgb="FF000000"/>
      </top>
    </border>
    <border>
      <left/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left"/>
    </xf>
    <xf borderId="1" fillId="0" fontId="0" numFmtId="0" xfId="0" applyAlignment="1" applyBorder="1" applyFont="1">
      <alignment horizontal="center" vertical="center"/>
    </xf>
    <xf borderId="2" fillId="0" fontId="0" numFmtId="0" xfId="0" applyAlignment="1" applyBorder="1" applyFont="1">
      <alignment horizontal="left" vertical="center"/>
    </xf>
    <xf borderId="3" fillId="0" fontId="1" numFmtId="0" xfId="0" applyBorder="1" applyFont="1"/>
    <xf borderId="4" fillId="0" fontId="1" numFmtId="0" xfId="0" applyBorder="1" applyFont="1"/>
    <xf borderId="4" fillId="0" fontId="0" numFmtId="0" xfId="0" applyAlignment="1" applyBorder="1" applyFont="1">
      <alignment horizontal="center" vertical="center"/>
    </xf>
    <xf borderId="5" fillId="0" fontId="0" numFmtId="0" xfId="0" applyAlignment="1" applyBorder="1" applyFont="1">
      <alignment horizontal="center" vertical="center"/>
    </xf>
    <xf borderId="6" fillId="0" fontId="0" numFmtId="0" xfId="0" applyAlignment="1" applyBorder="1" applyFont="1">
      <alignment horizontal="left" shrinkToFit="0" vertical="center" wrapText="1"/>
    </xf>
    <xf borderId="7" fillId="0" fontId="1" numFmtId="0" xfId="0" applyBorder="1" applyFont="1"/>
    <xf borderId="8" fillId="0" fontId="1" numFmtId="0" xfId="0" applyBorder="1" applyFont="1"/>
    <xf borderId="8" fillId="0" fontId="0" numFmtId="0" xfId="0" applyAlignment="1" applyBorder="1" applyFont="1">
      <alignment horizontal="center" vertical="center"/>
    </xf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12" fillId="0" fontId="1" numFmtId="0" xfId="0" applyBorder="1" applyFont="1"/>
    <xf borderId="0" fillId="0" fontId="0" numFmtId="0" xfId="0" applyAlignment="1" applyFont="1">
      <alignment horizontal="right"/>
    </xf>
    <xf borderId="13" fillId="0" fontId="0" numFmtId="0" xfId="0" applyAlignment="1" applyBorder="1" applyFont="1">
      <alignment horizontal="center" vertical="center"/>
    </xf>
    <xf borderId="14" fillId="0" fontId="0" numFmtId="0" xfId="0" applyAlignment="1" applyBorder="1" applyFont="1">
      <alignment horizontal="left" vertical="center"/>
    </xf>
    <xf borderId="15" fillId="0" fontId="1" numFmtId="0" xfId="0" applyBorder="1" applyFont="1"/>
    <xf borderId="16" fillId="0" fontId="1" numFmtId="0" xfId="0" applyBorder="1" applyFont="1"/>
    <xf borderId="16" fillId="0" fontId="0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0" numFmtId="0" xfId="0" applyAlignment="1" applyFont="1">
      <alignment horizontal="center"/>
    </xf>
    <xf borderId="14" fillId="0" fontId="0" numFmtId="0" xfId="0" applyAlignment="1" applyBorder="1" applyFont="1">
      <alignment horizontal="left"/>
    </xf>
    <xf borderId="17" fillId="0" fontId="0" numFmtId="0" xfId="0" applyAlignment="1" applyBorder="1" applyFont="1">
      <alignment horizontal="center" vertical="center"/>
    </xf>
    <xf borderId="18" fillId="0" fontId="0" numFmtId="0" xfId="0" applyBorder="1" applyFont="1"/>
    <xf borderId="19" fillId="0" fontId="0" numFmtId="0" xfId="0" applyBorder="1" applyFont="1"/>
    <xf borderId="20" fillId="0" fontId="0" numFmtId="0" xfId="0" applyBorder="1" applyFont="1"/>
    <xf borderId="21" fillId="0" fontId="0" numFmtId="0" xfId="0" applyAlignment="1" applyBorder="1" applyFont="1">
      <alignment horizontal="center" vertical="center"/>
    </xf>
    <xf borderId="0" fillId="0" fontId="0" numFmtId="0" xfId="0" applyAlignment="1" applyFont="1">
      <alignment horizontal="center" vertical="center"/>
    </xf>
    <xf borderId="0" fillId="0" fontId="0" numFmtId="0" xfId="0" applyFont="1"/>
    <xf borderId="0" fillId="0" fontId="3" numFmtId="0" xfId="0" applyFont="1"/>
    <xf borderId="22" fillId="2" fontId="4" numFmtId="0" xfId="0" applyAlignment="1" applyBorder="1" applyFill="1" applyFont="1">
      <alignment horizontal="left" vertical="center"/>
    </xf>
    <xf borderId="23" fillId="0" fontId="1" numFmtId="0" xfId="0" applyBorder="1" applyFont="1"/>
    <xf borderId="24" fillId="0" fontId="1" numFmtId="0" xfId="0" applyBorder="1" applyFont="1"/>
    <xf borderId="25" fillId="3" fontId="0" numFmtId="0" xfId="0" applyBorder="1" applyFill="1" applyFont="1"/>
    <xf borderId="26" fillId="3" fontId="0" numFmtId="0" xfId="0" applyBorder="1" applyFont="1"/>
    <xf borderId="27" fillId="3" fontId="0" numFmtId="0" xfId="0" applyBorder="1" applyFont="1"/>
    <xf borderId="25" fillId="4" fontId="0" numFmtId="0" xfId="0" applyBorder="1" applyFill="1" applyFont="1"/>
    <xf borderId="26" fillId="4" fontId="0" numFmtId="0" xfId="0" applyBorder="1" applyFont="1"/>
    <xf borderId="27" fillId="4" fontId="0" numFmtId="0" xfId="0" applyBorder="1" applyFont="1"/>
    <xf borderId="28" fillId="5" fontId="5" numFmtId="0" xfId="0" applyAlignment="1" applyBorder="1" applyFill="1" applyFont="1">
      <alignment horizontal="right" vertical="center"/>
    </xf>
    <xf borderId="29" fillId="5" fontId="6" numFmtId="0" xfId="0" applyAlignment="1" applyBorder="1" applyFont="1">
      <alignment horizontal="center"/>
    </xf>
    <xf borderId="29" fillId="5" fontId="0" numFmtId="0" xfId="0" applyAlignment="1" applyBorder="1" applyFont="1">
      <alignment horizontal="center"/>
    </xf>
    <xf borderId="30" fillId="6" fontId="7" numFmtId="0" xfId="0" applyAlignment="1" applyBorder="1" applyFill="1" applyFont="1">
      <alignment horizontal="center" shrinkToFit="0" vertical="center" wrapText="1"/>
    </xf>
    <xf borderId="31" fillId="0" fontId="1" numFmtId="0" xfId="0" applyBorder="1" applyFont="1"/>
    <xf borderId="32" fillId="0" fontId="1" numFmtId="0" xfId="0" applyBorder="1" applyFont="1"/>
    <xf borderId="33" fillId="0" fontId="1" numFmtId="0" xfId="0" applyBorder="1" applyFont="1"/>
    <xf borderId="34" fillId="0" fontId="1" numFmtId="0" xfId="0" applyBorder="1" applyFont="1"/>
    <xf borderId="35" fillId="0" fontId="1" numFmtId="0" xfId="0" applyBorder="1" applyFont="1"/>
    <xf borderId="36" fillId="0" fontId="1" numFmtId="0" xfId="0" applyBorder="1" applyFont="1"/>
    <xf borderId="37" fillId="0" fontId="1" numFmtId="0" xfId="0" applyBorder="1" applyFont="1"/>
    <xf borderId="26" fillId="4" fontId="0" numFmtId="0" xfId="0" applyAlignment="1" applyBorder="1" applyFont="1">
      <alignment horizontal="left" vertical="center"/>
    </xf>
    <xf borderId="26" fillId="7" fontId="0" numFmtId="0" xfId="0" applyAlignment="1" applyBorder="1" applyFill="1" applyFont="1">
      <alignment horizontal="left" vertical="center"/>
    </xf>
    <xf borderId="30" fillId="8" fontId="0" numFmtId="0" xfId="0" applyAlignment="1" applyBorder="1" applyFill="1" applyFont="1">
      <alignment horizontal="left" shrinkToFit="0" vertical="center" wrapText="1"/>
    </xf>
    <xf borderId="26" fillId="4" fontId="0" numFmtId="0" xfId="0" applyAlignment="1" applyBorder="1" applyFont="1">
      <alignment horizontal="right" vertical="center"/>
    </xf>
    <xf borderId="38" fillId="4" fontId="0" numFmtId="0" xfId="0" applyAlignment="1" applyBorder="1" applyFont="1">
      <alignment horizontal="left" vertical="center"/>
    </xf>
    <xf borderId="39" fillId="0" fontId="1" numFmtId="0" xfId="0" applyBorder="1" applyFont="1"/>
    <xf borderId="26" fillId="7" fontId="0" numFmtId="0" xfId="0" applyAlignment="1" applyBorder="1" applyFont="1">
      <alignment horizontal="right" vertical="center"/>
    </xf>
    <xf borderId="38" fillId="7" fontId="0" numFmtId="0" xfId="0" applyAlignment="1" applyBorder="1" applyFont="1">
      <alignment horizontal="left" vertical="center"/>
    </xf>
    <xf borderId="40" fillId="0" fontId="1" numFmtId="0" xfId="0" applyBorder="1" applyFont="1"/>
    <xf borderId="41" fillId="0" fontId="1" numFmtId="0" xfId="0" applyBorder="1" applyFont="1"/>
    <xf borderId="42" fillId="0" fontId="1" numFmtId="0" xfId="0" applyBorder="1" applyFont="1"/>
    <xf borderId="43" fillId="6" fontId="8" numFmtId="0" xfId="0" applyAlignment="1" applyBorder="1" applyFont="1">
      <alignment horizontal="left"/>
    </xf>
    <xf borderId="44" fillId="0" fontId="1" numFmtId="0" xfId="0" applyBorder="1" applyFont="1"/>
    <xf borderId="26" fillId="7" fontId="0" numFmtId="0" xfId="0" applyBorder="1" applyFont="1"/>
    <xf borderId="45" fillId="0" fontId="1" numFmtId="0" xfId="0" applyBorder="1" applyFont="1"/>
    <xf borderId="46" fillId="0" fontId="1" numFmtId="0" xfId="0" applyBorder="1" applyFont="1"/>
    <xf borderId="47" fillId="0" fontId="1" numFmtId="0" xfId="0" applyBorder="1" applyFont="1"/>
    <xf borderId="48" fillId="8" fontId="0" numFmtId="0" xfId="0" applyAlignment="1" applyBorder="1" applyFont="1">
      <alignment horizontal="left" shrinkToFit="0" vertical="center" wrapText="1"/>
    </xf>
    <xf borderId="49" fillId="0" fontId="1" numFmtId="0" xfId="0" applyBorder="1" applyFont="1"/>
    <xf borderId="50" fillId="0" fontId="1" numFmtId="0" xfId="0" applyBorder="1" applyFont="1"/>
    <xf borderId="26" fillId="4" fontId="0" numFmtId="0" xfId="0" applyAlignment="1" applyBorder="1" applyFont="1">
      <alignment horizontal="left"/>
    </xf>
    <xf borderId="26" fillId="7" fontId="0" numFmtId="0" xfId="0" applyAlignment="1" applyBorder="1" applyFont="1">
      <alignment vertical="center"/>
    </xf>
    <xf borderId="43" fillId="6" fontId="8" numFmtId="0" xfId="0" applyAlignment="1" applyBorder="1" applyFont="1">
      <alignment horizontal="left" vertical="center"/>
    </xf>
    <xf borderId="26" fillId="3" fontId="0" numFmtId="0" xfId="0" applyAlignment="1" applyBorder="1" applyFont="1">
      <alignment horizontal="right" vertical="center"/>
    </xf>
    <xf borderId="26" fillId="3" fontId="0" numFmtId="0" xfId="0" applyAlignment="1" applyBorder="1" applyFont="1">
      <alignment horizontal="left" vertical="center"/>
    </xf>
    <xf borderId="51" fillId="9" fontId="0" numFmtId="0" xfId="0" applyAlignment="1" applyBorder="1" applyFill="1" applyFont="1">
      <alignment horizontal="right" vertical="center"/>
    </xf>
    <xf borderId="52" fillId="9" fontId="0" numFmtId="0" xfId="0" applyAlignment="1" applyBorder="1" applyFont="1">
      <alignment horizontal="right" vertical="center"/>
    </xf>
    <xf borderId="53" fillId="9" fontId="0" numFmtId="0" xfId="0" applyAlignment="1" applyBorder="1" applyFont="1">
      <alignment horizontal="left" vertical="center"/>
    </xf>
    <xf borderId="26" fillId="4" fontId="0" numFmtId="0" xfId="0" applyAlignment="1" applyBorder="1" applyFont="1">
      <alignment vertical="center"/>
    </xf>
    <xf borderId="26" fillId="3" fontId="0" numFmtId="0" xfId="0" applyAlignment="1" applyBorder="1" applyFont="1">
      <alignment vertical="center"/>
    </xf>
    <xf borderId="26" fillId="3" fontId="0" numFmtId="0" xfId="0" applyAlignment="1" applyBorder="1" applyFont="1">
      <alignment horizontal="left"/>
    </xf>
    <xf borderId="52" fillId="9" fontId="0" numFmtId="0" xfId="0" applyAlignment="1" applyBorder="1" applyFont="1">
      <alignment horizontal="left" vertical="center"/>
    </xf>
    <xf borderId="30" fillId="6" fontId="7" numFmtId="0" xfId="0" applyAlignment="1" applyBorder="1" applyFont="1">
      <alignment horizontal="left" shrinkToFit="0" vertical="center" wrapText="1"/>
    </xf>
    <xf borderId="54" fillId="10" fontId="7" numFmtId="0" xfId="0" applyAlignment="1" applyBorder="1" applyFill="1" applyFont="1">
      <alignment horizontal="center" shrinkToFit="0" vertical="center" wrapText="1"/>
    </xf>
    <xf borderId="26" fillId="4" fontId="7" numFmtId="0" xfId="0" applyAlignment="1" applyBorder="1" applyFont="1">
      <alignment vertical="center"/>
    </xf>
    <xf borderId="55" fillId="10" fontId="7" numFmtId="0" xfId="0" applyAlignment="1" applyBorder="1" applyFont="1">
      <alignment shrinkToFit="0" vertical="center" wrapText="1"/>
    </xf>
    <xf borderId="56" fillId="2" fontId="4" numFmtId="0" xfId="0" applyAlignment="1" applyBorder="1" applyFont="1">
      <alignment horizontal="left" vertical="center"/>
    </xf>
    <xf borderId="57" fillId="0" fontId="1" numFmtId="0" xfId="0" applyBorder="1" applyFont="1"/>
    <xf borderId="28" fillId="5" fontId="9" numFmtId="0" xfId="0" applyAlignment="1" applyBorder="1" applyFont="1">
      <alignment horizontal="right" vertical="center"/>
    </xf>
    <xf borderId="58" fillId="5" fontId="7" numFmtId="0" xfId="0" applyAlignment="1" applyBorder="1" applyFont="1">
      <alignment horizontal="center"/>
    </xf>
    <xf borderId="59" fillId="0" fontId="1" numFmtId="0" xfId="0" applyBorder="1" applyFont="1"/>
    <xf borderId="38" fillId="7" fontId="0" numFmtId="0" xfId="0" applyAlignment="1" applyBorder="1" applyFont="1">
      <alignment horizontal="left"/>
    </xf>
    <xf borderId="58" fillId="5" fontId="5" numFmtId="0" xfId="0" applyAlignment="1" applyBorder="1" applyFont="1">
      <alignment horizontal="center" vertical="center"/>
    </xf>
    <xf borderId="26" fillId="3" fontId="10" numFmtId="0" xfId="0" applyBorder="1" applyFont="1"/>
    <xf borderId="51" fillId="9" fontId="0" numFmtId="10" xfId="0" applyAlignment="1" applyBorder="1" applyFont="1" applyNumberFormat="1">
      <alignment horizontal="right" vertical="center"/>
    </xf>
    <xf borderId="26" fillId="4" fontId="0" numFmtId="0" xfId="0" applyAlignment="1" applyBorder="1" applyFont="1">
      <alignment shrinkToFit="0" vertical="center" wrapText="1"/>
    </xf>
    <xf borderId="60" fillId="3" fontId="0" numFmtId="0" xfId="0" applyAlignment="1" applyBorder="1" applyFont="1">
      <alignment horizontal="center" shrinkToFit="0" vertical="center" wrapText="1"/>
    </xf>
    <xf borderId="61" fillId="0" fontId="1" numFmtId="0" xfId="0" applyBorder="1" applyFont="1"/>
    <xf borderId="62" fillId="0" fontId="1" numFmtId="0" xfId="0" applyBorder="1" applyFont="1"/>
    <xf borderId="63" fillId="0" fontId="1" numFmtId="0" xfId="0" applyBorder="1" applyFont="1"/>
    <xf borderId="26" fillId="4" fontId="0" numFmtId="0" xfId="0" applyAlignment="1" applyBorder="1" applyFont="1">
      <alignment horizontal="right"/>
    </xf>
    <xf borderId="60" fillId="11" fontId="0" numFmtId="0" xfId="0" applyAlignment="1" applyBorder="1" applyFill="1" applyFont="1">
      <alignment horizontal="center" shrinkToFit="0" vertical="center" wrapText="1"/>
    </xf>
    <xf borderId="64" fillId="9" fontId="0" numFmtId="0" xfId="0" applyAlignment="1" applyBorder="1" applyFont="1">
      <alignment horizontal="right" vertical="center"/>
    </xf>
    <xf borderId="65" fillId="9" fontId="0" numFmtId="0" xfId="0" applyAlignment="1" applyBorder="1" applyFont="1">
      <alignment horizontal="right" vertical="center"/>
    </xf>
    <xf borderId="66" fillId="9" fontId="0" numFmtId="0" xfId="0" applyAlignment="1" applyBorder="1" applyFont="1">
      <alignment horizontal="left" vertical="center"/>
    </xf>
    <xf borderId="26" fillId="7" fontId="0" numFmtId="0" xfId="0" applyAlignment="1" applyBorder="1" applyFont="1">
      <alignment horizontal="left"/>
    </xf>
    <xf borderId="26" fillId="3" fontId="0" numFmtId="0" xfId="0" applyAlignment="1" applyBorder="1" applyFont="1">
      <alignment shrinkToFit="0" vertical="center" wrapText="1"/>
    </xf>
    <xf borderId="67" fillId="2" fontId="4" numFmtId="0" xfId="0" applyAlignment="1" applyBorder="1" applyFont="1">
      <alignment horizontal="left" vertical="center"/>
    </xf>
    <xf borderId="68" fillId="0" fontId="1" numFmtId="0" xfId="0" applyBorder="1" applyFont="1"/>
    <xf borderId="69" fillId="0" fontId="1" numFmtId="0" xfId="0" applyBorder="1" applyFont="1"/>
    <xf borderId="26" fillId="3" fontId="11" numFmtId="0" xfId="0" applyBorder="1" applyFont="1"/>
    <xf borderId="26" fillId="3" fontId="11" numFmtId="0" xfId="0" applyAlignment="1" applyBorder="1" applyFont="1">
      <alignment vertical="center"/>
    </xf>
    <xf borderId="60" fillId="4" fontId="0" numFmtId="0" xfId="0" applyAlignment="1" applyBorder="1" applyFont="1">
      <alignment horizontal="left" shrinkToFit="0" vertical="center" wrapText="1"/>
    </xf>
    <xf borderId="53" fillId="9" fontId="0" numFmtId="0" xfId="0" applyAlignment="1" applyBorder="1" applyFont="1">
      <alignment horizontal="left"/>
    </xf>
    <xf borderId="70" fillId="0" fontId="1" numFmtId="0" xfId="0" applyBorder="1" applyFont="1"/>
    <xf borderId="71" fillId="0" fontId="1" numFmtId="0" xfId="0" applyBorder="1" applyFont="1"/>
    <xf borderId="72" fillId="5" fontId="0" numFmtId="0" xfId="0" applyAlignment="1" applyBorder="1" applyFont="1">
      <alignment horizontal="center"/>
    </xf>
    <xf borderId="38" fillId="4" fontId="0" numFmtId="0" xfId="0" applyAlignment="1" applyBorder="1" applyFont="1">
      <alignment horizontal="left"/>
    </xf>
    <xf borderId="73" fillId="0" fontId="1" numFmtId="0" xfId="0" applyBorder="1" applyFont="1"/>
    <xf borderId="26" fillId="4" fontId="0" numFmtId="0" xfId="0" applyAlignment="1" applyBorder="1" applyFont="1">
      <alignment horizontal="center"/>
    </xf>
    <xf borderId="58" fillId="5" fontId="0" numFmtId="0" xfId="0" applyAlignment="1" applyBorder="1" applyFont="1">
      <alignment horizontal="center"/>
    </xf>
    <xf borderId="74" fillId="0" fontId="1" numFmtId="0" xfId="0" applyBorder="1" applyFont="1"/>
    <xf borderId="14" fillId="6" fontId="8" numFmtId="0" xfId="0" applyAlignment="1" applyBorder="1" applyFont="1">
      <alignment horizontal="left" vertical="center"/>
    </xf>
    <xf borderId="26" fillId="7" fontId="0" numFmtId="0" xfId="0" applyAlignment="1" applyBorder="1" applyFont="1">
      <alignment horizontal="right"/>
    </xf>
    <xf borderId="38" fillId="4" fontId="0" numFmtId="0" xfId="0" applyAlignment="1" applyBorder="1" applyFont="1">
      <alignment horizontal="center" vertical="center"/>
    </xf>
    <xf borderId="75" fillId="5" fontId="0" numFmtId="0" xfId="0" applyAlignment="1" applyBorder="1" applyFont="1">
      <alignment horizontal="center"/>
    </xf>
    <xf borderId="76" fillId="5" fontId="0" numFmtId="0" xfId="0" applyBorder="1" applyFont="1"/>
    <xf borderId="77" fillId="5" fontId="0" numFmtId="0" xfId="0" applyBorder="1" applyFont="1"/>
    <xf borderId="78" fillId="0" fontId="1" numFmtId="0" xfId="0" applyBorder="1" applyFont="1"/>
    <xf borderId="79" fillId="5" fontId="0" numFmtId="0" xfId="0" applyBorder="1" applyFont="1"/>
    <xf borderId="80" fillId="5" fontId="0" numFmtId="0" xfId="0" applyBorder="1" applyFont="1"/>
    <xf borderId="81" fillId="4" fontId="0" numFmtId="0" xfId="0" applyBorder="1" applyFont="1"/>
    <xf borderId="79" fillId="4" fontId="0" numFmtId="0" xfId="0" applyBorder="1" applyFont="1"/>
    <xf borderId="80" fillId="4" fontId="0" numFmtId="0" xfId="0" applyBorder="1" applyFont="1"/>
    <xf borderId="0" fillId="0" fontId="4" numFmtId="0" xfId="0" applyAlignment="1" applyFont="1">
      <alignment vertical="center"/>
    </xf>
    <xf borderId="58" fillId="5" fontId="5" numFmtId="0" xfId="0" applyAlignment="1" applyBorder="1" applyFont="1">
      <alignment horizontal="center"/>
    </xf>
    <xf borderId="28" fillId="5" fontId="5" numFmtId="0" xfId="0" applyAlignment="1" applyBorder="1" applyFont="1">
      <alignment horizontal="center" vertical="center"/>
    </xf>
    <xf borderId="26" fillId="4" fontId="8" numFmtId="0" xfId="0" applyBorder="1" applyFont="1"/>
    <xf borderId="82" fillId="9" fontId="0" numFmtId="0" xfId="0" applyAlignment="1" applyBorder="1" applyFont="1">
      <alignment horizontal="right" vertical="center"/>
    </xf>
    <xf borderId="76" fillId="9" fontId="0" numFmtId="0" xfId="0" applyAlignment="1" applyBorder="1" applyFont="1">
      <alignment horizontal="right" vertical="center"/>
    </xf>
    <xf borderId="77" fillId="9" fontId="0" numFmtId="0" xfId="0" applyAlignment="1" applyBorder="1" applyFont="1">
      <alignment horizontal="left"/>
    </xf>
    <xf borderId="81" fillId="9" fontId="0" numFmtId="0" xfId="0" applyAlignment="1" applyBorder="1" applyFont="1">
      <alignment horizontal="right" vertical="center"/>
    </xf>
    <xf borderId="79" fillId="9" fontId="0" numFmtId="0" xfId="0" applyBorder="1" applyFont="1"/>
    <xf borderId="80" fillId="9" fontId="0" numFmtId="0" xfId="0" applyBorder="1" applyFont="1"/>
    <xf borderId="81" fillId="3" fontId="0" numFmtId="0" xfId="0" applyBorder="1" applyFont="1"/>
    <xf borderId="79" fillId="3" fontId="0" numFmtId="0" xfId="0" applyBorder="1" applyFont="1"/>
    <xf borderId="80" fillId="3" fontId="0" numFmtId="0" xfId="0" applyBorder="1" applyFont="1"/>
    <xf borderId="28" fillId="5" fontId="5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42</xdr:row>
      <xdr:rowOff>0</xdr:rowOff>
    </xdr:from>
    <xdr:ext cx="609600" cy="419100"/>
    <xdr:sp macro="" textlink="">
      <xdr:nvSpPr>
        <xdr:cNvPr id="4" name="TextBox 3">
          <a:extLst>
            <a:ext uri="{FF2B5EF4-FFF2-40B4-BE49-F238E27FC236}"/>
          </a:extLst>
        </xdr:cNvPr>
        <xdr:cNvSpPr txBox="1"/>
      </xdr:nvSpPr>
      <xdr:spPr>
        <a:xfrm>
          <a:off x="893379" y="8526518"/>
          <a:ext cx="617483" cy="420413"/>
        </a:xfrm>
        <a:prstGeom prst="rect">
          <a:avLst/>
        </a:prstGeom>
        <a:noFill/>
      </xdr:spPr>
      <xdr:style>
        <a:lnRef idx="0">
          <a:scrgbClr b="0" g="0" r="0"/>
        </a:lnRef>
        <a:fillRef idx="0">
          <a:scrgbClr b="0" g="0" r="0"/>
        </a:fillRef>
        <a:effectRef idx="0">
          <a:scrgbClr b="0" g="0" r="0"/>
        </a:effectRef>
        <a:fontRef idx="minor">
          <a:schemeClr val="tx1"/>
        </a:fontRef>
      </xdr:style>
      <xdr:txBody>
        <a:bodyPr anchor="t" bIns="0" rtlCol="0" horzOverflow="clip" lIns="0" rIns="0" wrap="square" tIns="0" vertOverflow="clip">
          <a:noAutofit/>
        </a:bodyPr>
        <a:lstStyle/>
        <a:p>
          <a:pPr lvl="0"/>
          <a:endParaRPr b="1" lang="en-IN" sz="12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 fLocksWithSheet="0"/>
  </xdr:oneCellAnchor>
  <xdr:oneCellAnchor>
    <xdr:from>
      <xdr:col>2</xdr:col>
      <xdr:colOff>104775</xdr:colOff>
      <xdr:row>58</xdr:row>
      <xdr:rowOff>57150</xdr:rowOff>
    </xdr:from>
    <xdr:ext cx="200025" cy="342900"/>
    <xdr:sp macro="" textlink="">
      <xdr:nvSpPr>
        <xdr:cNvPr id="5" name="TextBox 4">
          <a:extLst>
            <a:ext uri="{FF2B5EF4-FFF2-40B4-BE49-F238E27FC236}"/>
          </a:extLst>
        </xdr:cNvPr>
        <xdr:cNvSpPr txBox="1"/>
      </xdr:nvSpPr>
      <xdr:spPr>
        <a:xfrm>
          <a:off x="994541" y="11790636"/>
          <a:ext cx="204222" cy="349968"/>
        </a:xfrm>
        <a:prstGeom prst="rect">
          <a:avLst/>
        </a:prstGeom>
        <a:noFill/>
      </xdr:spPr>
      <xdr:style>
        <a:lnRef idx="0">
          <a:scrgbClr b="0" g="0" r="0"/>
        </a:lnRef>
        <a:fillRef idx="0">
          <a:scrgbClr b="0" g="0" r="0"/>
        </a:fillRef>
        <a:effectRef idx="0">
          <a:scrgbClr b="0" g="0" r="0"/>
        </a:effectRef>
        <a:fontRef idx="minor">
          <a:schemeClr val="tx1"/>
        </a:fontRef>
      </xdr:style>
      <xdr:txBody>
        <a:bodyPr anchor="t" bIns="0" rtlCol="0" horzOverflow="clip" lIns="0" rIns="0" wrap="none" tIns="0" vertOverflow="clip">
          <a:spAutoFit/>
        </a:bodyPr>
        <a:lstStyle/>
        <a:p>
          <a:pPr lvl="0"/>
          <a:endParaRPr b="1" lang="en-IN" sz="1200">
            <a:solidFill>
              <a:schemeClr val="bg1"/>
            </a:solidFill>
          </a:endParaRPr>
        </a:p>
      </xdr:txBody>
    </xdr:sp>
    <xdr:clientData fLocksWithSheet="0"/>
  </xdr:oneCellAnchor>
  <xdr:oneCellAnchor>
    <xdr:from>
      <xdr:col>2</xdr:col>
      <xdr:colOff>85725</xdr:colOff>
      <xdr:row>95</xdr:row>
      <xdr:rowOff>9525</xdr:rowOff>
    </xdr:from>
    <xdr:ext cx="333375" cy="390525"/>
    <xdr:sp macro="" textlink="">
      <xdr:nvSpPr>
        <xdr:cNvPr id="7" name="TextBox 6">
          <a:extLst>
            <a:ext uri="{FF2B5EF4-FFF2-40B4-BE49-F238E27FC236}"/>
          </a:extLst>
        </xdr:cNvPr>
        <xdr:cNvSpPr txBox="1"/>
      </xdr:nvSpPr>
      <xdr:spPr>
        <a:xfrm>
          <a:off x="981403" y="18858843"/>
          <a:ext cx="335348" cy="397738"/>
        </a:xfrm>
        <a:prstGeom prst="rect">
          <a:avLst/>
        </a:prstGeom>
        <a:noFill/>
      </xdr:spPr>
      <xdr:style>
        <a:lnRef idx="0">
          <a:scrgbClr b="0" g="0" r="0"/>
        </a:lnRef>
        <a:fillRef idx="0">
          <a:scrgbClr b="0" g="0" r="0"/>
        </a:fillRef>
        <a:effectRef idx="0">
          <a:scrgbClr b="0" g="0" r="0"/>
        </a:effectRef>
        <a:fontRef idx="minor">
          <a:schemeClr val="tx1"/>
        </a:fontRef>
      </xdr:style>
      <xdr:txBody>
        <a:bodyPr anchor="t" bIns="0" rtlCol="0" horzOverflow="clip" lIns="0" rIns="0" wrap="none" tIns="0" vertOverflow="clip">
          <a:spAutoFit/>
        </a:bodyPr>
        <a:lstStyle/>
        <a:p>
          <a:pPr lvl="0"/>
          <a:endParaRPr b="1" lang="en-IN" sz="1200">
            <a:solidFill>
              <a:schemeClr val="bg1"/>
            </a:solidFill>
          </a:endParaRPr>
        </a:p>
      </xdr:txBody>
    </xdr:sp>
    <xdr:clientData fLocksWithSheet="0"/>
  </xdr:oneCellAnchor>
  <xdr:oneCellAnchor>
    <xdr:from>
      <xdr:col>2</xdr:col>
      <xdr:colOff>85725</xdr:colOff>
      <xdr:row>108</xdr:row>
      <xdr:rowOff>9525</xdr:rowOff>
    </xdr:from>
    <xdr:ext cx="323850" cy="381000"/>
    <xdr:sp macro="" textlink="">
      <xdr:nvSpPr>
        <xdr:cNvPr id="10" name="TextBox 9">
          <a:extLst>
            <a:ext uri="{FF2B5EF4-FFF2-40B4-BE49-F238E27FC236}"/>
          </a:extLst>
        </xdr:cNvPr>
        <xdr:cNvSpPr txBox="1"/>
      </xdr:nvSpPr>
      <xdr:spPr>
        <a:xfrm>
          <a:off x="981403" y="22471774"/>
          <a:ext cx="332390" cy="388226"/>
        </a:xfrm>
        <a:prstGeom prst="rect">
          <a:avLst/>
        </a:prstGeom>
        <a:noFill/>
      </xdr:spPr>
      <xdr:style>
        <a:lnRef idx="0">
          <a:scrgbClr b="0" g="0" r="0"/>
        </a:lnRef>
        <a:fillRef idx="0">
          <a:scrgbClr b="0" g="0" r="0"/>
        </a:fillRef>
        <a:effectRef idx="0">
          <a:scrgbClr b="0" g="0" r="0"/>
        </a:effectRef>
        <a:fontRef idx="minor">
          <a:schemeClr val="tx1"/>
        </a:fontRef>
      </xdr:style>
      <xdr:txBody>
        <a:bodyPr anchor="t" bIns="0" rtlCol="0" horzOverflow="clip" lIns="0" rIns="0" wrap="none" tIns="0" vertOverflow="clip">
          <a:noAutofit/>
        </a:bodyPr>
        <a:lstStyle/>
        <a:p>
          <a:pPr lvl="0"/>
          <a:endParaRPr b="1" lang="en-IN" sz="1200">
            <a:solidFill>
              <a:schemeClr val="bg1"/>
            </a:solidFill>
          </a:endParaRPr>
        </a:p>
      </xdr:txBody>
    </xdr:sp>
    <xdr:clientData fLocksWithSheet="0"/>
  </xdr:oneCellAnchor>
  <xdr:oneCellAnchor>
    <xdr:from>
      <xdr:col>2</xdr:col>
      <xdr:colOff>85725</xdr:colOff>
      <xdr:row>121</xdr:row>
      <xdr:rowOff>9525</xdr:rowOff>
    </xdr:from>
    <xdr:ext cx="228600" cy="342900"/>
    <xdr:sp macro="" textlink="">
      <xdr:nvSpPr>
        <xdr:cNvPr id="12" name="TextBox 11">
          <a:extLst>
            <a:ext uri="{FF2B5EF4-FFF2-40B4-BE49-F238E27FC236}"/>
          </a:extLst>
        </xdr:cNvPr>
        <xdr:cNvSpPr txBox="1"/>
      </xdr:nvSpPr>
      <xdr:spPr>
        <a:xfrm>
          <a:off x="981404" y="25197894"/>
          <a:ext cx="237822" cy="345736"/>
        </a:xfrm>
        <a:prstGeom prst="rect">
          <a:avLst/>
        </a:prstGeom>
        <a:noFill/>
      </xdr:spPr>
      <xdr:style>
        <a:lnRef idx="0">
          <a:scrgbClr b="0" g="0" r="0"/>
        </a:lnRef>
        <a:fillRef idx="0">
          <a:scrgbClr b="0" g="0" r="0"/>
        </a:fillRef>
        <a:effectRef idx="0">
          <a:scrgbClr b="0" g="0" r="0"/>
        </a:effectRef>
        <a:fontRef idx="minor">
          <a:schemeClr val="tx1"/>
        </a:fontRef>
      </xdr:style>
      <xdr:txBody>
        <a:bodyPr anchor="t" bIns="0" rtlCol="0" horzOverflow="clip" lIns="0" rIns="0" wrap="none" tIns="0" vertOverflow="clip">
          <a:spAutoFit/>
        </a:bodyPr>
        <a:lstStyle/>
        <a:p>
          <a:pPr lvl="0"/>
          <a:endParaRPr b="1" lang="en-IN" sz="1100">
            <a:solidFill>
              <a:schemeClr val="bg1"/>
            </a:solidFill>
          </a:endParaRPr>
        </a:p>
      </xdr:txBody>
    </xdr:sp>
    <xdr:clientData fLocksWithSheet="0"/>
  </xdr:oneCellAnchor>
  <xdr:oneCellAnchor>
    <xdr:from>
      <xdr:col>2</xdr:col>
      <xdr:colOff>85725</xdr:colOff>
      <xdr:row>134</xdr:row>
      <xdr:rowOff>9525</xdr:rowOff>
    </xdr:from>
    <xdr:ext cx="304800" cy="371475"/>
    <xdr:sp macro="" textlink="">
      <xdr:nvSpPr>
        <xdr:cNvPr id="13" name="TextBox 12">
          <a:extLst>
            <a:ext uri="{FF2B5EF4-FFF2-40B4-BE49-F238E27FC236}"/>
          </a:extLst>
        </xdr:cNvPr>
        <xdr:cNvSpPr txBox="1"/>
      </xdr:nvSpPr>
      <xdr:spPr>
        <a:xfrm>
          <a:off x="981404" y="27871463"/>
          <a:ext cx="311111" cy="376834"/>
        </a:xfrm>
        <a:prstGeom prst="rect">
          <a:avLst/>
        </a:prstGeom>
        <a:noFill/>
      </xdr:spPr>
      <xdr:style>
        <a:lnRef idx="0">
          <a:scrgbClr b="0" g="0" r="0"/>
        </a:lnRef>
        <a:fillRef idx="0">
          <a:scrgbClr b="0" g="0" r="0"/>
        </a:fillRef>
        <a:effectRef idx="0">
          <a:scrgbClr b="0" g="0" r="0"/>
        </a:effectRef>
        <a:fontRef idx="minor">
          <a:schemeClr val="tx1"/>
        </a:fontRef>
      </xdr:style>
      <xdr:txBody>
        <a:bodyPr anchor="t" bIns="0" rtlCol="0" horzOverflow="clip" lIns="0" rIns="0" wrap="none" tIns="0" vertOverflow="clip">
          <a:spAutoFit/>
        </a:bodyPr>
        <a:lstStyle/>
        <a:p>
          <a:pPr lvl="0"/>
          <a:endParaRPr b="1" lang="en-IN" sz="1100">
            <a:solidFill>
              <a:schemeClr val="bg1"/>
            </a:solidFill>
          </a:endParaRPr>
        </a:p>
      </xdr:txBody>
    </xdr:sp>
    <xdr:clientData fLocksWithSheet="0"/>
  </xdr:oneCellAnchor>
  <xdr:oneCellAnchor>
    <xdr:from>
      <xdr:col>2</xdr:col>
      <xdr:colOff>133350</xdr:colOff>
      <xdr:row>159</xdr:row>
      <xdr:rowOff>9525</xdr:rowOff>
    </xdr:from>
    <xdr:ext cx="895350" cy="352425"/>
    <xdr:sp macro="" textlink="">
      <xdr:nvSpPr>
        <xdr:cNvPr id="14" name="TextBox 13">
          <a:extLst>
            <a:ext uri="{FF2B5EF4-FFF2-40B4-BE49-F238E27FC236}"/>
          </a:extLst>
        </xdr:cNvPr>
        <xdr:cNvSpPr txBox="1"/>
      </xdr:nvSpPr>
      <xdr:spPr>
        <a:xfrm>
          <a:off x="1020818" y="33297428"/>
          <a:ext cx="899221" cy="352854"/>
        </a:xfrm>
        <a:prstGeom prst="rect">
          <a:avLst/>
        </a:prstGeom>
        <a:noFill/>
      </xdr:spPr>
      <xdr:style>
        <a:lnRef idx="0">
          <a:scrgbClr b="0" g="0" r="0"/>
        </a:lnRef>
        <a:fillRef idx="0">
          <a:scrgbClr b="0" g="0" r="0"/>
        </a:fillRef>
        <a:effectRef idx="0">
          <a:scrgbClr b="0" g="0" r="0"/>
        </a:effectRef>
        <a:fontRef idx="minor">
          <a:schemeClr val="tx1"/>
        </a:fontRef>
      </xdr:style>
      <xdr:txBody>
        <a:bodyPr anchor="t" bIns="0" rtlCol="0" horzOverflow="clip" lIns="0" rIns="0" wrap="none" tIns="0" vertOverflow="clip">
          <a:spAutoFit/>
        </a:bodyPr>
        <a:lstStyle/>
        <a:p>
          <a:pPr lvl="0"/>
          <a:endParaRPr b="1" lang="en-IN" sz="1100">
            <a:solidFill>
              <a:schemeClr val="bg1"/>
            </a:solidFill>
          </a:endParaRPr>
        </a:p>
      </xdr:txBody>
    </xdr:sp>
    <xdr:clientData fLocksWithSheet="0"/>
  </xdr:oneCellAnchor>
  <xdr:oneCellAnchor>
    <xdr:from>
      <xdr:col>16</xdr:col>
      <xdr:colOff>171450</xdr:colOff>
      <xdr:row>85</xdr:row>
      <xdr:rowOff>28575</xdr:rowOff>
    </xdr:from>
    <xdr:ext cx="885825" cy="352425"/>
    <xdr:sp macro="" textlink="">
      <xdr:nvSpPr>
        <xdr:cNvPr id="18" name="TextBox 17">
          <a:extLst>
            <a:ext uri="{FF2B5EF4-FFF2-40B4-BE49-F238E27FC236}"/>
          </a:extLst>
        </xdr:cNvPr>
        <xdr:cNvSpPr txBox="1"/>
      </xdr:nvSpPr>
      <xdr:spPr>
        <a:xfrm>
          <a:off x="9280319" y="17854674"/>
          <a:ext cx="890949" cy="354969"/>
        </a:xfrm>
        <a:prstGeom prst="rect">
          <a:avLst/>
        </a:prstGeom>
        <a:noFill/>
      </xdr:spPr>
      <xdr:style>
        <a:lnRef idx="0">
          <a:scrgbClr b="0" g="0" r="0"/>
        </a:lnRef>
        <a:fillRef idx="0">
          <a:scrgbClr b="0" g="0" r="0"/>
        </a:fillRef>
        <a:effectRef idx="0">
          <a:scrgbClr b="0" g="0" r="0"/>
        </a:effectRef>
        <a:fontRef idx="minor">
          <a:schemeClr val="tx1"/>
        </a:fontRef>
      </xdr:style>
      <xdr:txBody>
        <a:bodyPr anchor="t" bIns="0" rtlCol="0" horzOverflow="clip" lIns="0" rIns="0" wrap="none" tIns="0" vertOverflow="clip">
          <a:spAutoFit/>
        </a:bodyPr>
        <a:lstStyle/>
        <a:p>
          <a:pPr lvl="0"/>
          <a:endParaRPr b="1" lang="en-IN" sz="1100">
            <a:solidFill>
              <a:schemeClr val="bg1"/>
            </a:solidFill>
          </a:endParaRPr>
        </a:p>
      </xdr:txBody>
    </xdr:sp>
    <xdr:clientData fLocksWithSheet="0"/>
  </xdr:oneCellAnchor>
  <xdr:oneCellAnchor>
    <xdr:from>
      <xdr:col>16</xdr:col>
      <xdr:colOff>171450</xdr:colOff>
      <xdr:row>99</xdr:row>
      <xdr:rowOff>28575</xdr:rowOff>
    </xdr:from>
    <xdr:ext cx="676275" cy="352425"/>
    <xdr:sp macro="" textlink="">
      <xdr:nvSpPr>
        <xdr:cNvPr id="19" name="TextBox 18">
          <a:extLst>
            <a:ext uri="{FF2B5EF4-FFF2-40B4-BE49-F238E27FC236}"/>
          </a:extLst>
        </xdr:cNvPr>
        <xdr:cNvSpPr txBox="1"/>
      </xdr:nvSpPr>
      <xdr:spPr>
        <a:xfrm>
          <a:off x="9269185" y="20658364"/>
          <a:ext cx="681084" cy="355034"/>
        </a:xfrm>
        <a:prstGeom prst="rect">
          <a:avLst/>
        </a:prstGeom>
        <a:noFill/>
      </xdr:spPr>
      <xdr:style>
        <a:lnRef idx="0">
          <a:scrgbClr b="0" g="0" r="0"/>
        </a:lnRef>
        <a:fillRef idx="0">
          <a:scrgbClr b="0" g="0" r="0"/>
        </a:fillRef>
        <a:effectRef idx="0">
          <a:scrgbClr b="0" g="0" r="0"/>
        </a:effectRef>
        <a:fontRef idx="minor">
          <a:schemeClr val="tx1"/>
        </a:fontRef>
      </xdr:style>
      <xdr:txBody>
        <a:bodyPr anchor="t" bIns="0" rtlCol="0" horzOverflow="clip" lIns="0" rIns="0" wrap="none" tIns="0" vertOverflow="clip">
          <a:spAutoFit/>
        </a:bodyPr>
        <a:lstStyle/>
        <a:p>
          <a:pPr lvl="0"/>
          <a:endParaRPr lang="en-IN" sz="1100">
            <a:solidFill>
              <a:schemeClr val="bg1"/>
            </a:solidFill>
          </a:endParaRPr>
        </a:p>
      </xdr:txBody>
    </xdr:sp>
    <xdr:clientData fLocksWithSheet="0"/>
  </xdr:oneCellAnchor>
  <xdr:oneCellAnchor>
    <xdr:from>
      <xdr:col>16</xdr:col>
      <xdr:colOff>171450</xdr:colOff>
      <xdr:row>115</xdr:row>
      <xdr:rowOff>28575</xdr:rowOff>
    </xdr:from>
    <xdr:ext cx="523875" cy="314325"/>
    <xdr:sp macro="" textlink="">
      <xdr:nvSpPr>
        <xdr:cNvPr id="20" name="TextBox 19">
          <a:extLst>
            <a:ext uri="{FF2B5EF4-FFF2-40B4-BE49-F238E27FC236}"/>
          </a:extLst>
        </xdr:cNvPr>
        <xdr:cNvSpPr txBox="1"/>
      </xdr:nvSpPr>
      <xdr:spPr>
        <a:xfrm>
          <a:off x="9269185" y="24179892"/>
          <a:ext cx="529824" cy="315792"/>
        </a:xfrm>
        <a:prstGeom prst="rect">
          <a:avLst/>
        </a:prstGeom>
        <a:noFill/>
      </xdr:spPr>
      <xdr:style>
        <a:lnRef idx="0">
          <a:scrgbClr b="0" g="0" r="0"/>
        </a:lnRef>
        <a:fillRef idx="0">
          <a:scrgbClr b="0" g="0" r="0"/>
        </a:fillRef>
        <a:effectRef idx="0">
          <a:scrgbClr b="0" g="0" r="0"/>
        </a:effectRef>
        <a:fontRef idx="minor">
          <a:schemeClr val="tx1"/>
        </a:fontRef>
      </xdr:style>
      <xdr:txBody>
        <a:bodyPr anchor="t" bIns="0" rtlCol="0" horzOverflow="clip" lIns="0" rIns="0" wrap="none" tIns="0" vertOverflow="clip">
          <a:spAutoFit/>
        </a:bodyPr>
        <a:lstStyle/>
        <a:p>
          <a:pPr lvl="0"/>
          <a:endParaRPr lang="en-IN" sz="1100">
            <a:solidFill>
              <a:schemeClr val="bg1"/>
            </a:solidFill>
          </a:endParaRPr>
        </a:p>
      </xdr:txBody>
    </xdr:sp>
    <xdr:clientData fLocksWithSheet="0"/>
  </xdr:oneCellAnchor>
  <xdr:oneCellAnchor>
    <xdr:from>
      <xdr:col>29</xdr:col>
      <xdr:colOff>142875</xdr:colOff>
      <xdr:row>42</xdr:row>
      <xdr:rowOff>9525</xdr:rowOff>
    </xdr:from>
    <xdr:ext cx="914400" cy="371475"/>
    <xdr:sp macro="" textlink="">
      <xdr:nvSpPr>
        <xdr:cNvPr id="17" name="TextBox 16">
          <a:extLst>
            <a:ext uri="{FF2B5EF4-FFF2-40B4-BE49-F238E27FC236}"/>
          </a:extLst>
        </xdr:cNvPr>
        <xdr:cNvSpPr txBox="1"/>
      </xdr:nvSpPr>
      <xdr:spPr>
        <a:xfrm>
          <a:off x="17157951" y="8368392"/>
          <a:ext cx="923458" cy="374013"/>
        </a:xfrm>
        <a:prstGeom prst="rect">
          <a:avLst/>
        </a:prstGeom>
        <a:noFill/>
      </xdr:spPr>
      <xdr:style>
        <a:lnRef idx="0">
          <a:scrgbClr b="0" g="0" r="0"/>
        </a:lnRef>
        <a:fillRef idx="0">
          <a:scrgbClr b="0" g="0" r="0"/>
        </a:fillRef>
        <a:effectRef idx="0">
          <a:scrgbClr b="0" g="0" r="0"/>
        </a:effectRef>
        <a:fontRef idx="minor">
          <a:schemeClr val="tx1"/>
        </a:fontRef>
      </xdr:style>
      <xdr:txBody>
        <a:bodyPr anchor="t" bIns="0" rtlCol="0" horzOverflow="clip" lIns="0" rIns="0" wrap="none" tIns="0" vertOverflow="clip">
          <a:spAutoFit/>
        </a:bodyPr>
        <a:lstStyle/>
        <a:p>
          <a:pPr lvl="0"/>
          <a:endParaRPr b="1" lang="en-IN" sz="1100">
            <a:solidFill>
              <a:schemeClr val="bg1"/>
            </a:solidFill>
          </a:endParaRPr>
        </a:p>
      </xdr:txBody>
    </xdr:sp>
    <xdr:clientData fLocksWithSheet="0"/>
  </xdr:oneCellAnchor>
  <xdr:oneCellAnchor>
    <xdr:from>
      <xdr:col>35</xdr:col>
      <xdr:colOff>66675</xdr:colOff>
      <xdr:row>54</xdr:row>
      <xdr:rowOff>228600</xdr:rowOff>
    </xdr:from>
    <xdr:ext cx="495300" cy="171450"/>
    <xdr:sp macro="" textlink="">
      <xdr:nvSpPr>
        <xdr:cNvPr id="21" name="TextBox 20">
          <a:extLst>
            <a:ext uri="{FF2B5EF4-FFF2-40B4-BE49-F238E27FC236}"/>
          </a:extLst>
        </xdr:cNvPr>
        <xdr:cNvSpPr txBox="1"/>
      </xdr:nvSpPr>
      <xdr:spPr>
        <a:xfrm>
          <a:off x="20742727" y="10970078"/>
          <a:ext cx="503086" cy="172227"/>
        </a:xfrm>
        <a:prstGeom prst="rect">
          <a:avLst/>
        </a:prstGeom>
        <a:noFill/>
      </xdr:spPr>
      <xdr:style>
        <a:lnRef idx="0">
          <a:scrgbClr b="0" g="0" r="0"/>
        </a:lnRef>
        <a:fillRef idx="0">
          <a:scrgbClr b="0" g="0" r="0"/>
        </a:fillRef>
        <a:effectRef idx="0">
          <a:scrgbClr b="0" g="0" r="0"/>
        </a:effectRef>
        <a:fontRef idx="minor">
          <a:schemeClr val="tx1"/>
        </a:fontRef>
      </xdr:style>
      <xdr:txBody>
        <a:bodyPr anchor="t" bIns="0" rtlCol="0" horzOverflow="clip" lIns="0" rIns="0" wrap="none" tIns="0" vertOverflow="clip">
          <a:spAutoFit/>
        </a:bodyPr>
        <a:lstStyle/>
        <a:p>
          <a:r>
            <a:rPr b="1" lang="en-IN" sz="1100">
              <a:solidFill>
                <a:schemeClr val="bg1"/>
              </a:solidFill>
            </a:rPr>
            <a:t>0.9</a:t>
          </a:r>
        </a:p>
      </xdr:txBody>
    </xdr:sp>
    <xdr:clientData fLocksWithSheet="0"/>
  </xdr:oneCellAnchor>
  <xdr:oneCellAnchor>
    <xdr:from>
      <xdr:col>29</xdr:col>
      <xdr:colOff>266700</xdr:colOff>
      <xdr:row>62</xdr:row>
      <xdr:rowOff>38100</xdr:rowOff>
    </xdr:from>
    <xdr:ext cx="657225" cy="342900"/>
    <xdr:sp macro="" textlink="">
      <xdr:nvSpPr>
        <xdr:cNvPr id="22" name="TextBox 21">
          <a:extLst>
            <a:ext uri="{FF2B5EF4-FFF2-40B4-BE49-F238E27FC236}"/>
          </a:extLst>
        </xdr:cNvPr>
        <xdr:cNvSpPr txBox="1"/>
      </xdr:nvSpPr>
      <xdr:spPr>
        <a:xfrm>
          <a:off x="17288580" y="13930992"/>
          <a:ext cx="658963" cy="344518"/>
        </a:xfrm>
        <a:prstGeom prst="rect">
          <a:avLst/>
        </a:prstGeom>
        <a:noFill/>
      </xdr:spPr>
      <xdr:style>
        <a:lnRef idx="0">
          <a:scrgbClr b="0" g="0" r="0"/>
        </a:lnRef>
        <a:fillRef idx="0">
          <a:scrgbClr b="0" g="0" r="0"/>
        </a:fillRef>
        <a:effectRef idx="0">
          <a:scrgbClr b="0" g="0" r="0"/>
        </a:effectRef>
        <a:fontRef idx="minor">
          <a:schemeClr val="tx1"/>
        </a:fontRef>
      </xdr:style>
      <xdr:txBody>
        <a:bodyPr anchor="t" bIns="0" rtlCol="0" horzOverflow="clip" lIns="0" rIns="0" wrap="none" tIns="0" vertOverflow="clip">
          <a:spAutoFit/>
        </a:bodyPr>
        <a:lstStyle/>
        <a:p>
          <a:pPr lvl="0"/>
          <a:endParaRPr b="1" lang="en-IN" sz="1100">
            <a:solidFill>
              <a:schemeClr val="bg1"/>
            </a:solidFill>
          </a:endParaRPr>
        </a:p>
      </xdr:txBody>
    </xdr:sp>
    <xdr:clientData fLocksWithSheet="0"/>
  </xdr:oneCellAnchor>
  <xdr:oneCellAnchor>
    <xdr:from>
      <xdr:col>29</xdr:col>
      <xdr:colOff>323850</xdr:colOff>
      <xdr:row>75</xdr:row>
      <xdr:rowOff>38100</xdr:rowOff>
    </xdr:from>
    <xdr:ext cx="571500" cy="342900"/>
    <xdr:sp macro="" textlink="">
      <xdr:nvSpPr>
        <xdr:cNvPr id="23" name="TextBox 22">
          <a:extLst>
            <a:ext uri="{FF2B5EF4-FFF2-40B4-BE49-F238E27FC236}"/>
          </a:extLst>
        </xdr:cNvPr>
        <xdr:cNvSpPr txBox="1"/>
      </xdr:nvSpPr>
      <xdr:spPr>
        <a:xfrm>
          <a:off x="17365400" y="15658604"/>
          <a:ext cx="575863" cy="344518"/>
        </a:xfrm>
        <a:prstGeom prst="rect">
          <a:avLst/>
        </a:prstGeom>
        <a:noFill/>
      </xdr:spPr>
      <xdr:style>
        <a:lnRef idx="0">
          <a:scrgbClr b="0" g="0" r="0"/>
        </a:lnRef>
        <a:fillRef idx="0">
          <a:scrgbClr b="0" g="0" r="0"/>
        </a:fillRef>
        <a:effectRef idx="0">
          <a:scrgbClr b="0" g="0" r="0"/>
        </a:effectRef>
        <a:fontRef idx="minor">
          <a:schemeClr val="tx1"/>
        </a:fontRef>
      </xdr:style>
      <xdr:txBody>
        <a:bodyPr anchor="t" bIns="0" rtlCol="0" horzOverflow="clip" lIns="0" rIns="0" wrap="none" tIns="0" vertOverflow="clip">
          <a:spAutoFit/>
        </a:bodyPr>
        <a:lstStyle/>
        <a:p>
          <a:pPr lvl="0"/>
          <a:endParaRPr b="1" lang="en-IN" sz="1100">
            <a:solidFill>
              <a:schemeClr val="bg1"/>
            </a:solidFill>
          </a:endParaRPr>
        </a:p>
      </xdr:txBody>
    </xdr:sp>
    <xdr:clientData fLocksWithSheet="0"/>
  </xdr:oneCellAnchor>
  <xdr:oneCellAnchor>
    <xdr:from>
      <xdr:col>29</xdr:col>
      <xdr:colOff>266700</xdr:colOff>
      <xdr:row>88</xdr:row>
      <xdr:rowOff>0</xdr:rowOff>
    </xdr:from>
    <xdr:ext cx="1276350" cy="180975"/>
    <xdr:sp macro="" textlink="">
      <xdr:nvSpPr>
        <xdr:cNvPr id="6" name="TextBox 5">
          <a:extLst>
            <a:ext uri="{FF2B5EF4-FFF2-40B4-BE49-F238E27FC236}"/>
          </a:extLst>
        </xdr:cNvPr>
        <xdr:cNvSpPr txBox="1"/>
      </xdr:nvSpPr>
      <xdr:spPr>
        <a:xfrm>
          <a:off x="17286514" y="19945350"/>
          <a:ext cx="1279453" cy="185628"/>
        </a:xfrm>
        <a:prstGeom prst="rect">
          <a:avLst/>
        </a:prstGeom>
        <a:noFill/>
      </xdr:spPr>
      <xdr:style>
        <a:lnRef idx="0">
          <a:scrgbClr b="0" g="0" r="0"/>
        </a:lnRef>
        <a:fillRef idx="0">
          <a:scrgbClr b="0" g="0" r="0"/>
        </a:fillRef>
        <a:effectRef idx="0">
          <a:scrgbClr b="0" g="0" r="0"/>
        </a:effectRef>
        <a:fontRef idx="minor">
          <a:schemeClr val="tx1"/>
        </a:fontRef>
      </xdr:style>
      <xdr:txBody>
        <a:bodyPr anchor="t" bIns="0" rtlCol="0" horzOverflow="clip" lIns="0" rIns="0" wrap="none" tIns="0" vertOverflow="clip">
          <a:spAutoFit/>
        </a:bodyPr>
        <a:lstStyle/>
        <a:p>
          <a:pPr lvl="0"/>
          <a:endParaRPr b="1" lang="en-IN" sz="1100">
            <a:solidFill>
              <a:schemeClr val="bg1"/>
            </a:solidFill>
          </a:endParaRPr>
        </a:p>
      </xdr:txBody>
    </xdr:sp>
    <xdr:clientData fLocksWithSheet="0"/>
  </xdr:oneCellAnchor>
  <xdr:oneCellAnchor>
    <xdr:from>
      <xdr:col>29</xdr:col>
      <xdr:colOff>266700</xdr:colOff>
      <xdr:row>95</xdr:row>
      <xdr:rowOff>228600</xdr:rowOff>
    </xdr:from>
    <xdr:ext cx="1190625" cy="180975"/>
    <xdr:sp macro="" textlink="">
      <xdr:nvSpPr>
        <xdr:cNvPr id="26" name="TextBox 25">
          <a:extLst>
            <a:ext uri="{FF2B5EF4-FFF2-40B4-BE49-F238E27FC236}"/>
          </a:extLst>
        </xdr:cNvPr>
        <xdr:cNvSpPr txBox="1"/>
      </xdr:nvSpPr>
      <xdr:spPr>
        <a:xfrm>
          <a:off x="17286514" y="21676178"/>
          <a:ext cx="1199431" cy="185628"/>
        </a:xfrm>
        <a:prstGeom prst="rect">
          <a:avLst/>
        </a:prstGeom>
        <a:noFill/>
      </xdr:spPr>
      <xdr:style>
        <a:lnRef idx="0">
          <a:scrgbClr b="0" g="0" r="0"/>
        </a:lnRef>
        <a:fillRef idx="0">
          <a:scrgbClr b="0" g="0" r="0"/>
        </a:fillRef>
        <a:effectRef idx="0">
          <a:scrgbClr b="0" g="0" r="0"/>
        </a:effectRef>
        <a:fontRef idx="minor">
          <a:schemeClr val="tx1"/>
        </a:fontRef>
      </xdr:style>
      <xdr:txBody>
        <a:bodyPr anchor="t" bIns="0" rtlCol="0" horzOverflow="clip" lIns="0" rIns="0" wrap="none" tIns="0" vertOverflow="clip">
          <a:spAutoFit/>
        </a:bodyPr>
        <a:lstStyle/>
        <a:p>
          <a:pPr lvl="0"/>
          <a:endParaRPr b="1" lang="en-IN" sz="1100">
            <a:solidFill>
              <a:schemeClr val="bg1"/>
            </a:solidFill>
          </a:endParaRPr>
        </a:p>
      </xdr:txBody>
    </xdr:sp>
    <xdr:clientData fLocksWithSheet="0"/>
  </xdr:oneCellAnchor>
  <xdr:oneCellAnchor>
    <xdr:from>
      <xdr:col>29</xdr:col>
      <xdr:colOff>304800</xdr:colOff>
      <xdr:row>104</xdr:row>
      <xdr:rowOff>19050</xdr:rowOff>
    </xdr:from>
    <xdr:ext cx="1809750" cy="400050"/>
    <xdr:sp macro="" textlink="">
      <xdr:nvSpPr>
        <xdr:cNvPr id="28" name="TextBox 27">
          <a:extLst>
            <a:ext uri="{FF2B5EF4-FFF2-40B4-BE49-F238E27FC236}"/>
          </a:extLst>
        </xdr:cNvPr>
        <xdr:cNvSpPr txBox="1"/>
      </xdr:nvSpPr>
      <xdr:spPr>
        <a:xfrm>
          <a:off x="17321237" y="23564848"/>
          <a:ext cx="1810239" cy="407612"/>
        </a:xfrm>
        <a:prstGeom prst="rect">
          <a:avLst/>
        </a:prstGeom>
        <a:noFill/>
      </xdr:spPr>
      <xdr:style>
        <a:lnRef idx="0">
          <a:scrgbClr b="0" g="0" r="0"/>
        </a:lnRef>
        <a:fillRef idx="0">
          <a:scrgbClr b="0" g="0" r="0"/>
        </a:fillRef>
        <a:effectRef idx="0">
          <a:scrgbClr b="0" g="0" r="0"/>
        </a:effectRef>
        <a:fontRef idx="minor">
          <a:schemeClr val="tx1"/>
        </a:fontRef>
      </xdr:style>
      <xdr:txBody>
        <a:bodyPr anchor="t" bIns="0" rtlCol="0" horzOverflow="clip" lIns="0" rIns="0" wrap="none" tIns="0" vertOverflow="clip">
          <a:spAutoFit/>
        </a:bodyPr>
        <a:lstStyle/>
        <a:p>
          <a:pPr lvl="0"/>
          <a:endParaRPr b="1" lang="en-IN" sz="1100">
            <a:solidFill>
              <a:schemeClr val="bg1"/>
            </a:solidFill>
          </a:endParaRPr>
        </a:p>
      </xdr:txBody>
    </xdr:sp>
    <xdr:clientData fLocksWithSheet="0"/>
  </xdr:oneCellAnchor>
  <xdr:oneCellAnchor>
    <xdr:from>
      <xdr:col>15</xdr:col>
      <xdr:colOff>571500</xdr:colOff>
      <xdr:row>153</xdr:row>
      <xdr:rowOff>28575</xdr:rowOff>
    </xdr:from>
    <xdr:ext cx="542925" cy="314325"/>
    <xdr:sp macro="" textlink="">
      <xdr:nvSpPr>
        <xdr:cNvPr id="29" name="TextBox 28">
          <a:extLst>
            <a:ext uri="{FF2B5EF4-FFF2-40B4-BE49-F238E27FC236}"/>
          </a:extLst>
        </xdr:cNvPr>
        <xdr:cNvSpPr txBox="1"/>
      </xdr:nvSpPr>
      <xdr:spPr>
        <a:xfrm>
          <a:off x="9056911" y="33492621"/>
          <a:ext cx="546303" cy="321435"/>
        </a:xfrm>
        <a:prstGeom prst="rect">
          <a:avLst/>
        </a:prstGeom>
        <a:noFill/>
      </xdr:spPr>
      <xdr:style>
        <a:lnRef idx="0">
          <a:scrgbClr b="0" g="0" r="0"/>
        </a:lnRef>
        <a:fillRef idx="0">
          <a:scrgbClr b="0" g="0" r="0"/>
        </a:fillRef>
        <a:effectRef idx="0">
          <a:scrgbClr b="0" g="0" r="0"/>
        </a:effectRef>
        <a:fontRef idx="minor">
          <a:schemeClr val="tx1"/>
        </a:fontRef>
      </xdr:style>
      <xdr:txBody>
        <a:bodyPr anchor="t" bIns="0" rtlCol="0" horzOverflow="clip" lIns="0" rIns="0" wrap="none" tIns="0" vertOverflow="clip">
          <a:spAutoFit/>
        </a:bodyPr>
        <a:lstStyle/>
        <a:p>
          <a:pPr lvl="0"/>
          <a:endParaRPr lang="en-IN" sz="1100">
            <a:solidFill>
              <a:schemeClr val="bg1"/>
            </a:solidFill>
          </a:endParaRPr>
        </a:p>
      </xdr:txBody>
    </xdr:sp>
    <xdr:clientData fLocksWithSheet="0"/>
  </xdr:oneCellAnchor>
  <xdr:oneCellAnchor>
    <xdr:from>
      <xdr:col>15</xdr:col>
      <xdr:colOff>571500</xdr:colOff>
      <xdr:row>164</xdr:row>
      <xdr:rowOff>28575</xdr:rowOff>
    </xdr:from>
    <xdr:ext cx="542925" cy="314325"/>
    <xdr:sp macro="" textlink="">
      <xdr:nvSpPr>
        <xdr:cNvPr id="30" name="TextBox 29">
          <a:extLst>
            <a:ext uri="{FF2B5EF4-FFF2-40B4-BE49-F238E27FC236}"/>
          </a:extLst>
        </xdr:cNvPr>
        <xdr:cNvSpPr txBox="1"/>
      </xdr:nvSpPr>
      <xdr:spPr>
        <a:xfrm>
          <a:off x="9056911" y="35854821"/>
          <a:ext cx="548034" cy="316690"/>
        </a:xfrm>
        <a:prstGeom prst="rect">
          <a:avLst/>
        </a:prstGeom>
        <a:noFill/>
      </xdr:spPr>
      <xdr:style>
        <a:lnRef idx="0">
          <a:scrgbClr b="0" g="0" r="0"/>
        </a:lnRef>
        <a:fillRef idx="0">
          <a:scrgbClr b="0" g="0" r="0"/>
        </a:fillRef>
        <a:effectRef idx="0">
          <a:scrgbClr b="0" g="0" r="0"/>
        </a:effectRef>
        <a:fontRef idx="minor">
          <a:schemeClr val="tx1"/>
        </a:fontRef>
      </xdr:style>
      <xdr:txBody>
        <a:bodyPr anchor="t" bIns="0" rtlCol="0" horzOverflow="clip" lIns="0" rIns="0" wrap="none" tIns="0" vertOverflow="clip">
          <a:spAutoFit/>
        </a:bodyPr>
        <a:lstStyle/>
        <a:p>
          <a:pPr lvl="0"/>
          <a:endParaRPr lang="en-IN" sz="1100">
            <a:solidFill>
              <a:schemeClr val="bg1"/>
            </a:solidFill>
          </a:endParaRPr>
        </a:p>
      </xdr:txBody>
    </xdr:sp>
    <xdr:clientData fLocksWithSheet="0"/>
  </xdr:oneCellAnchor>
  <xdr:oneCellAnchor>
    <xdr:from>
      <xdr:col>15</xdr:col>
      <xdr:colOff>361950</xdr:colOff>
      <xdr:row>177</xdr:row>
      <xdr:rowOff>28575</xdr:rowOff>
    </xdr:from>
    <xdr:ext cx="790575" cy="314325"/>
    <xdr:sp macro="" textlink="">
      <xdr:nvSpPr>
        <xdr:cNvPr id="31" name="TextBox 30">
          <a:extLst>
            <a:ext uri="{FF2B5EF4-FFF2-40B4-BE49-F238E27FC236}"/>
          </a:extLst>
        </xdr:cNvPr>
        <xdr:cNvSpPr txBox="1"/>
      </xdr:nvSpPr>
      <xdr:spPr>
        <a:xfrm>
          <a:off x="8844640" y="38706878"/>
          <a:ext cx="798039" cy="321435"/>
        </a:xfrm>
        <a:prstGeom prst="rect">
          <a:avLst/>
        </a:prstGeom>
        <a:noFill/>
      </xdr:spPr>
      <xdr:style>
        <a:lnRef idx="0">
          <a:scrgbClr b="0" g="0" r="0"/>
        </a:lnRef>
        <a:fillRef idx="0">
          <a:scrgbClr b="0" g="0" r="0"/>
        </a:fillRef>
        <a:effectRef idx="0">
          <a:scrgbClr b="0" g="0" r="0"/>
        </a:effectRef>
        <a:fontRef idx="minor">
          <a:schemeClr val="tx1"/>
        </a:fontRef>
      </xdr:style>
      <xdr:txBody>
        <a:bodyPr anchor="t" bIns="0" rtlCol="0" horzOverflow="clip" lIns="0" rIns="0" wrap="none" tIns="0" vertOverflow="clip">
          <a:spAutoFit/>
        </a:bodyPr>
        <a:lstStyle/>
        <a:p>
          <a:pPr lvl="0"/>
          <a:endParaRPr lang="en-IN" sz="1100">
            <a:solidFill>
              <a:schemeClr val="bg1"/>
            </a:solidFill>
          </a:endParaRPr>
        </a:p>
      </xdr:txBody>
    </xdr:sp>
    <xdr:clientData fLocksWithSheet="0"/>
  </xdr:oneCellAnchor>
  <xdr:oneCellAnchor>
    <xdr:from>
      <xdr:col>15</xdr:col>
      <xdr:colOff>361950</xdr:colOff>
      <xdr:row>188</xdr:row>
      <xdr:rowOff>28575</xdr:rowOff>
    </xdr:from>
    <xdr:ext cx="790575" cy="314325"/>
    <xdr:sp macro="" textlink="">
      <xdr:nvSpPr>
        <xdr:cNvPr id="34" name="TextBox 33">
          <a:extLst>
            <a:ext uri="{FF2B5EF4-FFF2-40B4-BE49-F238E27FC236}"/>
          </a:extLst>
        </xdr:cNvPr>
        <xdr:cNvSpPr txBox="1"/>
      </xdr:nvSpPr>
      <xdr:spPr>
        <a:xfrm>
          <a:off x="8844640" y="40960221"/>
          <a:ext cx="799771" cy="321242"/>
        </a:xfrm>
        <a:prstGeom prst="rect">
          <a:avLst/>
        </a:prstGeom>
        <a:noFill/>
      </xdr:spPr>
      <xdr:style>
        <a:lnRef idx="0">
          <a:scrgbClr b="0" g="0" r="0"/>
        </a:lnRef>
        <a:fillRef idx="0">
          <a:scrgbClr b="0" g="0" r="0"/>
        </a:fillRef>
        <a:effectRef idx="0">
          <a:scrgbClr b="0" g="0" r="0"/>
        </a:effectRef>
        <a:fontRef idx="minor">
          <a:schemeClr val="tx1"/>
        </a:fontRef>
      </xdr:style>
      <xdr:txBody>
        <a:bodyPr anchor="t" bIns="0" rtlCol="0" horzOverflow="clip" lIns="0" rIns="0" wrap="none" tIns="0" vertOverflow="clip">
          <a:spAutoFit/>
        </a:bodyPr>
        <a:lstStyle/>
        <a:p>
          <a:pPr lvl="0"/>
          <a:endParaRPr lang="en-IN" sz="1100">
            <a:solidFill>
              <a:schemeClr val="bg1"/>
            </a:solidFill>
          </a:endParaRPr>
        </a:p>
      </xdr:txBody>
    </xdr:sp>
    <xdr:clientData fLocksWithSheet="0"/>
  </xdr:oneCellAnchor>
  <xdr:oneCellAnchor>
    <xdr:from>
      <xdr:col>10</xdr:col>
      <xdr:colOff>590550</xdr:colOff>
      <xdr:row>1</xdr:row>
      <xdr:rowOff>142875</xdr:rowOff>
    </xdr:from>
    <xdr:ext cx="4067175" cy="25336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152400</xdr:colOff>
      <xdr:row>42</xdr:row>
      <xdr:rowOff>133350</xdr:rowOff>
    </xdr:from>
    <xdr:ext cx="5019675" cy="20764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180975</xdr:colOff>
      <xdr:row>70</xdr:row>
      <xdr:rowOff>104775</xdr:rowOff>
    </xdr:from>
    <xdr:ext cx="2105025" cy="15240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8.71"/>
    <col customWidth="1" min="3" max="3" width="9.14"/>
    <col customWidth="1" min="4" max="4" width="8.71"/>
    <col customWidth="1" min="5" max="5" width="4.86"/>
    <col customWidth="1" min="6" max="6" width="11.29"/>
    <col customWidth="1" min="7" max="7" width="6.29"/>
    <col customWidth="1" min="8" max="41" width="8.71"/>
  </cols>
  <sheetData>
    <row r="1" ht="14.25" customHeight="1">
      <c r="A1" s="1" t="s">
        <v>0</v>
      </c>
    </row>
    <row r="2" ht="14.25" customHeight="1"/>
    <row r="3" ht="14.25" customHeight="1"/>
    <row r="4" ht="14.25" customHeight="1">
      <c r="A4" s="2">
        <v>1.0</v>
      </c>
      <c r="B4" s="3" t="s">
        <v>1</v>
      </c>
      <c r="C4" s="4"/>
      <c r="D4" s="5"/>
      <c r="E4" s="2" t="s">
        <v>2</v>
      </c>
      <c r="F4" s="2">
        <v>160.0</v>
      </c>
      <c r="G4" s="6" t="s">
        <v>3</v>
      </c>
    </row>
    <row r="5" ht="18.0" customHeight="1">
      <c r="A5" s="7">
        <v>2.0</v>
      </c>
      <c r="B5" s="8" t="s">
        <v>4</v>
      </c>
      <c r="C5" s="9"/>
      <c r="D5" s="10"/>
      <c r="E5" s="7" t="s">
        <v>5</v>
      </c>
      <c r="F5" s="7">
        <v>0.65</v>
      </c>
      <c r="G5" s="11" t="s">
        <v>6</v>
      </c>
    </row>
    <row r="6" ht="12.0" customHeight="1">
      <c r="A6" s="12"/>
      <c r="B6" s="13"/>
      <c r="C6" s="14"/>
      <c r="D6" s="15"/>
      <c r="E6" s="12"/>
      <c r="F6" s="12"/>
      <c r="G6" s="15"/>
      <c r="H6" s="16"/>
    </row>
    <row r="7" ht="14.25" customHeight="1">
      <c r="A7" s="17">
        <v>3.0</v>
      </c>
      <c r="B7" s="18" t="s">
        <v>7</v>
      </c>
      <c r="C7" s="19"/>
      <c r="D7" s="20"/>
      <c r="E7" s="17" t="s">
        <v>8</v>
      </c>
      <c r="F7" s="17">
        <v>1.016</v>
      </c>
      <c r="G7" s="21" t="s">
        <v>2</v>
      </c>
    </row>
    <row r="8" ht="14.25" customHeight="1">
      <c r="A8" s="17">
        <v>4.0</v>
      </c>
      <c r="B8" s="18" t="s">
        <v>9</v>
      </c>
      <c r="C8" s="19"/>
      <c r="D8" s="20"/>
      <c r="E8" s="17" t="s">
        <v>10</v>
      </c>
      <c r="F8" s="17">
        <v>0.15</v>
      </c>
      <c r="G8" s="21" t="s">
        <v>2</v>
      </c>
    </row>
    <row r="9" ht="14.25" customHeight="1">
      <c r="A9" s="17">
        <v>5.0</v>
      </c>
      <c r="B9" s="18" t="s">
        <v>11</v>
      </c>
      <c r="C9" s="19"/>
      <c r="D9" s="20"/>
      <c r="E9" s="17" t="s">
        <v>12</v>
      </c>
      <c r="F9" s="17">
        <v>9.81</v>
      </c>
      <c r="G9" s="21" t="s">
        <v>13</v>
      </c>
    </row>
    <row r="10" ht="14.25" customHeight="1">
      <c r="A10" s="17">
        <v>6.0</v>
      </c>
      <c r="B10" s="18" t="s">
        <v>14</v>
      </c>
      <c r="C10" s="19"/>
      <c r="D10" s="20"/>
      <c r="E10" s="17" t="s">
        <v>15</v>
      </c>
      <c r="F10" s="17">
        <v>0.1025</v>
      </c>
      <c r="G10" s="21" t="s">
        <v>2</v>
      </c>
    </row>
    <row r="11" ht="14.25" customHeight="1">
      <c r="A11" s="17">
        <v>7.0</v>
      </c>
      <c r="B11" s="18" t="s">
        <v>16</v>
      </c>
      <c r="C11" s="19"/>
      <c r="D11" s="20"/>
      <c r="E11" s="17" t="s">
        <v>17</v>
      </c>
      <c r="F11" s="17">
        <v>0.0725</v>
      </c>
      <c r="G11" s="21" t="s">
        <v>2</v>
      </c>
    </row>
    <row r="12" ht="14.25" customHeight="1">
      <c r="A12" s="17">
        <v>8.0</v>
      </c>
      <c r="B12" s="18" t="s">
        <v>18</v>
      </c>
      <c r="C12" s="19"/>
      <c r="D12" s="20"/>
      <c r="E12" s="17" t="s">
        <v>19</v>
      </c>
      <c r="F12" s="17" t="str">
        <f>AVERAGE(F10,F11)</f>
        <v>0.0875</v>
      </c>
      <c r="G12" s="21" t="s">
        <v>2</v>
      </c>
    </row>
    <row r="13" ht="14.25" customHeight="1">
      <c r="A13" s="17">
        <v>9.0</v>
      </c>
      <c r="B13" s="18" t="s">
        <v>20</v>
      </c>
      <c r="C13" s="19"/>
      <c r="D13" s="20"/>
      <c r="E13" s="17" t="s">
        <v>21</v>
      </c>
      <c r="F13" s="17">
        <v>0.028</v>
      </c>
      <c r="G13" s="21" t="s">
        <v>2</v>
      </c>
      <c r="H13" s="22"/>
    </row>
    <row r="14" ht="14.25" customHeight="1">
      <c r="A14" s="17">
        <v>10.0</v>
      </c>
      <c r="B14" s="18" t="s">
        <v>22</v>
      </c>
      <c r="C14" s="19"/>
      <c r="D14" s="20"/>
      <c r="E14" s="17" t="s">
        <v>23</v>
      </c>
      <c r="F14" s="17" t="str">
        <f>(PI()*POWER((F13/2),2))</f>
        <v>0.0006157521601</v>
      </c>
      <c r="G14" s="21" t="s">
        <v>24</v>
      </c>
    </row>
    <row r="15" ht="14.25" customHeight="1">
      <c r="A15" s="17">
        <v>11.0</v>
      </c>
      <c r="B15" s="18" t="s">
        <v>25</v>
      </c>
      <c r="C15" s="19"/>
      <c r="D15" s="20"/>
      <c r="E15" s="17" t="s">
        <v>26</v>
      </c>
      <c r="F15" s="17">
        <v>0.01915</v>
      </c>
      <c r="G15" s="21" t="s">
        <v>2</v>
      </c>
    </row>
    <row r="16" ht="14.25" customHeight="1">
      <c r="A16" s="17">
        <v>12.0</v>
      </c>
      <c r="B16" s="18" t="s">
        <v>27</v>
      </c>
      <c r="C16" s="19"/>
      <c r="D16" s="20"/>
      <c r="E16" s="17" t="s">
        <v>28</v>
      </c>
      <c r="F16" s="17" t="str">
        <f>(PI()*POWER((F15/2),2))</f>
        <v>0.000288023178</v>
      </c>
      <c r="G16" s="21" t="s">
        <v>29</v>
      </c>
    </row>
    <row r="17" ht="14.25" customHeight="1">
      <c r="A17" s="17">
        <v>13.0</v>
      </c>
      <c r="B17" s="18" t="s">
        <v>30</v>
      </c>
      <c r="C17" s="19"/>
      <c r="D17" s="20"/>
      <c r="E17" s="17" t="s">
        <v>31</v>
      </c>
      <c r="F17" s="17" t="str">
        <f>(40/3.6)</f>
        <v>11.11111111</v>
      </c>
      <c r="G17" s="21" t="s">
        <v>13</v>
      </c>
      <c r="L17" s="23" t="s">
        <v>32</v>
      </c>
    </row>
    <row r="18" ht="18.0" customHeight="1">
      <c r="A18" s="7">
        <v>14.0</v>
      </c>
      <c r="B18" s="8" t="s">
        <v>33</v>
      </c>
      <c r="C18" s="9"/>
      <c r="D18" s="10"/>
      <c r="E18" s="7" t="s">
        <v>34</v>
      </c>
      <c r="F18" s="7">
        <v>0.4</v>
      </c>
      <c r="G18" s="11" t="s">
        <v>6</v>
      </c>
    </row>
    <row r="19" ht="14.25" customHeight="1">
      <c r="A19" s="12"/>
      <c r="B19" s="13"/>
      <c r="C19" s="14"/>
      <c r="D19" s="15"/>
      <c r="E19" s="12"/>
      <c r="F19" s="12"/>
      <c r="G19" s="15"/>
    </row>
    <row r="20" ht="14.25" customHeight="1">
      <c r="A20" s="17">
        <v>15.0</v>
      </c>
      <c r="B20" s="18" t="s">
        <v>35</v>
      </c>
      <c r="C20" s="19"/>
      <c r="D20" s="20"/>
      <c r="E20" s="17" t="s">
        <v>36</v>
      </c>
      <c r="F20" s="17">
        <v>5.0</v>
      </c>
      <c r="G20" s="21" t="s">
        <v>2</v>
      </c>
    </row>
    <row r="21" ht="14.25" customHeight="1">
      <c r="A21" s="17">
        <v>16.0</v>
      </c>
      <c r="B21" s="18" t="s">
        <v>37</v>
      </c>
      <c r="C21" s="19"/>
      <c r="D21" s="20"/>
      <c r="E21" s="17" t="s">
        <v>38</v>
      </c>
      <c r="F21" s="17">
        <v>0.1397</v>
      </c>
      <c r="G21" s="21" t="s">
        <v>2</v>
      </c>
    </row>
    <row r="22" ht="14.25" customHeight="1">
      <c r="A22" s="17">
        <v>17.0</v>
      </c>
      <c r="B22" s="18" t="s">
        <v>39</v>
      </c>
      <c r="C22" s="19"/>
      <c r="D22" s="20"/>
      <c r="E22" s="17" t="s">
        <v>40</v>
      </c>
      <c r="F22" s="17">
        <v>2.0</v>
      </c>
      <c r="G22" s="21" t="s">
        <v>6</v>
      </c>
    </row>
    <row r="23" ht="14.25" customHeight="1">
      <c r="A23" s="17">
        <v>18.0</v>
      </c>
      <c r="B23" s="18" t="s">
        <v>41</v>
      </c>
      <c r="C23" s="19"/>
      <c r="D23" s="20"/>
      <c r="E23" s="17" t="s">
        <v>42</v>
      </c>
      <c r="F23" s="17">
        <v>4.0</v>
      </c>
      <c r="G23" s="21" t="s">
        <v>6</v>
      </c>
      <c r="I23">
        <v>-6.0</v>
      </c>
    </row>
    <row r="24" ht="14.25" customHeight="1">
      <c r="A24" s="17">
        <v>19.0</v>
      </c>
      <c r="B24" s="24" t="s">
        <v>43</v>
      </c>
      <c r="C24" s="19"/>
      <c r="D24" s="20"/>
      <c r="E24" s="17" t="s">
        <v>44</v>
      </c>
      <c r="F24" s="17">
        <v>0.634</v>
      </c>
      <c r="G24" s="21" t="s">
        <v>2</v>
      </c>
    </row>
    <row r="25" ht="14.25" customHeight="1">
      <c r="A25" s="17">
        <v>20.0</v>
      </c>
      <c r="B25" s="18" t="s">
        <v>45</v>
      </c>
      <c r="C25" s="19"/>
      <c r="D25" s="20"/>
      <c r="E25" s="17" t="s">
        <v>46</v>
      </c>
      <c r="F25" s="17">
        <v>0.382</v>
      </c>
      <c r="G25" s="21" t="s">
        <v>2</v>
      </c>
    </row>
    <row r="26" ht="14.25" customHeight="1">
      <c r="A26" s="17">
        <v>21.0</v>
      </c>
      <c r="B26" s="24" t="s">
        <v>47</v>
      </c>
      <c r="C26" s="19"/>
      <c r="D26" s="20"/>
      <c r="E26" s="17" t="s">
        <v>48</v>
      </c>
      <c r="F26" s="17">
        <v>0.793</v>
      </c>
      <c r="G26" s="21" t="s">
        <v>3</v>
      </c>
    </row>
    <row r="27" ht="14.25" customHeight="1">
      <c r="A27" s="25">
        <v>22.0</v>
      </c>
      <c r="B27" s="26" t="s">
        <v>49</v>
      </c>
      <c r="C27" s="27"/>
      <c r="D27" s="28"/>
      <c r="E27" s="25" t="s">
        <v>50</v>
      </c>
      <c r="F27" s="25">
        <v>460.548</v>
      </c>
      <c r="G27" s="29" t="s">
        <v>51</v>
      </c>
      <c r="H27" t="s">
        <v>52</v>
      </c>
    </row>
    <row r="28" ht="14.25" customHeight="1">
      <c r="A28" s="30"/>
      <c r="B28" s="31"/>
    </row>
    <row r="29" ht="14.25" customHeight="1">
      <c r="A29" s="30"/>
      <c r="B29" s="31"/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>
      <c r="O40" s="32">
        <v>1.0</v>
      </c>
    </row>
    <row r="41" ht="14.25" customHeight="1">
      <c r="A41" s="33" t="s">
        <v>53</v>
      </c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5"/>
      <c r="O41" s="33" t="s">
        <v>54</v>
      </c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5"/>
      <c r="AC41" s="33" t="s">
        <v>55</v>
      </c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5"/>
    </row>
    <row r="42" ht="14.25" customHeight="1">
      <c r="A42" s="36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8"/>
      <c r="O42" s="39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1"/>
      <c r="AC42" s="39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1"/>
    </row>
    <row r="43" ht="18.0" customHeight="1">
      <c r="A43" s="36"/>
      <c r="B43" s="42" t="s">
        <v>56</v>
      </c>
      <c r="C43" s="43"/>
      <c r="D43" s="37"/>
      <c r="E43" s="37"/>
      <c r="F43" s="37"/>
      <c r="G43" s="37"/>
      <c r="H43" s="37"/>
      <c r="I43" s="37"/>
      <c r="J43" s="37"/>
      <c r="K43" s="37"/>
      <c r="L43" s="37"/>
      <c r="M43" s="38"/>
      <c r="O43" s="39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1"/>
      <c r="AC43" s="39"/>
      <c r="AD43" s="42"/>
      <c r="AE43" s="44"/>
      <c r="AF43" s="40"/>
      <c r="AG43" s="45" t="s">
        <v>57</v>
      </c>
      <c r="AH43" s="46"/>
      <c r="AI43" s="46"/>
      <c r="AJ43" s="47"/>
      <c r="AK43" s="40"/>
      <c r="AL43" s="40"/>
      <c r="AM43" s="40"/>
      <c r="AN43" s="40"/>
      <c r="AO43" s="41"/>
    </row>
    <row r="44" ht="14.25" customHeight="1">
      <c r="A44" s="36"/>
      <c r="B44" s="48"/>
      <c r="C44" s="49"/>
      <c r="D44" s="37"/>
      <c r="E44" s="37"/>
      <c r="F44" s="37"/>
      <c r="G44" s="37"/>
      <c r="H44" s="37"/>
      <c r="I44" s="37"/>
      <c r="J44" s="37"/>
      <c r="K44" s="37"/>
      <c r="L44" s="37"/>
      <c r="M44" s="38"/>
      <c r="O44" s="39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1"/>
      <c r="AC44" s="39"/>
      <c r="AD44" s="48"/>
      <c r="AE44" s="49"/>
      <c r="AF44" s="40"/>
      <c r="AG44" s="50"/>
      <c r="AH44" s="51"/>
      <c r="AI44" s="51"/>
      <c r="AJ44" s="52"/>
      <c r="AK44" s="40"/>
      <c r="AL44" s="40"/>
      <c r="AM44" s="40"/>
      <c r="AN44" s="40"/>
      <c r="AO44" s="41"/>
    </row>
    <row r="45" ht="15.0" customHeight="1">
      <c r="A45" s="36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8"/>
      <c r="O45" s="39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1"/>
      <c r="AC45" s="39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1"/>
    </row>
    <row r="46" ht="14.25" customHeight="1">
      <c r="A46" s="36"/>
      <c r="B46" s="53" t="s">
        <v>58</v>
      </c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8"/>
      <c r="O46" s="39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1"/>
      <c r="AC46" s="39"/>
      <c r="AD46" s="54" t="s">
        <v>58</v>
      </c>
      <c r="AE46" s="40"/>
      <c r="AF46" s="40"/>
      <c r="AG46" s="40"/>
      <c r="AH46" s="40"/>
      <c r="AI46" s="40"/>
      <c r="AJ46" s="40"/>
      <c r="AK46" s="55" t="s">
        <v>59</v>
      </c>
      <c r="AL46" s="46"/>
      <c r="AM46" s="46"/>
      <c r="AN46" s="47"/>
      <c r="AO46" s="41"/>
    </row>
    <row r="47" ht="14.25" customHeight="1">
      <c r="A47" s="36"/>
      <c r="B47" s="56" t="s">
        <v>60</v>
      </c>
      <c r="C47" s="57" t="s">
        <v>61</v>
      </c>
      <c r="D47" s="58"/>
      <c r="E47" s="37"/>
      <c r="F47" s="37"/>
      <c r="G47" s="37"/>
      <c r="H47" s="37"/>
      <c r="I47" s="37"/>
      <c r="J47" s="37"/>
      <c r="K47" s="37"/>
      <c r="L47" s="37"/>
      <c r="M47" s="38"/>
      <c r="O47" s="39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1"/>
      <c r="AC47" s="39"/>
      <c r="AD47" s="59" t="s">
        <v>62</v>
      </c>
      <c r="AE47" s="60" t="s">
        <v>63</v>
      </c>
      <c r="AF47" s="61"/>
      <c r="AG47" s="61"/>
      <c r="AH47" s="61"/>
      <c r="AI47" s="58"/>
      <c r="AJ47" s="40"/>
      <c r="AK47" s="62"/>
      <c r="AN47" s="63"/>
      <c r="AO47" s="41"/>
    </row>
    <row r="48" ht="15.0" customHeight="1">
      <c r="A48" s="36"/>
      <c r="B48" s="56" t="s">
        <v>64</v>
      </c>
      <c r="C48" s="56">
        <v>0.0</v>
      </c>
      <c r="D48" s="53" t="s">
        <v>13</v>
      </c>
      <c r="E48" s="64" t="s">
        <v>65</v>
      </c>
      <c r="F48" s="19"/>
      <c r="G48" s="19"/>
      <c r="H48" s="19"/>
      <c r="I48" s="19"/>
      <c r="J48" s="19"/>
      <c r="K48" s="65"/>
      <c r="L48" s="37"/>
      <c r="M48" s="38"/>
      <c r="O48" s="39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1"/>
      <c r="AC48" s="39"/>
      <c r="AD48" s="59" t="s">
        <v>66</v>
      </c>
      <c r="AE48" s="60" t="s">
        <v>67</v>
      </c>
      <c r="AF48" s="61"/>
      <c r="AG48" s="61"/>
      <c r="AH48" s="58"/>
      <c r="AI48" s="66">
        <v>1.05</v>
      </c>
      <c r="AJ48" s="40"/>
      <c r="AK48" s="67"/>
      <c r="AL48" s="68"/>
      <c r="AM48" s="68"/>
      <c r="AN48" s="69"/>
      <c r="AO48" s="41"/>
    </row>
    <row r="49" ht="14.25" customHeight="1">
      <c r="A49" s="36"/>
      <c r="B49" s="56" t="s">
        <v>68</v>
      </c>
      <c r="C49" s="56" t="str">
        <f>F17</f>
        <v>11.11111111</v>
      </c>
      <c r="D49" s="53" t="s">
        <v>13</v>
      </c>
      <c r="E49" s="37"/>
      <c r="F49" s="37"/>
      <c r="G49" s="37"/>
      <c r="H49" s="37"/>
      <c r="I49" s="37"/>
      <c r="J49" s="37"/>
      <c r="K49" s="37"/>
      <c r="L49" s="37"/>
      <c r="M49" s="38"/>
      <c r="O49" s="39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1"/>
      <c r="AC49" s="39"/>
      <c r="AD49" s="59" t="s">
        <v>69</v>
      </c>
      <c r="AE49" s="60" t="s">
        <v>70</v>
      </c>
      <c r="AF49" s="61"/>
      <c r="AG49" s="58"/>
      <c r="AH49" s="66" t="str">
        <f>F4</f>
        <v>160</v>
      </c>
      <c r="AI49" s="66" t="s">
        <v>3</v>
      </c>
      <c r="AJ49" s="40"/>
      <c r="AK49" s="70" t="s">
        <v>71</v>
      </c>
      <c r="AL49" s="71"/>
      <c r="AM49" s="71"/>
      <c r="AN49" s="72"/>
      <c r="AO49" s="41"/>
    </row>
    <row r="50" ht="14.25" customHeight="1">
      <c r="A50" s="36"/>
      <c r="B50" s="56" t="s">
        <v>72</v>
      </c>
      <c r="C50" s="56" t="str">
        <f>F20</f>
        <v>5</v>
      </c>
      <c r="D50" s="73" t="s">
        <v>2</v>
      </c>
      <c r="E50" s="64" t="s">
        <v>73</v>
      </c>
      <c r="F50" s="19"/>
      <c r="G50" s="19"/>
      <c r="H50" s="19"/>
      <c r="I50" s="65"/>
      <c r="J50" s="37"/>
      <c r="K50" s="37"/>
      <c r="L50" s="37"/>
      <c r="M50" s="38"/>
      <c r="O50" s="39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1"/>
      <c r="AC50" s="39"/>
      <c r="AD50" s="59" t="s">
        <v>68</v>
      </c>
      <c r="AE50" s="60" t="s">
        <v>74</v>
      </c>
      <c r="AF50" s="61"/>
      <c r="AG50" s="58"/>
      <c r="AH50" s="74" t="str">
        <f>F17</f>
        <v>11.11111111</v>
      </c>
      <c r="AI50" s="54" t="s">
        <v>13</v>
      </c>
      <c r="AJ50" s="40"/>
      <c r="AK50" s="50"/>
      <c r="AL50" s="51"/>
      <c r="AM50" s="51"/>
      <c r="AN50" s="52"/>
      <c r="AO50" s="41"/>
    </row>
    <row r="51" ht="14.25" customHeight="1">
      <c r="A51" s="36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8"/>
      <c r="O51" s="39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1"/>
      <c r="AC51" s="39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1"/>
    </row>
    <row r="52" ht="15.0" customHeight="1">
      <c r="A52" s="36"/>
      <c r="B52" s="56" t="s">
        <v>75</v>
      </c>
      <c r="C52" s="53" t="str">
        <f>((POWER(C48,2))-POWER(C49,2))/(C50*2)</f>
        <v>-12.34567901</v>
      </c>
      <c r="D52" s="53" t="s">
        <v>76</v>
      </c>
      <c r="E52" s="75" t="s">
        <v>77</v>
      </c>
      <c r="F52" s="19"/>
      <c r="G52" s="19"/>
      <c r="H52" s="19"/>
      <c r="I52" s="19"/>
      <c r="J52" s="19"/>
      <c r="K52" s="19"/>
      <c r="L52" s="65"/>
      <c r="M52" s="38"/>
      <c r="O52" s="39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1"/>
      <c r="AC52" s="39"/>
      <c r="AD52" s="74" t="s">
        <v>78</v>
      </c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1"/>
    </row>
    <row r="53" ht="15.0" customHeight="1">
      <c r="A53" s="36"/>
      <c r="B53" s="76"/>
      <c r="C53" s="77"/>
      <c r="D53" s="77"/>
      <c r="E53" s="77"/>
      <c r="F53" s="77"/>
      <c r="G53" s="77"/>
      <c r="H53" s="77"/>
      <c r="I53" s="77"/>
      <c r="J53" s="77"/>
      <c r="K53" s="77"/>
      <c r="L53" s="37"/>
      <c r="M53" s="38"/>
      <c r="O53" s="39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1"/>
      <c r="AC53" s="39"/>
      <c r="AD53" s="78" t="s">
        <v>79</v>
      </c>
      <c r="AE53" s="79" t="str">
        <f>((AI48*AH49*POWER(AH50,2))/2)</f>
        <v>10370.37037</v>
      </c>
      <c r="AF53" s="80" t="s">
        <v>80</v>
      </c>
      <c r="AG53" s="40"/>
      <c r="AH53" s="40"/>
      <c r="AI53" s="40"/>
      <c r="AJ53" s="40"/>
      <c r="AK53" s="40"/>
      <c r="AL53" s="40"/>
      <c r="AM53" s="40"/>
      <c r="AN53" s="40"/>
      <c r="AO53" s="41"/>
    </row>
    <row r="54" ht="14.25" customHeight="1">
      <c r="A54" s="36"/>
      <c r="B54" s="81" t="s">
        <v>81</v>
      </c>
      <c r="C54" s="82"/>
      <c r="D54" s="83"/>
      <c r="E54" s="37"/>
      <c r="F54" s="37"/>
      <c r="G54" s="37"/>
      <c r="H54" s="37"/>
      <c r="I54" s="37"/>
      <c r="J54" s="37"/>
      <c r="K54" s="37"/>
      <c r="L54" s="37"/>
      <c r="M54" s="38"/>
      <c r="O54" s="39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1"/>
      <c r="AC54" s="39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1"/>
    </row>
    <row r="55" ht="18.75" customHeight="1">
      <c r="A55" s="36"/>
      <c r="B55" s="78" t="s">
        <v>82</v>
      </c>
      <c r="C55" s="84" t="str">
        <f>ABS(C52)</f>
        <v>12.34567901</v>
      </c>
      <c r="D55" s="80" t="s">
        <v>83</v>
      </c>
      <c r="E55" s="37"/>
      <c r="F55" s="37"/>
      <c r="G55" s="37"/>
      <c r="H55" s="37"/>
      <c r="I55" s="37"/>
      <c r="J55" s="37"/>
      <c r="K55" s="37"/>
      <c r="L55" s="37"/>
      <c r="M55" s="38"/>
      <c r="O55" s="39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1"/>
      <c r="AC55" s="39"/>
      <c r="AD55" s="85" t="s">
        <v>84</v>
      </c>
      <c r="AE55" s="46"/>
      <c r="AF55" s="46"/>
      <c r="AG55" s="46"/>
      <c r="AH55" s="46"/>
      <c r="AI55" s="47"/>
      <c r="AJ55" s="86" t="s">
        <v>85</v>
      </c>
      <c r="AK55" s="87"/>
      <c r="AL55" s="40"/>
      <c r="AM55" s="40"/>
      <c r="AN55" s="40"/>
      <c r="AO55" s="41"/>
    </row>
    <row r="56" ht="14.25" customHeight="1">
      <c r="A56" s="36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8"/>
      <c r="O56" s="39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1"/>
      <c r="AC56" s="39"/>
      <c r="AD56" s="50"/>
      <c r="AE56" s="51"/>
      <c r="AF56" s="51"/>
      <c r="AG56" s="51"/>
      <c r="AH56" s="51"/>
      <c r="AI56" s="52"/>
      <c r="AJ56" s="88"/>
      <c r="AK56" s="87"/>
      <c r="AL56" s="40"/>
      <c r="AM56" s="40"/>
      <c r="AN56" s="40"/>
      <c r="AO56" s="41"/>
    </row>
    <row r="57" ht="14.25" customHeight="1">
      <c r="A57" s="89" t="s">
        <v>86</v>
      </c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90"/>
      <c r="O57" s="39"/>
      <c r="P57" s="60" t="s">
        <v>87</v>
      </c>
      <c r="Q57" s="61"/>
      <c r="R57" s="58"/>
      <c r="S57" s="40"/>
      <c r="T57" s="40"/>
      <c r="U57" s="40"/>
      <c r="V57" s="40"/>
      <c r="W57" s="40"/>
      <c r="X57" s="40"/>
      <c r="Y57" s="40"/>
      <c r="Z57" s="40"/>
      <c r="AA57" s="41"/>
      <c r="AC57" s="39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1"/>
    </row>
    <row r="58" ht="14.25" customHeight="1">
      <c r="A58" s="36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8"/>
      <c r="O58" s="39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1"/>
      <c r="AC58" s="39"/>
      <c r="AD58" s="74" t="s">
        <v>88</v>
      </c>
      <c r="AE58" s="40"/>
      <c r="AF58" s="40"/>
      <c r="AG58" s="40"/>
      <c r="AH58" s="40"/>
      <c r="AI58" s="40"/>
      <c r="AJ58" s="40"/>
      <c r="AK58" s="87"/>
      <c r="AL58" s="40"/>
      <c r="AM58" s="40"/>
      <c r="AN58" s="40"/>
      <c r="AO58" s="41"/>
    </row>
    <row r="59" ht="14.25" customHeight="1">
      <c r="A59" s="36"/>
      <c r="B59" s="91" t="s">
        <v>89</v>
      </c>
      <c r="C59" s="44"/>
      <c r="D59" s="37"/>
      <c r="E59" s="37"/>
      <c r="F59" s="37"/>
      <c r="G59" s="37"/>
      <c r="H59" s="37"/>
      <c r="I59" s="37"/>
      <c r="J59" s="37"/>
      <c r="K59" s="37"/>
      <c r="L59" s="37"/>
      <c r="M59" s="38"/>
      <c r="O59" s="39"/>
      <c r="P59" s="92" t="s">
        <v>90</v>
      </c>
      <c r="Q59" s="93"/>
      <c r="R59" s="40"/>
      <c r="S59" s="40"/>
      <c r="T59" s="40"/>
      <c r="U59" s="40"/>
      <c r="V59" s="40"/>
      <c r="W59" s="40"/>
      <c r="X59" s="40"/>
      <c r="Y59" s="40"/>
      <c r="Z59" s="40"/>
      <c r="AA59" s="41"/>
      <c r="AC59" s="39"/>
      <c r="AD59" s="78" t="s">
        <v>91</v>
      </c>
      <c r="AE59" s="79" t="str">
        <f>AE53*0.9</f>
        <v>9333.333333</v>
      </c>
      <c r="AF59" s="80" t="s">
        <v>80</v>
      </c>
      <c r="AG59" s="40"/>
      <c r="AH59" s="40"/>
      <c r="AI59" s="40"/>
      <c r="AJ59" s="40"/>
      <c r="AK59" s="87"/>
      <c r="AL59" s="40"/>
      <c r="AM59" s="40"/>
      <c r="AN59" s="40"/>
      <c r="AO59" s="41"/>
    </row>
    <row r="60" ht="18.0" customHeight="1">
      <c r="A60" s="36"/>
      <c r="B60" s="48"/>
      <c r="C60" s="49"/>
      <c r="D60" s="37"/>
      <c r="E60" s="37"/>
      <c r="F60" s="37"/>
      <c r="G60" s="37"/>
      <c r="H60" s="37"/>
      <c r="I60" s="37"/>
      <c r="J60" s="37"/>
      <c r="K60" s="37"/>
      <c r="L60" s="37"/>
      <c r="M60" s="38"/>
      <c r="O60" s="39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1"/>
      <c r="AC60" s="39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1"/>
    </row>
    <row r="61" ht="14.25" customHeight="1">
      <c r="A61" s="36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8"/>
      <c r="O61" s="39"/>
      <c r="P61" s="54" t="s">
        <v>58</v>
      </c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1"/>
      <c r="AC61" s="33" t="s">
        <v>92</v>
      </c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5"/>
    </row>
    <row r="62" ht="14.25" customHeight="1">
      <c r="A62" s="36"/>
      <c r="B62" s="53" t="s">
        <v>58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8"/>
      <c r="O62" s="39"/>
      <c r="P62" s="59" t="s">
        <v>93</v>
      </c>
      <c r="Q62" s="60" t="s">
        <v>94</v>
      </c>
      <c r="R62" s="58"/>
      <c r="S62" s="66"/>
      <c r="T62" s="66"/>
      <c r="U62" s="66"/>
      <c r="V62" s="66"/>
      <c r="W62" s="40"/>
      <c r="X62" s="40"/>
      <c r="Y62" s="40"/>
      <c r="Z62" s="40"/>
      <c r="AA62" s="41"/>
      <c r="AC62" s="39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1"/>
    </row>
    <row r="63" ht="14.25" customHeight="1">
      <c r="A63" s="36"/>
      <c r="B63" s="56" t="s">
        <v>95</v>
      </c>
      <c r="C63" s="57" t="s">
        <v>96</v>
      </c>
      <c r="D63" s="58"/>
      <c r="E63" s="37"/>
      <c r="F63" s="37"/>
      <c r="G63" s="37"/>
      <c r="H63" s="37"/>
      <c r="I63" s="37"/>
      <c r="J63" s="37"/>
      <c r="K63" s="37"/>
      <c r="L63" s="37"/>
      <c r="M63" s="38"/>
      <c r="O63" s="39"/>
      <c r="P63" s="59" t="s">
        <v>97</v>
      </c>
      <c r="Q63" s="60" t="s">
        <v>98</v>
      </c>
      <c r="R63" s="58"/>
      <c r="S63" s="66" t="str">
        <f>F7</f>
        <v>1.016</v>
      </c>
      <c r="T63" s="66" t="s">
        <v>2</v>
      </c>
      <c r="U63" s="66"/>
      <c r="V63" s="66"/>
      <c r="W63" s="40"/>
      <c r="X63" s="40"/>
      <c r="Y63" s="40"/>
      <c r="Z63" s="40"/>
      <c r="AA63" s="41"/>
      <c r="AC63" s="39"/>
      <c r="AD63" s="42"/>
      <c r="AE63" s="44"/>
      <c r="AF63" s="40"/>
      <c r="AG63" s="40"/>
      <c r="AH63" s="40"/>
      <c r="AI63" s="40"/>
      <c r="AJ63" s="40"/>
      <c r="AK63" s="40"/>
      <c r="AL63" s="40"/>
      <c r="AM63" s="40"/>
      <c r="AN63" s="40"/>
      <c r="AO63" s="41"/>
    </row>
    <row r="64" ht="14.25" customHeight="1">
      <c r="A64" s="36"/>
      <c r="B64" s="56" t="s">
        <v>68</v>
      </c>
      <c r="C64" s="56" t="str">
        <f>F17</f>
        <v>11.11111111</v>
      </c>
      <c r="D64" s="53" t="s">
        <v>13</v>
      </c>
      <c r="E64" s="37"/>
      <c r="F64" s="37"/>
      <c r="G64" s="37"/>
      <c r="H64" s="37"/>
      <c r="I64" s="37"/>
      <c r="J64" s="37"/>
      <c r="K64" s="37"/>
      <c r="L64" s="37"/>
      <c r="M64" s="38"/>
      <c r="O64" s="39"/>
      <c r="P64" s="59" t="s">
        <v>99</v>
      </c>
      <c r="Q64" s="60" t="s">
        <v>100</v>
      </c>
      <c r="R64" s="61"/>
      <c r="S64" s="58"/>
      <c r="T64" s="66" t="str">
        <f>(F4*9.81)</f>
        <v>1569.6</v>
      </c>
      <c r="U64" s="66" t="s">
        <v>101</v>
      </c>
      <c r="V64" s="66"/>
      <c r="W64" s="40"/>
      <c r="X64" s="40"/>
      <c r="Y64" s="40"/>
      <c r="Z64" s="40"/>
      <c r="AA64" s="41"/>
      <c r="AC64" s="39"/>
      <c r="AD64" s="48"/>
      <c r="AE64" s="49"/>
      <c r="AF64" s="40"/>
      <c r="AG64" s="40"/>
      <c r="AH64" s="40"/>
      <c r="AI64" s="40"/>
      <c r="AJ64" s="40"/>
      <c r="AK64" s="40"/>
      <c r="AL64" s="40"/>
      <c r="AM64" s="40"/>
      <c r="AN64" s="40"/>
      <c r="AO64" s="41"/>
    </row>
    <row r="65" ht="14.25" customHeight="1">
      <c r="A65" s="36"/>
      <c r="B65" s="56" t="s">
        <v>102</v>
      </c>
      <c r="C65" s="56" t="str">
        <f>C55</f>
        <v>12.34567901</v>
      </c>
      <c r="D65" s="53" t="s">
        <v>2</v>
      </c>
      <c r="E65" s="37"/>
      <c r="F65" s="37"/>
      <c r="G65" s="37"/>
      <c r="H65" s="37"/>
      <c r="I65" s="37"/>
      <c r="J65" s="37"/>
      <c r="K65" s="37"/>
      <c r="L65" s="37"/>
      <c r="M65" s="38"/>
      <c r="O65" s="39"/>
      <c r="P65" s="59" t="s">
        <v>103</v>
      </c>
      <c r="Q65" s="60" t="s">
        <v>104</v>
      </c>
      <c r="R65" s="61"/>
      <c r="S65" s="61"/>
      <c r="T65" s="58"/>
      <c r="U65" s="66" t="str">
        <f>F25</f>
        <v>0.382</v>
      </c>
      <c r="V65" s="66" t="s">
        <v>2</v>
      </c>
      <c r="W65" s="40"/>
      <c r="X65" s="40"/>
      <c r="Y65" s="40"/>
      <c r="Z65" s="40"/>
      <c r="AA65" s="41"/>
      <c r="AC65" s="39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1"/>
    </row>
    <row r="66" ht="14.25" customHeight="1">
      <c r="A66" s="36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8"/>
      <c r="O66" s="39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1"/>
      <c r="AC66" s="39"/>
      <c r="AD66" s="54" t="s">
        <v>58</v>
      </c>
      <c r="AE66" s="40"/>
      <c r="AF66" s="40"/>
      <c r="AG66" s="40"/>
      <c r="AH66" s="40"/>
      <c r="AI66" s="40"/>
      <c r="AJ66" s="55" t="s">
        <v>105</v>
      </c>
      <c r="AK66" s="46"/>
      <c r="AL66" s="46"/>
      <c r="AM66" s="46"/>
      <c r="AN66" s="47"/>
      <c r="AO66" s="41"/>
    </row>
    <row r="67" ht="14.25" customHeight="1">
      <c r="A67" s="36"/>
      <c r="B67" s="81" t="s">
        <v>81</v>
      </c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8"/>
      <c r="O67" s="39"/>
      <c r="P67" s="74" t="s">
        <v>81</v>
      </c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1"/>
      <c r="AC67" s="39"/>
      <c r="AD67" s="59" t="s">
        <v>106</v>
      </c>
      <c r="AE67" s="94" t="s">
        <v>107</v>
      </c>
      <c r="AF67" s="58"/>
      <c r="AG67" s="66"/>
      <c r="AH67" s="66"/>
      <c r="AI67" s="40"/>
      <c r="AJ67" s="62"/>
      <c r="AN67" s="63"/>
      <c r="AO67" s="41"/>
    </row>
    <row r="68" ht="14.25" customHeight="1">
      <c r="A68" s="36"/>
      <c r="B68" s="78" t="s">
        <v>108</v>
      </c>
      <c r="C68" s="79" t="str">
        <f>(C64/C65)</f>
        <v>0.9</v>
      </c>
      <c r="D68" s="80" t="s">
        <v>36</v>
      </c>
      <c r="E68" s="37"/>
      <c r="F68" s="37"/>
      <c r="G68" s="37"/>
      <c r="H68" s="37"/>
      <c r="I68" s="37"/>
      <c r="J68" s="37"/>
      <c r="K68" s="37"/>
      <c r="L68" s="37"/>
      <c r="M68" s="38"/>
      <c r="O68" s="39"/>
      <c r="P68" s="78" t="s">
        <v>109</v>
      </c>
      <c r="Q68" s="79" t="str">
        <f>((T64*U65)/S63)</f>
        <v>590.1448819</v>
      </c>
      <c r="R68" s="80" t="s">
        <v>101</v>
      </c>
      <c r="S68" s="40"/>
      <c r="T68" s="40"/>
      <c r="U68" s="40"/>
      <c r="V68" s="40"/>
      <c r="W68" s="40"/>
      <c r="X68" s="40"/>
      <c r="Y68" s="40"/>
      <c r="Z68" s="40"/>
      <c r="AA68" s="41"/>
      <c r="AC68" s="39"/>
      <c r="AD68" s="59" t="s">
        <v>110</v>
      </c>
      <c r="AE68" s="60" t="s">
        <v>111</v>
      </c>
      <c r="AF68" s="58"/>
      <c r="AG68" s="74" t="str">
        <f>AE59</f>
        <v>9333.333333</v>
      </c>
      <c r="AH68" s="74" t="s">
        <v>80</v>
      </c>
      <c r="AI68" s="81"/>
      <c r="AJ68" s="62"/>
      <c r="AN68" s="63"/>
      <c r="AO68" s="41"/>
    </row>
    <row r="69" ht="14.25" customHeight="1">
      <c r="A69" s="36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8"/>
      <c r="O69" s="39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1"/>
      <c r="AC69" s="39"/>
      <c r="AD69" s="59" t="s">
        <v>112</v>
      </c>
      <c r="AE69" s="60" t="s">
        <v>113</v>
      </c>
      <c r="AF69" s="58"/>
      <c r="AG69" s="74" t="str">
        <f>C68</f>
        <v>0.9</v>
      </c>
      <c r="AH69" s="74" t="s">
        <v>36</v>
      </c>
      <c r="AI69" s="40"/>
      <c r="AJ69" s="62"/>
      <c r="AN69" s="63"/>
      <c r="AO69" s="41"/>
    </row>
    <row r="70" ht="19.5" customHeight="1">
      <c r="A70" s="89" t="s">
        <v>114</v>
      </c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90"/>
      <c r="O70" s="39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1"/>
      <c r="AC70" s="39"/>
      <c r="AD70" s="56"/>
      <c r="AE70" s="57"/>
      <c r="AF70" s="61"/>
      <c r="AG70" s="58"/>
      <c r="AH70" s="81"/>
      <c r="AI70" s="53"/>
      <c r="AJ70" s="50"/>
      <c r="AK70" s="51"/>
      <c r="AL70" s="51"/>
      <c r="AM70" s="51"/>
      <c r="AN70" s="52"/>
      <c r="AO70" s="41"/>
    </row>
    <row r="71" ht="14.25" customHeight="1">
      <c r="A71" s="36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8"/>
      <c r="O71" s="39"/>
      <c r="P71" s="60" t="s">
        <v>115</v>
      </c>
      <c r="Q71" s="61"/>
      <c r="R71" s="58"/>
      <c r="S71" s="40"/>
      <c r="T71" s="40"/>
      <c r="U71" s="40"/>
      <c r="V71" s="40"/>
      <c r="W71" s="40"/>
      <c r="X71" s="40"/>
      <c r="Y71" s="40"/>
      <c r="Z71" s="40"/>
      <c r="AA71" s="41"/>
      <c r="AC71" s="39"/>
      <c r="AD71" s="74" t="s">
        <v>78</v>
      </c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1"/>
    </row>
    <row r="72" ht="14.25" customHeight="1">
      <c r="A72" s="36"/>
      <c r="B72" s="95" t="s">
        <v>116</v>
      </c>
      <c r="C72" s="93"/>
      <c r="D72" s="37"/>
      <c r="E72" s="82"/>
      <c r="F72" s="37"/>
      <c r="G72" s="96"/>
      <c r="H72" s="96"/>
      <c r="I72" s="96"/>
      <c r="J72" s="96"/>
      <c r="K72" s="96"/>
      <c r="L72" s="96"/>
      <c r="M72" s="38"/>
      <c r="O72" s="39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1"/>
      <c r="AC72" s="39"/>
      <c r="AD72" s="97" t="s">
        <v>117</v>
      </c>
      <c r="AE72" s="79" t="str">
        <f>AG68/AG69</f>
        <v>10370.37037</v>
      </c>
      <c r="AF72" s="80" t="s">
        <v>118</v>
      </c>
      <c r="AG72" s="40"/>
      <c r="AH72" s="98"/>
      <c r="AI72" s="98"/>
      <c r="AJ72" s="98"/>
      <c r="AK72" s="98"/>
      <c r="AL72" s="98"/>
      <c r="AM72" s="40"/>
      <c r="AN72" s="40"/>
      <c r="AO72" s="41"/>
    </row>
    <row r="73" ht="19.5" customHeight="1">
      <c r="A73" s="36"/>
      <c r="B73" s="37"/>
      <c r="C73" s="37"/>
      <c r="D73" s="37"/>
      <c r="E73" s="37"/>
      <c r="F73" s="37"/>
      <c r="G73" s="99"/>
      <c r="H73" s="71"/>
      <c r="I73" s="71"/>
      <c r="J73" s="71"/>
      <c r="K73" s="71"/>
      <c r="L73" s="100"/>
      <c r="M73" s="38"/>
      <c r="O73" s="39"/>
      <c r="P73" s="92" t="s">
        <v>119</v>
      </c>
      <c r="Q73" s="93"/>
      <c r="R73" s="40"/>
      <c r="S73" s="40"/>
      <c r="T73" s="40"/>
      <c r="U73" s="40"/>
      <c r="V73" s="40"/>
      <c r="W73" s="40"/>
      <c r="X73" s="40"/>
      <c r="Y73" s="40"/>
      <c r="Z73" s="40"/>
      <c r="AA73" s="41"/>
      <c r="AC73" s="39"/>
      <c r="AD73" s="40"/>
      <c r="AE73" s="40"/>
      <c r="AF73" s="40"/>
      <c r="AG73" s="40"/>
      <c r="AH73" s="98"/>
      <c r="AI73" s="98"/>
      <c r="AJ73" s="98"/>
      <c r="AK73" s="98"/>
      <c r="AL73" s="98"/>
      <c r="AM73" s="40"/>
      <c r="AN73" s="40"/>
      <c r="AO73" s="41"/>
    </row>
    <row r="74" ht="18.0" customHeight="1">
      <c r="A74" s="36"/>
      <c r="B74" s="53" t="s">
        <v>58</v>
      </c>
      <c r="C74" s="37"/>
      <c r="D74" s="37"/>
      <c r="E74" s="37"/>
      <c r="F74" s="37"/>
      <c r="G74" s="101"/>
      <c r="H74" s="68"/>
      <c r="I74" s="68"/>
      <c r="J74" s="68"/>
      <c r="K74" s="68"/>
      <c r="L74" s="102"/>
      <c r="M74" s="38"/>
      <c r="O74" s="39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1"/>
      <c r="AC74" s="33" t="s">
        <v>120</v>
      </c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5"/>
    </row>
    <row r="75" ht="18.0" customHeight="1">
      <c r="A75" s="36"/>
      <c r="B75" s="56" t="s">
        <v>121</v>
      </c>
      <c r="C75" s="57" t="s">
        <v>122</v>
      </c>
      <c r="D75" s="58"/>
      <c r="E75" s="37"/>
      <c r="F75" s="37"/>
      <c r="G75" s="37"/>
      <c r="H75" s="37"/>
      <c r="I75" s="37"/>
      <c r="J75" s="37"/>
      <c r="K75" s="37"/>
      <c r="L75" s="37"/>
      <c r="M75" s="38"/>
      <c r="O75" s="39"/>
      <c r="P75" s="54" t="s">
        <v>58</v>
      </c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1"/>
      <c r="AC75" s="39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1"/>
    </row>
    <row r="76" ht="15.0" customHeight="1">
      <c r="A76" s="36"/>
      <c r="B76" s="56" t="s">
        <v>69</v>
      </c>
      <c r="C76" s="56" t="str">
        <f>F4</f>
        <v>160</v>
      </c>
      <c r="D76" s="81" t="s">
        <v>3</v>
      </c>
      <c r="E76" s="37"/>
      <c r="F76" s="37"/>
      <c r="G76" s="37"/>
      <c r="H76" s="37"/>
      <c r="I76" s="37"/>
      <c r="J76" s="37"/>
      <c r="K76" s="37"/>
      <c r="L76" s="37"/>
      <c r="M76" s="38"/>
      <c r="O76" s="39"/>
      <c r="P76" s="59" t="s">
        <v>123</v>
      </c>
      <c r="Q76" s="60" t="s">
        <v>124</v>
      </c>
      <c r="R76" s="58"/>
      <c r="S76" s="66"/>
      <c r="T76" s="66"/>
      <c r="U76" s="66"/>
      <c r="V76" s="66"/>
      <c r="W76" s="40"/>
      <c r="X76" s="40"/>
      <c r="Y76" s="40"/>
      <c r="Z76" s="40"/>
      <c r="AA76" s="41"/>
      <c r="AC76" s="39"/>
      <c r="AD76" s="42"/>
      <c r="AE76" s="44"/>
      <c r="AF76" s="40"/>
      <c r="AG76" s="40"/>
      <c r="AH76" s="40"/>
      <c r="AI76" s="40"/>
      <c r="AJ76" s="40"/>
      <c r="AK76" s="40"/>
      <c r="AL76" s="40"/>
      <c r="AM76" s="40"/>
      <c r="AN76" s="40"/>
      <c r="AO76" s="41"/>
    </row>
    <row r="77" ht="18.75" customHeight="1">
      <c r="A77" s="36" t="s">
        <v>125</v>
      </c>
      <c r="B77" s="103" t="s">
        <v>126</v>
      </c>
      <c r="C77" s="103" t="str">
        <f>C55</f>
        <v>12.34567901</v>
      </c>
      <c r="D77" s="53" t="s">
        <v>127</v>
      </c>
      <c r="E77" s="37"/>
      <c r="F77" s="37"/>
      <c r="G77" s="37"/>
      <c r="H77" s="37"/>
      <c r="I77" s="37"/>
      <c r="J77" s="37"/>
      <c r="K77" s="37"/>
      <c r="L77" s="37"/>
      <c r="M77" s="38"/>
      <c r="O77" s="39"/>
      <c r="P77" s="59" t="s">
        <v>97</v>
      </c>
      <c r="Q77" s="60" t="s">
        <v>98</v>
      </c>
      <c r="R77" s="58"/>
      <c r="S77" s="66" t="str">
        <f>F7</f>
        <v>1.016</v>
      </c>
      <c r="T77" s="66" t="s">
        <v>2</v>
      </c>
      <c r="U77" s="66"/>
      <c r="V77" s="66"/>
      <c r="W77" s="40"/>
      <c r="X77" s="40"/>
      <c r="Y77" s="40"/>
      <c r="Z77" s="40"/>
      <c r="AA77" s="41"/>
      <c r="AC77" s="39"/>
      <c r="AD77" s="48"/>
      <c r="AE77" s="49"/>
      <c r="AF77" s="40"/>
      <c r="AG77" s="40"/>
      <c r="AH77" s="40"/>
      <c r="AI77" s="40"/>
      <c r="AJ77" s="40"/>
      <c r="AK77" s="40"/>
      <c r="AL77" s="40"/>
      <c r="AM77" s="40"/>
      <c r="AN77" s="40"/>
      <c r="AO77" s="41"/>
    </row>
    <row r="78" ht="14.25" customHeight="1">
      <c r="A78" s="36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8"/>
      <c r="O78" s="39"/>
      <c r="P78" s="59" t="s">
        <v>99</v>
      </c>
      <c r="Q78" s="60" t="s">
        <v>100</v>
      </c>
      <c r="R78" s="61"/>
      <c r="S78" s="58"/>
      <c r="T78" s="66" t="str">
        <f>T64</f>
        <v>1569.6</v>
      </c>
      <c r="U78" s="66" t="s">
        <v>101</v>
      </c>
      <c r="V78" s="66"/>
      <c r="W78" s="40"/>
      <c r="X78" s="40"/>
      <c r="Y78" s="40"/>
      <c r="Z78" s="40"/>
      <c r="AA78" s="41"/>
      <c r="AC78" s="39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1"/>
    </row>
    <row r="79" ht="14.25" customHeight="1">
      <c r="A79" s="36"/>
      <c r="B79" s="81" t="s">
        <v>78</v>
      </c>
      <c r="C79" s="82"/>
      <c r="D79" s="83"/>
      <c r="E79" s="37"/>
      <c r="F79" s="37"/>
      <c r="G79" s="104" t="s">
        <v>128</v>
      </c>
      <c r="H79" s="71"/>
      <c r="I79" s="71"/>
      <c r="J79" s="71"/>
      <c r="K79" s="71"/>
      <c r="L79" s="100"/>
      <c r="M79" s="38"/>
      <c r="O79" s="39"/>
      <c r="P79" s="59" t="s">
        <v>129</v>
      </c>
      <c r="Q79" s="60" t="s">
        <v>130</v>
      </c>
      <c r="R79" s="61"/>
      <c r="S79" s="61"/>
      <c r="T79" s="58"/>
      <c r="U79" s="66" t="str">
        <f>F24</f>
        <v>0.634</v>
      </c>
      <c r="V79" s="66" t="s">
        <v>2</v>
      </c>
      <c r="W79" s="40"/>
      <c r="X79" s="40"/>
      <c r="Y79" s="40"/>
      <c r="Z79" s="40"/>
      <c r="AA79" s="41"/>
      <c r="AC79" s="39"/>
      <c r="AD79" s="54" t="s">
        <v>58</v>
      </c>
      <c r="AE79" s="40"/>
      <c r="AF79" s="40"/>
      <c r="AG79" s="40"/>
      <c r="AH79" s="40"/>
      <c r="AI79" s="40"/>
      <c r="AJ79" s="55" t="s">
        <v>131</v>
      </c>
      <c r="AK79" s="46"/>
      <c r="AL79" s="46"/>
      <c r="AM79" s="46"/>
      <c r="AN79" s="47"/>
      <c r="AO79" s="41"/>
    </row>
    <row r="80" ht="14.25" customHeight="1">
      <c r="A80" s="36"/>
      <c r="B80" s="105" t="s">
        <v>132</v>
      </c>
      <c r="C80" s="106" t="str">
        <f>(C76*C77)</f>
        <v>1975.308642</v>
      </c>
      <c r="D80" s="107" t="s">
        <v>101</v>
      </c>
      <c r="E80" s="37"/>
      <c r="F80" s="37"/>
      <c r="G80" s="101"/>
      <c r="H80" s="68"/>
      <c r="I80" s="68"/>
      <c r="J80" s="68"/>
      <c r="K80" s="68"/>
      <c r="L80" s="102"/>
      <c r="M80" s="38"/>
      <c r="O80" s="39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1"/>
      <c r="AC80" s="39"/>
      <c r="AD80" s="59" t="s">
        <v>133</v>
      </c>
      <c r="AE80" s="66" t="s">
        <v>134</v>
      </c>
      <c r="AF80" s="108" t="s">
        <v>135</v>
      </c>
      <c r="AG80" s="66"/>
      <c r="AH80" s="66"/>
      <c r="AI80" s="40"/>
      <c r="AJ80" s="62"/>
      <c r="AN80" s="63"/>
      <c r="AO80" s="41"/>
    </row>
    <row r="81" ht="14.25" customHeight="1">
      <c r="A81" s="36"/>
      <c r="B81" s="37"/>
      <c r="C81" s="37"/>
      <c r="D81" s="37"/>
      <c r="E81" s="37"/>
      <c r="F81" s="37"/>
      <c r="G81" s="109"/>
      <c r="H81" s="109"/>
      <c r="I81" s="109"/>
      <c r="J81" s="109"/>
      <c r="K81" s="109"/>
      <c r="L81" s="109"/>
      <c r="M81" s="38"/>
      <c r="O81" s="39"/>
      <c r="P81" s="74" t="s">
        <v>81</v>
      </c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1"/>
      <c r="AC81" s="39"/>
      <c r="AD81" s="59" t="s">
        <v>136</v>
      </c>
      <c r="AE81" s="60" t="s">
        <v>137</v>
      </c>
      <c r="AF81" s="58"/>
      <c r="AG81" s="74" t="str">
        <f>AE72</f>
        <v>10370.37037</v>
      </c>
      <c r="AH81" s="74" t="s">
        <v>118</v>
      </c>
      <c r="AI81" s="40"/>
      <c r="AJ81" s="62"/>
      <c r="AN81" s="63"/>
      <c r="AO81" s="41"/>
    </row>
    <row r="82" ht="14.25" customHeight="1">
      <c r="A82" s="110" t="s">
        <v>138</v>
      </c>
      <c r="B82" s="111"/>
      <c r="C82" s="111"/>
      <c r="D82" s="111"/>
      <c r="E82" s="111"/>
      <c r="F82" s="111"/>
      <c r="G82" s="111"/>
      <c r="H82" s="111"/>
      <c r="I82" s="111"/>
      <c r="J82" s="111"/>
      <c r="K82" s="111"/>
      <c r="L82" s="111"/>
      <c r="M82" s="112"/>
      <c r="O82" s="39"/>
      <c r="P82" s="78" t="s">
        <v>139</v>
      </c>
      <c r="Q82" s="79" t="str">
        <f>((T78*U79)/S77)</f>
        <v>979.4551181</v>
      </c>
      <c r="R82" s="80" t="s">
        <v>101</v>
      </c>
      <c r="S82" s="40"/>
      <c r="T82" s="40"/>
      <c r="U82" s="40"/>
      <c r="V82" s="40"/>
      <c r="W82" s="40"/>
      <c r="X82" s="40"/>
      <c r="Y82" s="40"/>
      <c r="Z82" s="40"/>
      <c r="AA82" s="41"/>
      <c r="AC82" s="39"/>
      <c r="AD82" s="59" t="s">
        <v>140</v>
      </c>
      <c r="AE82" s="60" t="s">
        <v>141</v>
      </c>
      <c r="AF82" s="58"/>
      <c r="AG82" s="74" t="str">
        <f>(PI()*((POWER(F10,2)-POWER(F11,2))))</f>
        <v>0.01649336143</v>
      </c>
      <c r="AH82" s="108" t="s">
        <v>142</v>
      </c>
      <c r="AI82" s="40"/>
      <c r="AJ82" s="62"/>
      <c r="AN82" s="63"/>
      <c r="AO82" s="41"/>
    </row>
    <row r="83" ht="14.25" customHeight="1">
      <c r="A83" s="36"/>
      <c r="B83" s="37"/>
      <c r="C83" s="37"/>
      <c r="D83" s="113"/>
      <c r="E83" s="113"/>
      <c r="F83" s="114"/>
      <c r="G83" s="37"/>
      <c r="H83" s="37"/>
      <c r="I83" s="37"/>
      <c r="J83" s="37"/>
      <c r="K83" s="37"/>
      <c r="L83" s="37"/>
      <c r="M83" s="38"/>
      <c r="O83" s="39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1"/>
      <c r="AC83" s="39"/>
      <c r="AD83" s="40"/>
      <c r="AE83" s="40"/>
      <c r="AF83" s="40"/>
      <c r="AG83" s="40"/>
      <c r="AH83" s="40"/>
      <c r="AI83" s="40"/>
      <c r="AJ83" s="50"/>
      <c r="AK83" s="51"/>
      <c r="AL83" s="51"/>
      <c r="AM83" s="51"/>
      <c r="AN83" s="52"/>
      <c r="AO83" s="41"/>
    </row>
    <row r="84" ht="14.25" customHeight="1">
      <c r="A84" s="36"/>
      <c r="B84" s="95" t="s">
        <v>143</v>
      </c>
      <c r="C84" s="93"/>
      <c r="D84" s="113"/>
      <c r="E84" s="113"/>
      <c r="F84" s="113"/>
      <c r="G84" s="37"/>
      <c r="H84" s="37"/>
      <c r="I84" s="37"/>
      <c r="J84" s="37"/>
      <c r="K84" s="37"/>
      <c r="L84" s="37"/>
      <c r="M84" s="38"/>
      <c r="O84" s="33" t="s">
        <v>144</v>
      </c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5"/>
      <c r="AC84" s="39"/>
      <c r="AD84" s="74" t="s">
        <v>78</v>
      </c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1"/>
    </row>
    <row r="85" ht="18.0" customHeight="1">
      <c r="A85" s="36"/>
      <c r="B85" s="37"/>
      <c r="C85" s="37"/>
      <c r="D85" s="114"/>
      <c r="E85" s="113"/>
      <c r="F85" s="113"/>
      <c r="G85" s="115" t="s">
        <v>145</v>
      </c>
      <c r="H85" s="71"/>
      <c r="I85" s="71"/>
      <c r="J85" s="71"/>
      <c r="K85" s="71"/>
      <c r="L85" s="100"/>
      <c r="M85" s="38"/>
      <c r="O85" s="39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1"/>
      <c r="AC85" s="39"/>
      <c r="AD85" s="97" t="s">
        <v>146</v>
      </c>
      <c r="AE85" s="79" t="str">
        <f>AG81/(2*AG82)</f>
        <v>314380.1345</v>
      </c>
      <c r="AF85" s="116" t="s">
        <v>147</v>
      </c>
      <c r="AG85" s="40"/>
      <c r="AH85" s="40"/>
      <c r="AI85" s="40"/>
      <c r="AJ85" s="40"/>
      <c r="AK85" s="40"/>
      <c r="AL85" s="40"/>
      <c r="AM85" s="40"/>
      <c r="AN85" s="40"/>
      <c r="AO85" s="41"/>
    </row>
    <row r="86" ht="18.0" customHeight="1">
      <c r="A86" s="36"/>
      <c r="B86" s="53" t="s">
        <v>58</v>
      </c>
      <c r="C86" s="37"/>
      <c r="D86" s="37"/>
      <c r="E86" s="37"/>
      <c r="F86" s="37"/>
      <c r="G86" s="117"/>
      <c r="L86" s="118"/>
      <c r="M86" s="38"/>
      <c r="O86" s="39"/>
      <c r="P86" s="42" t="s">
        <v>148</v>
      </c>
      <c r="Q86" s="119"/>
      <c r="R86" s="47"/>
      <c r="S86" s="40"/>
      <c r="T86" s="40"/>
      <c r="U86" s="40"/>
      <c r="V86" s="40"/>
      <c r="W86" s="40"/>
      <c r="X86" s="40"/>
      <c r="Y86" s="40"/>
      <c r="Z86" s="40"/>
      <c r="AA86" s="41"/>
      <c r="AC86" s="39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1"/>
    </row>
    <row r="87" ht="14.25" customHeight="1">
      <c r="A87" s="36"/>
      <c r="B87" s="103" t="s">
        <v>149</v>
      </c>
      <c r="C87" s="120" t="s">
        <v>150</v>
      </c>
      <c r="D87" s="61"/>
      <c r="E87" s="58"/>
      <c r="F87" s="37"/>
      <c r="G87" s="117"/>
      <c r="L87" s="118"/>
      <c r="M87" s="38"/>
      <c r="O87" s="39"/>
      <c r="P87" s="48"/>
      <c r="Q87" s="121"/>
      <c r="R87" s="52"/>
      <c r="S87" s="40"/>
      <c r="T87" s="40"/>
      <c r="U87" s="40"/>
      <c r="V87" s="40"/>
      <c r="W87" s="40"/>
      <c r="X87" s="40"/>
      <c r="Y87" s="40"/>
      <c r="Z87" s="40"/>
      <c r="AA87" s="41"/>
      <c r="AC87" s="33" t="s">
        <v>151</v>
      </c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5"/>
    </row>
    <row r="88" ht="14.25" customHeight="1">
      <c r="A88" s="36"/>
      <c r="B88" s="103" t="s">
        <v>152</v>
      </c>
      <c r="C88" s="122" t="str">
        <f>C80</f>
        <v>1975.308642</v>
      </c>
      <c r="D88" s="40" t="s">
        <v>101</v>
      </c>
      <c r="E88" s="40"/>
      <c r="F88" s="37"/>
      <c r="G88" s="117"/>
      <c r="L88" s="118"/>
      <c r="M88" s="38"/>
      <c r="O88" s="39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1"/>
      <c r="AC88" s="39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1"/>
    </row>
    <row r="89" ht="14.25" customHeight="1">
      <c r="A89" s="36"/>
      <c r="B89" s="103" t="s">
        <v>153</v>
      </c>
      <c r="C89" s="40" t="str">
        <f>F21</f>
        <v>0.1397</v>
      </c>
      <c r="D89" s="73" t="s">
        <v>2</v>
      </c>
      <c r="E89" s="40"/>
      <c r="F89" s="37"/>
      <c r="G89" s="101"/>
      <c r="H89" s="68"/>
      <c r="I89" s="68"/>
      <c r="J89" s="68"/>
      <c r="K89" s="68"/>
      <c r="L89" s="102"/>
      <c r="M89" s="38"/>
      <c r="O89" s="39"/>
      <c r="P89" s="54" t="s">
        <v>58</v>
      </c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1"/>
      <c r="AC89" s="39"/>
      <c r="AD89" s="123"/>
      <c r="AE89" s="124"/>
      <c r="AF89" s="93"/>
      <c r="AG89" s="40"/>
      <c r="AH89" s="40"/>
      <c r="AI89" s="40"/>
      <c r="AJ89" s="40"/>
      <c r="AK89" s="40"/>
      <c r="AL89" s="40"/>
      <c r="AM89" s="40"/>
      <c r="AN89" s="40"/>
      <c r="AO89" s="41"/>
    </row>
    <row r="90" ht="14.25" customHeight="1">
      <c r="A90" s="36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8"/>
      <c r="O90" s="39"/>
      <c r="P90" s="59" t="s">
        <v>154</v>
      </c>
      <c r="Q90" s="60" t="s">
        <v>155</v>
      </c>
      <c r="R90" s="61"/>
      <c r="S90" s="58"/>
      <c r="T90" s="66"/>
      <c r="U90" s="66"/>
      <c r="V90" s="66"/>
      <c r="W90" s="40"/>
      <c r="X90" s="40"/>
      <c r="Y90" s="40"/>
      <c r="Z90" s="40"/>
      <c r="AA90" s="41"/>
      <c r="AC90" s="39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1"/>
    </row>
    <row r="91" ht="14.25" customHeight="1">
      <c r="A91" s="36"/>
      <c r="B91" s="81" t="s">
        <v>78</v>
      </c>
      <c r="C91" s="82"/>
      <c r="D91" s="83"/>
      <c r="E91" s="37"/>
      <c r="F91" s="37"/>
      <c r="G91" s="37"/>
      <c r="H91" s="37"/>
      <c r="I91" s="37"/>
      <c r="J91" s="37"/>
      <c r="K91" s="37"/>
      <c r="L91" s="37"/>
      <c r="M91" s="38"/>
      <c r="O91" s="39"/>
      <c r="P91" s="59" t="s">
        <v>97</v>
      </c>
      <c r="Q91" s="60" t="s">
        <v>98</v>
      </c>
      <c r="R91" s="58"/>
      <c r="S91" s="66" t="str">
        <f>F7</f>
        <v>1.016</v>
      </c>
      <c r="T91" s="66" t="s">
        <v>2</v>
      </c>
      <c r="U91" s="66"/>
      <c r="V91" s="66"/>
      <c r="W91" s="40"/>
      <c r="X91" s="40"/>
      <c r="Y91" s="40"/>
      <c r="Z91" s="40"/>
      <c r="AA91" s="41"/>
      <c r="AC91" s="39"/>
      <c r="AD91" s="54" t="s">
        <v>58</v>
      </c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1"/>
    </row>
    <row r="92" ht="14.25" customHeight="1">
      <c r="A92" s="36"/>
      <c r="B92" s="78" t="s">
        <v>156</v>
      </c>
      <c r="C92" s="79" t="str">
        <f>(C88*C89)</f>
        <v>275.9506173</v>
      </c>
      <c r="D92" s="80" t="s">
        <v>157</v>
      </c>
      <c r="E92" s="125" t="s">
        <v>158</v>
      </c>
      <c r="F92" s="19"/>
      <c r="G92" s="19"/>
      <c r="H92" s="19"/>
      <c r="I92" s="19"/>
      <c r="J92" s="19"/>
      <c r="K92" s="19"/>
      <c r="L92" s="65"/>
      <c r="M92" s="38"/>
      <c r="O92" s="39"/>
      <c r="P92" s="59" t="s">
        <v>69</v>
      </c>
      <c r="Q92" s="60" t="s">
        <v>70</v>
      </c>
      <c r="R92" s="61"/>
      <c r="S92" s="58"/>
      <c r="T92" s="66" t="str">
        <f>F4</f>
        <v>160</v>
      </c>
      <c r="U92" s="66" t="s">
        <v>3</v>
      </c>
      <c r="V92" s="66"/>
      <c r="W92" s="40"/>
      <c r="X92" s="40"/>
      <c r="Y92" s="40"/>
      <c r="Z92" s="40"/>
      <c r="AA92" s="41"/>
      <c r="AC92" s="39"/>
      <c r="AD92" s="59" t="s">
        <v>159</v>
      </c>
      <c r="AE92" s="94" t="s">
        <v>160</v>
      </c>
      <c r="AF92" s="61"/>
      <c r="AG92" s="58"/>
      <c r="AH92" s="66"/>
      <c r="AI92" s="40"/>
      <c r="AJ92" s="40"/>
      <c r="AK92" s="40"/>
      <c r="AL92" s="40"/>
      <c r="AM92" s="40"/>
      <c r="AN92" s="40"/>
      <c r="AO92" s="41"/>
    </row>
    <row r="93" ht="14.25" customHeight="1">
      <c r="A93" s="36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8"/>
      <c r="O93" s="39"/>
      <c r="P93" s="59" t="s">
        <v>103</v>
      </c>
      <c r="Q93" s="60" t="s">
        <v>104</v>
      </c>
      <c r="R93" s="61"/>
      <c r="S93" s="61"/>
      <c r="T93" s="58"/>
      <c r="U93" s="66" t="str">
        <f>F25</f>
        <v>0.382</v>
      </c>
      <c r="V93" s="66" t="s">
        <v>2</v>
      </c>
      <c r="W93" s="40"/>
      <c r="X93" s="40"/>
      <c r="Y93" s="40"/>
      <c r="Z93" s="40"/>
      <c r="AA93" s="41"/>
      <c r="AC93" s="39"/>
      <c r="AD93" s="59" t="s">
        <v>161</v>
      </c>
      <c r="AE93" s="60" t="s">
        <v>162</v>
      </c>
      <c r="AF93" s="58"/>
      <c r="AG93" s="74"/>
      <c r="AH93" s="74"/>
      <c r="AI93" s="40"/>
      <c r="AJ93" s="40"/>
      <c r="AK93" s="40"/>
      <c r="AL93" s="40"/>
      <c r="AM93" s="40"/>
      <c r="AN93" s="40"/>
      <c r="AO93" s="41"/>
    </row>
    <row r="94" ht="14.25" customHeight="1">
      <c r="A94" s="110" t="s">
        <v>163</v>
      </c>
      <c r="B94" s="111"/>
      <c r="C94" s="111"/>
      <c r="D94" s="111"/>
      <c r="E94" s="111"/>
      <c r="F94" s="111"/>
      <c r="G94" s="111"/>
      <c r="H94" s="111"/>
      <c r="I94" s="111"/>
      <c r="J94" s="111"/>
      <c r="K94" s="111"/>
      <c r="L94" s="111"/>
      <c r="M94" s="112"/>
      <c r="O94" s="39"/>
      <c r="P94" s="59" t="s">
        <v>164</v>
      </c>
      <c r="Q94" s="60" t="s">
        <v>165</v>
      </c>
      <c r="R94" s="61"/>
      <c r="S94" s="61"/>
      <c r="T94" s="61"/>
      <c r="U94" s="58"/>
      <c r="V94" s="108" t="str">
        <f>F5</f>
        <v>0.65</v>
      </c>
      <c r="W94" s="40"/>
      <c r="X94" s="40"/>
      <c r="Y94" s="40"/>
      <c r="Z94" s="40"/>
      <c r="AA94" s="41"/>
      <c r="AC94" s="39"/>
      <c r="AD94" s="126" t="s">
        <v>166</v>
      </c>
      <c r="AE94" s="60" t="s">
        <v>167</v>
      </c>
      <c r="AF94" s="58"/>
      <c r="AG94" s="74">
        <v>34.0</v>
      </c>
      <c r="AH94" s="54" t="s">
        <v>168</v>
      </c>
      <c r="AI94" s="40"/>
      <c r="AJ94" s="40"/>
      <c r="AK94" s="40"/>
      <c r="AL94" s="40"/>
      <c r="AM94" s="40"/>
      <c r="AN94" s="40"/>
      <c r="AO94" s="41"/>
    </row>
    <row r="95" ht="14.25" customHeight="1">
      <c r="A95" s="36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8"/>
      <c r="O95" s="39" t="s">
        <v>125</v>
      </c>
      <c r="P95" s="59" t="s">
        <v>169</v>
      </c>
      <c r="Q95" s="60" t="s">
        <v>170</v>
      </c>
      <c r="R95" s="61"/>
      <c r="S95" s="58"/>
      <c r="T95" s="66" t="str">
        <f>F8</f>
        <v>0.15</v>
      </c>
      <c r="U95" s="66" t="s">
        <v>2</v>
      </c>
      <c r="V95" s="66"/>
      <c r="W95" s="40"/>
      <c r="X95" s="40"/>
      <c r="Y95" s="40"/>
      <c r="Z95" s="40"/>
      <c r="AA95" s="41"/>
      <c r="AC95" s="39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1"/>
    </row>
    <row r="96" ht="18.0" customHeight="1">
      <c r="A96" s="36"/>
      <c r="B96" s="42" t="s">
        <v>171</v>
      </c>
      <c r="C96" s="44"/>
      <c r="D96" s="37"/>
      <c r="E96" s="37"/>
      <c r="F96" s="37"/>
      <c r="G96" s="37"/>
      <c r="H96" s="37"/>
      <c r="I96" s="37"/>
      <c r="J96" s="37"/>
      <c r="K96" s="37"/>
      <c r="L96" s="37"/>
      <c r="M96" s="38"/>
      <c r="O96" s="39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1"/>
      <c r="AC96" s="39"/>
      <c r="AD96" s="74" t="s">
        <v>172</v>
      </c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1"/>
    </row>
    <row r="97" ht="14.25" customHeight="1">
      <c r="A97" s="36"/>
      <c r="B97" s="48"/>
      <c r="C97" s="49"/>
      <c r="D97" s="37"/>
      <c r="E97" s="37"/>
      <c r="F97" s="37"/>
      <c r="G97" s="37"/>
      <c r="H97" s="37"/>
      <c r="I97" s="37"/>
      <c r="J97" s="37"/>
      <c r="K97" s="37"/>
      <c r="L97" s="37"/>
      <c r="M97" s="38"/>
      <c r="O97" s="39"/>
      <c r="P97" s="74" t="s">
        <v>81</v>
      </c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1"/>
      <c r="AC97" s="39"/>
      <c r="AD97" s="123"/>
      <c r="AE97" s="124"/>
      <c r="AF97" s="93"/>
      <c r="AG97" s="40"/>
      <c r="AH97" s="40"/>
      <c r="AI97" s="40"/>
      <c r="AJ97" s="40"/>
      <c r="AK97" s="40"/>
      <c r="AL97" s="40"/>
      <c r="AM97" s="40"/>
      <c r="AN97" s="40"/>
      <c r="AO97" s="41"/>
    </row>
    <row r="98" ht="14.25" customHeight="1">
      <c r="A98" s="36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8"/>
      <c r="O98" s="39"/>
      <c r="P98" s="78" t="s">
        <v>173</v>
      </c>
      <c r="Q98" s="79" t="str">
        <f>(((T92*9.81)*(U93+(V94*T95)))/(S91+(V94*T95)))</f>
        <v>675.9076785</v>
      </c>
      <c r="R98" s="80" t="s">
        <v>101</v>
      </c>
      <c r="S98" s="40"/>
      <c r="T98" s="40"/>
      <c r="U98" s="40"/>
      <c r="V98" s="40"/>
      <c r="W98" s="40"/>
      <c r="X98" s="40"/>
      <c r="Y98" s="40"/>
      <c r="Z98" s="40"/>
      <c r="AA98" s="41"/>
      <c r="AC98" s="39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1"/>
    </row>
    <row r="99" ht="14.25" customHeight="1">
      <c r="A99" s="36"/>
      <c r="B99" s="53" t="s">
        <v>58</v>
      </c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8"/>
      <c r="O99" s="39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1"/>
      <c r="AC99" s="39"/>
      <c r="AD99" s="54" t="s">
        <v>58</v>
      </c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1"/>
    </row>
    <row r="100" ht="15.0" customHeight="1">
      <c r="A100" s="36"/>
      <c r="B100" s="103" t="s">
        <v>174</v>
      </c>
      <c r="C100" s="127" t="s">
        <v>175</v>
      </c>
      <c r="D100" s="61"/>
      <c r="E100" s="58"/>
      <c r="F100" s="37"/>
      <c r="G100" s="37"/>
      <c r="H100" s="37"/>
      <c r="I100" s="37"/>
      <c r="J100" s="37"/>
      <c r="K100" s="37"/>
      <c r="L100" s="37"/>
      <c r="M100" s="38"/>
      <c r="O100" s="39"/>
      <c r="P100" s="42" t="s">
        <v>176</v>
      </c>
      <c r="Q100" s="119"/>
      <c r="R100" s="47"/>
      <c r="S100" s="40"/>
      <c r="T100" s="40"/>
      <c r="U100" s="40"/>
      <c r="V100" s="40"/>
      <c r="W100" s="40"/>
      <c r="X100" s="40"/>
      <c r="Y100" s="40"/>
      <c r="Z100" s="40"/>
      <c r="AA100" s="41"/>
      <c r="AC100" s="39"/>
      <c r="AD100" s="59" t="s">
        <v>177</v>
      </c>
      <c r="AE100" s="60" t="s">
        <v>178</v>
      </c>
      <c r="AF100" s="61"/>
      <c r="AG100" s="58"/>
      <c r="AH100" s="66" t="str">
        <f>AE59</f>
        <v>9333.333333</v>
      </c>
      <c r="AI100" s="66" t="s">
        <v>80</v>
      </c>
      <c r="AJ100" s="40"/>
      <c r="AK100" s="40"/>
      <c r="AL100" s="40"/>
      <c r="AM100" s="40"/>
      <c r="AN100" s="40"/>
      <c r="AO100" s="41"/>
    </row>
    <row r="101" ht="15.75" customHeight="1">
      <c r="A101" s="36"/>
      <c r="B101" s="103" t="s">
        <v>179</v>
      </c>
      <c r="C101" s="103" t="s">
        <v>180</v>
      </c>
      <c r="D101" s="40" t="str">
        <f>C92</f>
        <v>275.9506173</v>
      </c>
      <c r="E101" s="73" t="s">
        <v>157</v>
      </c>
      <c r="F101" s="37"/>
      <c r="G101" s="37"/>
      <c r="H101" s="37"/>
      <c r="I101" s="37"/>
      <c r="J101" s="37"/>
      <c r="K101" s="37"/>
      <c r="L101" s="37"/>
      <c r="M101" s="38"/>
      <c r="O101" s="39"/>
      <c r="P101" s="48"/>
      <c r="Q101" s="121"/>
      <c r="R101" s="52"/>
      <c r="S101" s="40"/>
      <c r="T101" s="40"/>
      <c r="U101" s="40"/>
      <c r="V101" s="40"/>
      <c r="W101" s="40"/>
      <c r="X101" s="40"/>
      <c r="Y101" s="40"/>
      <c r="Z101" s="40"/>
      <c r="AA101" s="41"/>
      <c r="AC101" s="39"/>
      <c r="AD101" s="59" t="s">
        <v>181</v>
      </c>
      <c r="AE101" s="60" t="s">
        <v>182</v>
      </c>
      <c r="AF101" s="58"/>
      <c r="AG101" s="74" t="str">
        <f>F26</f>
        <v>0.793</v>
      </c>
      <c r="AH101" s="74" t="s">
        <v>183</v>
      </c>
      <c r="AI101" s="66"/>
      <c r="AJ101" s="40"/>
      <c r="AK101" s="40"/>
      <c r="AL101" s="40"/>
      <c r="AM101" s="40"/>
      <c r="AN101" s="40"/>
      <c r="AO101" s="41"/>
    </row>
    <row r="102" ht="14.25" customHeight="1">
      <c r="A102" s="36"/>
      <c r="B102" s="56" t="s">
        <v>184</v>
      </c>
      <c r="C102" s="81" t="str">
        <f>F12</f>
        <v>0.0875</v>
      </c>
      <c r="D102" s="53" t="s">
        <v>2</v>
      </c>
      <c r="E102" s="81"/>
      <c r="F102" s="37"/>
      <c r="G102" s="37"/>
      <c r="H102" s="37"/>
      <c r="I102" s="37"/>
      <c r="J102" s="37"/>
      <c r="K102" s="37"/>
      <c r="L102" s="37"/>
      <c r="M102" s="38"/>
      <c r="O102" s="39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1"/>
      <c r="AC102" s="39"/>
      <c r="AD102" s="59" t="s">
        <v>185</v>
      </c>
      <c r="AE102" s="94" t="s">
        <v>186</v>
      </c>
      <c r="AF102" s="61"/>
      <c r="AG102" s="58"/>
      <c r="AH102" s="66" t="str">
        <f>F27</f>
        <v>460.548</v>
      </c>
      <c r="AI102" s="66" t="s">
        <v>187</v>
      </c>
      <c r="AJ102" s="40"/>
      <c r="AK102" s="40"/>
      <c r="AL102" s="40"/>
      <c r="AM102" s="40"/>
      <c r="AN102" s="40"/>
      <c r="AO102" s="41"/>
    </row>
    <row r="103" ht="15.0" customHeight="1">
      <c r="A103" s="36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8"/>
      <c r="O103" s="39"/>
      <c r="P103" s="54" t="s">
        <v>58</v>
      </c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1"/>
      <c r="AC103" s="39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1"/>
    </row>
    <row r="104" ht="14.25" customHeight="1">
      <c r="A104" s="36"/>
      <c r="B104" s="81" t="s">
        <v>78</v>
      </c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8"/>
      <c r="O104" s="39"/>
      <c r="P104" s="59" t="s">
        <v>188</v>
      </c>
      <c r="Q104" s="60" t="s">
        <v>189</v>
      </c>
      <c r="R104" s="61"/>
      <c r="S104" s="58"/>
      <c r="T104" s="66"/>
      <c r="U104" s="66"/>
      <c r="V104" s="66"/>
      <c r="W104" s="40"/>
      <c r="X104" s="40"/>
      <c r="Y104" s="40"/>
      <c r="Z104" s="40"/>
      <c r="AA104" s="41"/>
      <c r="AC104" s="39"/>
      <c r="AD104" s="74" t="s">
        <v>190</v>
      </c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1"/>
    </row>
    <row r="105" ht="14.25" customHeight="1">
      <c r="A105" s="36"/>
      <c r="B105" s="78" t="s">
        <v>191</v>
      </c>
      <c r="C105" s="79" t="str">
        <f>(D101/C102)</f>
        <v>3153.72134</v>
      </c>
      <c r="D105" s="80" t="s">
        <v>101</v>
      </c>
      <c r="E105" s="37"/>
      <c r="F105" s="37"/>
      <c r="G105" s="37"/>
      <c r="H105" s="37"/>
      <c r="I105" s="37"/>
      <c r="J105" s="37"/>
      <c r="K105" s="37"/>
      <c r="L105" s="37"/>
      <c r="M105" s="38"/>
      <c r="O105" s="39"/>
      <c r="P105" s="59" t="s">
        <v>97</v>
      </c>
      <c r="Q105" s="60" t="s">
        <v>98</v>
      </c>
      <c r="R105" s="58"/>
      <c r="S105" s="66" t="str">
        <f>F7</f>
        <v>1.016</v>
      </c>
      <c r="T105" s="66" t="s">
        <v>2</v>
      </c>
      <c r="U105" s="66"/>
      <c r="V105" s="66"/>
      <c r="W105" s="40"/>
      <c r="X105" s="40"/>
      <c r="Y105" s="40"/>
      <c r="Z105" s="40"/>
      <c r="AA105" s="41"/>
      <c r="AC105" s="39"/>
      <c r="AD105" s="42"/>
      <c r="AE105" s="128"/>
      <c r="AF105" s="129"/>
      <c r="AG105" s="130"/>
      <c r="AH105" s="40"/>
      <c r="AI105" s="40"/>
      <c r="AJ105" s="40"/>
      <c r="AK105" s="40"/>
      <c r="AL105" s="40"/>
      <c r="AM105" s="40"/>
      <c r="AN105" s="40"/>
      <c r="AO105" s="41"/>
    </row>
    <row r="106" ht="14.25" customHeight="1">
      <c r="A106" s="36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8"/>
      <c r="O106" s="39"/>
      <c r="P106" s="59" t="s">
        <v>69</v>
      </c>
      <c r="Q106" s="60" t="s">
        <v>70</v>
      </c>
      <c r="R106" s="61"/>
      <c r="S106" s="58"/>
      <c r="T106" s="66" t="str">
        <f>F4</f>
        <v>160</v>
      </c>
      <c r="U106" s="66" t="s">
        <v>3</v>
      </c>
      <c r="V106" s="66"/>
      <c r="W106" s="40"/>
      <c r="X106" s="40"/>
      <c r="Y106" s="40"/>
      <c r="Z106" s="40"/>
      <c r="AA106" s="41"/>
      <c r="AC106" s="39"/>
      <c r="AD106" s="48"/>
      <c r="AE106" s="131"/>
      <c r="AF106" s="132"/>
      <c r="AG106" s="133"/>
      <c r="AH106" s="40"/>
      <c r="AI106" s="40"/>
      <c r="AJ106" s="40"/>
      <c r="AK106" s="40"/>
      <c r="AL106" s="40"/>
      <c r="AM106" s="40"/>
      <c r="AN106" s="40"/>
      <c r="AO106" s="41"/>
    </row>
    <row r="107" ht="14.25" customHeight="1">
      <c r="A107" s="110" t="s">
        <v>192</v>
      </c>
      <c r="B107" s="111"/>
      <c r="C107" s="111"/>
      <c r="D107" s="111"/>
      <c r="E107" s="111"/>
      <c r="F107" s="111"/>
      <c r="G107" s="111"/>
      <c r="H107" s="111"/>
      <c r="I107" s="111"/>
      <c r="J107" s="111"/>
      <c r="K107" s="111"/>
      <c r="L107" s="111"/>
      <c r="M107" s="112"/>
      <c r="O107" s="39"/>
      <c r="P107" s="59" t="s">
        <v>103</v>
      </c>
      <c r="Q107" s="60" t="s">
        <v>104</v>
      </c>
      <c r="R107" s="61"/>
      <c r="S107" s="61"/>
      <c r="T107" s="58"/>
      <c r="U107" s="66" t="str">
        <f>F25</f>
        <v>0.382</v>
      </c>
      <c r="V107" s="66" t="s">
        <v>2</v>
      </c>
      <c r="W107" s="40"/>
      <c r="X107" s="40"/>
      <c r="Y107" s="40"/>
      <c r="Z107" s="40"/>
      <c r="AA107" s="41"/>
      <c r="AC107" s="39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1"/>
    </row>
    <row r="108" ht="14.25" customHeight="1">
      <c r="A108" s="36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8"/>
      <c r="O108" s="39"/>
      <c r="P108" s="59" t="s">
        <v>193</v>
      </c>
      <c r="Q108" s="60" t="s">
        <v>165</v>
      </c>
      <c r="R108" s="61"/>
      <c r="S108" s="61"/>
      <c r="T108" s="61"/>
      <c r="U108" s="58"/>
      <c r="V108" s="108" t="str">
        <f>F5</f>
        <v>0.65</v>
      </c>
      <c r="W108" s="40"/>
      <c r="X108" s="40"/>
      <c r="Y108" s="40"/>
      <c r="Z108" s="40"/>
      <c r="AA108" s="41"/>
      <c r="AC108" s="39"/>
      <c r="AD108" s="74" t="s">
        <v>78</v>
      </c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1"/>
    </row>
    <row r="109" ht="14.25" customHeight="1">
      <c r="A109" s="36"/>
      <c r="B109" s="42" t="s">
        <v>194</v>
      </c>
      <c r="C109" s="44"/>
      <c r="D109" s="37"/>
      <c r="E109" s="37"/>
      <c r="F109" s="37"/>
      <c r="G109" s="37"/>
      <c r="H109" s="37"/>
      <c r="I109" s="37"/>
      <c r="J109" s="37"/>
      <c r="K109" s="37"/>
      <c r="L109" s="37"/>
      <c r="M109" s="38"/>
      <c r="O109" s="39"/>
      <c r="P109" s="59" t="s">
        <v>169</v>
      </c>
      <c r="Q109" s="60" t="s">
        <v>170</v>
      </c>
      <c r="R109" s="61"/>
      <c r="S109" s="58"/>
      <c r="T109" s="66" t="str">
        <f>F8</f>
        <v>0.15</v>
      </c>
      <c r="U109" s="66" t="s">
        <v>2</v>
      </c>
      <c r="V109" s="66"/>
      <c r="W109" s="40"/>
      <c r="X109" s="40"/>
      <c r="Y109" s="40"/>
      <c r="Z109" s="40"/>
      <c r="AA109" s="41"/>
      <c r="AC109" s="39"/>
      <c r="AD109" s="97" t="s">
        <v>195</v>
      </c>
      <c r="AE109" s="79" t="str">
        <f>((AH100/(AG101*AH102))+AG94)</f>
        <v>59.55575339</v>
      </c>
      <c r="AF109" s="116" t="s">
        <v>168</v>
      </c>
      <c r="AG109" s="40"/>
      <c r="AH109" s="40"/>
      <c r="AI109" s="40"/>
      <c r="AJ109" s="40"/>
      <c r="AK109" s="40"/>
      <c r="AL109" s="40"/>
      <c r="AM109" s="40"/>
      <c r="AN109" s="40"/>
      <c r="AO109" s="41"/>
    </row>
    <row r="110" ht="14.25" customHeight="1">
      <c r="A110" s="36"/>
      <c r="B110" s="48"/>
      <c r="C110" s="49"/>
      <c r="D110" s="37"/>
      <c r="E110" s="37"/>
      <c r="F110" s="37"/>
      <c r="G110" s="37"/>
      <c r="H110" s="37"/>
      <c r="I110" s="37"/>
      <c r="J110" s="37"/>
      <c r="K110" s="37"/>
      <c r="L110" s="37"/>
      <c r="M110" s="38"/>
      <c r="O110" s="39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1"/>
      <c r="AC110" s="134"/>
      <c r="AD110" s="135"/>
      <c r="AE110" s="135"/>
      <c r="AF110" s="135"/>
      <c r="AG110" s="135"/>
      <c r="AH110" s="135"/>
      <c r="AI110" s="135"/>
      <c r="AJ110" s="135"/>
      <c r="AK110" s="135"/>
      <c r="AL110" s="135"/>
      <c r="AM110" s="135"/>
      <c r="AN110" s="135"/>
      <c r="AO110" s="136"/>
    </row>
    <row r="111" ht="14.25" customHeight="1">
      <c r="A111" s="36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8"/>
      <c r="O111" s="39"/>
      <c r="P111" s="74" t="s">
        <v>81</v>
      </c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1"/>
      <c r="AC111" s="137"/>
      <c r="AD111" s="137"/>
      <c r="AE111" s="137"/>
      <c r="AF111" s="137"/>
      <c r="AG111" s="137"/>
      <c r="AH111" s="137"/>
      <c r="AI111" s="137"/>
      <c r="AJ111" s="137"/>
      <c r="AK111" s="137"/>
      <c r="AL111" s="137"/>
      <c r="AM111" s="137"/>
      <c r="AN111" s="137"/>
      <c r="AO111" s="137"/>
    </row>
    <row r="112" ht="14.25" customHeight="1">
      <c r="A112" s="36"/>
      <c r="B112" s="53" t="s">
        <v>58</v>
      </c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8"/>
      <c r="O112" s="39"/>
      <c r="P112" s="78" t="s">
        <v>196</v>
      </c>
      <c r="Q112" s="79" t="str">
        <f>(((T106*9.81)*(S105-U107))/(S105+(V108*T109)))</f>
        <v>893.6923215</v>
      </c>
      <c r="R112" s="80" t="s">
        <v>101</v>
      </c>
      <c r="S112" s="40"/>
      <c r="T112" s="40"/>
      <c r="U112" s="40"/>
      <c r="V112" s="40"/>
      <c r="W112" s="40"/>
      <c r="X112" s="40"/>
      <c r="Y112" s="40"/>
      <c r="Z112" s="40"/>
      <c r="AA112" s="4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</row>
    <row r="113" ht="14.25" customHeight="1">
      <c r="A113" s="36"/>
      <c r="B113" s="103" t="s">
        <v>197</v>
      </c>
      <c r="C113" s="57" t="s">
        <v>198</v>
      </c>
      <c r="D113" s="58"/>
      <c r="E113" s="82"/>
      <c r="F113" s="37"/>
      <c r="G113" s="37"/>
      <c r="H113" s="37"/>
      <c r="I113" s="37"/>
      <c r="J113" s="37"/>
      <c r="K113" s="37"/>
      <c r="L113" s="37"/>
      <c r="M113" s="38"/>
      <c r="O113" s="39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</row>
    <row r="114" ht="14.25" customHeight="1">
      <c r="A114" s="36"/>
      <c r="B114" s="103" t="s">
        <v>199</v>
      </c>
      <c r="C114" s="103" t="str">
        <f>C105</f>
        <v>3153.72134</v>
      </c>
      <c r="D114" s="40" t="s">
        <v>101</v>
      </c>
      <c r="E114" s="83"/>
      <c r="F114" s="37"/>
      <c r="G114" s="82"/>
      <c r="H114" s="37"/>
      <c r="I114" s="37"/>
      <c r="J114" s="37"/>
      <c r="K114" s="37"/>
      <c r="L114" s="37"/>
      <c r="M114" s="38"/>
      <c r="O114" s="110" t="s">
        <v>200</v>
      </c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2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</row>
    <row r="115" ht="14.25" customHeight="1">
      <c r="A115" s="36"/>
      <c r="B115" s="56" t="s">
        <v>201</v>
      </c>
      <c r="C115" s="81" t="str">
        <f>F18</f>
        <v>0.4</v>
      </c>
      <c r="D115" s="53"/>
      <c r="E115" s="82"/>
      <c r="F115" s="37"/>
      <c r="G115" s="82"/>
      <c r="H115" s="37"/>
      <c r="I115" s="37"/>
      <c r="J115" s="37"/>
      <c r="K115" s="37"/>
      <c r="L115" s="37"/>
      <c r="M115" s="38"/>
      <c r="O115" s="39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</row>
    <row r="116" ht="14.25" customHeight="1">
      <c r="A116" s="36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8"/>
      <c r="O116" s="39"/>
      <c r="P116" s="42" t="s">
        <v>202</v>
      </c>
      <c r="Q116" s="119"/>
      <c r="R116" s="47"/>
      <c r="S116" s="40"/>
      <c r="T116" s="40"/>
      <c r="U116" s="40"/>
      <c r="V116" s="40"/>
      <c r="W116" s="40"/>
      <c r="X116" s="40"/>
      <c r="Y116" s="40"/>
      <c r="Z116" s="40"/>
      <c r="AA116" s="4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</row>
    <row r="117" ht="14.25" customHeight="1">
      <c r="A117" s="36"/>
      <c r="B117" s="81" t="s">
        <v>78</v>
      </c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8"/>
      <c r="O117" s="39"/>
      <c r="P117" s="48"/>
      <c r="Q117" s="121"/>
      <c r="R117" s="52"/>
      <c r="S117" s="40"/>
      <c r="T117" s="40"/>
      <c r="U117" s="40"/>
      <c r="V117" s="40"/>
      <c r="W117" s="40"/>
      <c r="X117" s="40"/>
      <c r="Y117" s="40"/>
      <c r="Z117" s="40"/>
      <c r="AA117" s="4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</row>
    <row r="118" ht="14.25" customHeight="1">
      <c r="A118" s="36"/>
      <c r="B118" s="78" t="s">
        <v>203</v>
      </c>
      <c r="C118" s="79" t="str">
        <f>(C114/C115)</f>
        <v>7884.303351</v>
      </c>
      <c r="D118" s="80" t="s">
        <v>101</v>
      </c>
      <c r="E118" s="37"/>
      <c r="F118" s="37"/>
      <c r="G118" s="37"/>
      <c r="H118" s="37"/>
      <c r="I118" s="37"/>
      <c r="J118" s="37"/>
      <c r="K118" s="37"/>
      <c r="L118" s="37"/>
      <c r="M118" s="38"/>
      <c r="O118" s="39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</row>
    <row r="119" ht="14.25" customHeight="1">
      <c r="A119" s="36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8"/>
      <c r="O119" s="39"/>
      <c r="P119" s="54" t="s">
        <v>58</v>
      </c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</row>
    <row r="120" ht="14.25" customHeight="1">
      <c r="A120" s="110" t="s">
        <v>204</v>
      </c>
      <c r="B120" s="111"/>
      <c r="C120" s="111"/>
      <c r="D120" s="111"/>
      <c r="E120" s="111"/>
      <c r="F120" s="111"/>
      <c r="G120" s="111"/>
      <c r="H120" s="111"/>
      <c r="I120" s="111"/>
      <c r="J120" s="111"/>
      <c r="K120" s="111"/>
      <c r="L120" s="111"/>
      <c r="M120" s="112"/>
      <c r="O120" s="39"/>
      <c r="P120" s="59" t="s">
        <v>205</v>
      </c>
      <c r="Q120" s="60" t="s">
        <v>206</v>
      </c>
      <c r="R120" s="61"/>
      <c r="S120" s="58"/>
      <c r="T120" s="66"/>
      <c r="U120" s="66"/>
      <c r="V120" s="40"/>
      <c r="W120" s="40"/>
      <c r="X120" s="40"/>
      <c r="Y120" s="40"/>
      <c r="Z120" s="40"/>
      <c r="AA120" s="4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</row>
    <row r="121" ht="14.25" customHeight="1">
      <c r="A121" s="36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8"/>
      <c r="O121" s="39"/>
      <c r="P121" s="59" t="s">
        <v>97</v>
      </c>
      <c r="Q121" s="60" t="s">
        <v>98</v>
      </c>
      <c r="R121" s="58"/>
      <c r="S121" s="66" t="str">
        <f>F7</f>
        <v>1.016</v>
      </c>
      <c r="T121" s="66" t="s">
        <v>2</v>
      </c>
      <c r="U121" s="66"/>
      <c r="V121" s="40"/>
      <c r="W121" s="40"/>
      <c r="X121" s="40"/>
      <c r="Y121" s="40"/>
      <c r="Z121" s="40"/>
      <c r="AA121" s="4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</row>
    <row r="122" ht="14.25" customHeight="1">
      <c r="A122" s="36"/>
      <c r="B122" s="42" t="s">
        <v>207</v>
      </c>
      <c r="C122" s="44"/>
      <c r="D122" s="37"/>
      <c r="E122" s="37"/>
      <c r="F122" s="37"/>
      <c r="G122" s="37"/>
      <c r="H122" s="37"/>
      <c r="I122" s="37"/>
      <c r="J122" s="37"/>
      <c r="K122" s="37"/>
      <c r="L122" s="37"/>
      <c r="M122" s="38"/>
      <c r="O122" s="39"/>
      <c r="P122" s="59" t="s">
        <v>208</v>
      </c>
      <c r="Q122" s="60" t="s">
        <v>209</v>
      </c>
      <c r="R122" s="58"/>
      <c r="S122" s="66" t="str">
        <f>(C80/9.81)</f>
        <v>201.3566404</v>
      </c>
      <c r="T122" s="66" t="s">
        <v>3</v>
      </c>
      <c r="U122" s="66"/>
      <c r="V122" s="56"/>
      <c r="W122" s="57"/>
      <c r="X122" s="58"/>
      <c r="Y122" s="40"/>
      <c r="Z122" s="40"/>
      <c r="AA122" s="41"/>
    </row>
    <row r="123" ht="14.25" customHeight="1">
      <c r="A123" s="36"/>
      <c r="B123" s="48"/>
      <c r="C123" s="49"/>
      <c r="D123" s="37"/>
      <c r="E123" s="37"/>
      <c r="F123" s="37"/>
      <c r="G123" s="37"/>
      <c r="H123" s="37"/>
      <c r="I123" s="37"/>
      <c r="J123" s="37"/>
      <c r="K123" s="37"/>
      <c r="L123" s="37"/>
      <c r="M123" s="38"/>
      <c r="O123" s="39"/>
      <c r="P123" s="59" t="s">
        <v>210</v>
      </c>
      <c r="Q123" s="60" t="s">
        <v>211</v>
      </c>
      <c r="R123" s="58"/>
      <c r="S123" s="66" t="str">
        <f>C55</f>
        <v>12.34567901</v>
      </c>
      <c r="T123" s="54" t="s">
        <v>212</v>
      </c>
      <c r="U123" s="66"/>
      <c r="V123" s="40"/>
      <c r="W123" s="40"/>
      <c r="X123" s="40"/>
      <c r="Y123" s="40"/>
      <c r="Z123" s="40"/>
      <c r="AA123" s="41"/>
    </row>
    <row r="124" ht="14.25" customHeight="1">
      <c r="A124" s="36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8"/>
      <c r="O124" s="39"/>
      <c r="P124" s="59" t="s">
        <v>169</v>
      </c>
      <c r="Q124" s="60" t="s">
        <v>170</v>
      </c>
      <c r="R124" s="61"/>
      <c r="S124" s="58"/>
      <c r="T124" s="66" t="str">
        <f>F8</f>
        <v>0.15</v>
      </c>
      <c r="U124" s="66" t="s">
        <v>2</v>
      </c>
      <c r="V124" s="40"/>
      <c r="W124" s="40"/>
      <c r="X124" s="40"/>
      <c r="Y124" s="40"/>
      <c r="Z124" s="40"/>
      <c r="AA124" s="41"/>
    </row>
    <row r="125" ht="14.25" customHeight="1">
      <c r="A125" s="36"/>
      <c r="B125" s="53" t="s">
        <v>58</v>
      </c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8"/>
      <c r="O125" s="39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1"/>
    </row>
    <row r="126" ht="14.25" customHeight="1">
      <c r="A126" s="36"/>
      <c r="B126" s="103" t="s">
        <v>213</v>
      </c>
      <c r="C126" s="57" t="s">
        <v>214</v>
      </c>
      <c r="D126" s="61"/>
      <c r="E126" s="61"/>
      <c r="F126" s="58"/>
      <c r="G126" s="37"/>
      <c r="H126" s="37"/>
      <c r="I126" s="37"/>
      <c r="J126" s="37"/>
      <c r="K126" s="37"/>
      <c r="L126" s="37"/>
      <c r="M126" s="38"/>
      <c r="O126" s="39"/>
      <c r="P126" s="74" t="s">
        <v>81</v>
      </c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1"/>
    </row>
    <row r="127" ht="14.25" customHeight="1">
      <c r="A127" s="36"/>
      <c r="B127" s="103" t="s">
        <v>215</v>
      </c>
      <c r="C127" s="103" t="str">
        <f>C118</f>
        <v>7884.303351</v>
      </c>
      <c r="D127" s="40" t="s">
        <v>101</v>
      </c>
      <c r="E127" s="40"/>
      <c r="F127" s="40"/>
      <c r="G127" s="37"/>
      <c r="H127" s="37"/>
      <c r="I127" s="37"/>
      <c r="J127" s="37"/>
      <c r="K127" s="37"/>
      <c r="L127" s="37"/>
      <c r="M127" s="38"/>
      <c r="O127" s="39"/>
      <c r="P127" s="78" t="s">
        <v>216</v>
      </c>
      <c r="Q127" s="79" t="str">
        <f>((S123*S122*T124)/S121)</f>
        <v>367.0104994</v>
      </c>
      <c r="R127" s="80" t="s">
        <v>101</v>
      </c>
      <c r="S127" s="40"/>
      <c r="T127" s="40"/>
      <c r="U127" s="40"/>
      <c r="V127" s="40"/>
      <c r="W127" s="40"/>
      <c r="X127" s="40"/>
      <c r="Y127" s="40"/>
      <c r="Z127" s="40"/>
      <c r="AA127" s="41"/>
    </row>
    <row r="128" ht="14.25" customHeight="1">
      <c r="A128" s="36"/>
      <c r="B128" s="56" t="s">
        <v>217</v>
      </c>
      <c r="C128" s="56" t="str">
        <f>F22</f>
        <v>2</v>
      </c>
      <c r="D128" s="57" t="s">
        <v>218</v>
      </c>
      <c r="E128" s="61"/>
      <c r="F128" s="58"/>
      <c r="G128" s="37"/>
      <c r="H128" s="37"/>
      <c r="I128" s="37"/>
      <c r="J128" s="37"/>
      <c r="K128" s="37"/>
      <c r="L128" s="37"/>
      <c r="M128" s="38"/>
      <c r="O128" s="39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1"/>
    </row>
    <row r="129" ht="14.25" customHeight="1">
      <c r="A129" s="36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8"/>
      <c r="O129" s="110" t="s">
        <v>219</v>
      </c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  <c r="AA129" s="112"/>
    </row>
    <row r="130" ht="14.25" customHeight="1">
      <c r="A130" s="36"/>
      <c r="B130" s="81" t="s">
        <v>78</v>
      </c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8"/>
      <c r="O130" s="39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1"/>
    </row>
    <row r="131" ht="14.25" customHeight="1">
      <c r="A131" s="36"/>
      <c r="B131" s="78" t="s">
        <v>220</v>
      </c>
      <c r="C131" s="79" t="str">
        <f>(C127/C128)</f>
        <v>3942.151675</v>
      </c>
      <c r="D131" s="80" t="s">
        <v>101</v>
      </c>
      <c r="E131" s="37"/>
      <c r="F131" s="37"/>
      <c r="G131" s="37"/>
      <c r="H131" s="37"/>
      <c r="I131" s="37"/>
      <c r="J131" s="37"/>
      <c r="K131" s="37"/>
      <c r="L131" s="37"/>
      <c r="M131" s="38"/>
      <c r="O131" s="39"/>
      <c r="P131" s="138" t="s">
        <v>221</v>
      </c>
      <c r="Q131" s="124"/>
      <c r="R131" s="93"/>
      <c r="S131" s="40"/>
      <c r="T131" s="40"/>
      <c r="U131" s="40"/>
      <c r="V131" s="40"/>
      <c r="W131" s="40"/>
      <c r="X131" s="40"/>
      <c r="Y131" s="40"/>
      <c r="Z131" s="40"/>
      <c r="AA131" s="41"/>
    </row>
    <row r="132" ht="14.25" customHeight="1">
      <c r="A132" s="36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8"/>
      <c r="O132" s="39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1"/>
    </row>
    <row r="133" ht="14.25" customHeight="1">
      <c r="A133" s="110" t="s">
        <v>222</v>
      </c>
      <c r="B133" s="111"/>
      <c r="C133" s="111"/>
      <c r="D133" s="111"/>
      <c r="E133" s="111"/>
      <c r="F133" s="111"/>
      <c r="G133" s="111"/>
      <c r="H133" s="111"/>
      <c r="I133" s="111"/>
      <c r="J133" s="111"/>
      <c r="K133" s="111"/>
      <c r="L133" s="111"/>
      <c r="M133" s="112"/>
      <c r="O133" s="39"/>
      <c r="P133" s="54" t="s">
        <v>58</v>
      </c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1"/>
    </row>
    <row r="134" ht="14.25" customHeight="1">
      <c r="A134" s="36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8"/>
      <c r="O134" s="39"/>
      <c r="P134" s="59" t="s">
        <v>223</v>
      </c>
      <c r="Q134" s="60" t="s">
        <v>224</v>
      </c>
      <c r="R134" s="61"/>
      <c r="S134" s="61"/>
      <c r="T134" s="61"/>
      <c r="U134" s="58"/>
      <c r="V134" s="40"/>
      <c r="W134" s="40"/>
      <c r="X134" s="40"/>
      <c r="Y134" s="40"/>
      <c r="Z134" s="40"/>
      <c r="AA134" s="41"/>
    </row>
    <row r="135" ht="14.25" customHeight="1">
      <c r="A135" s="36"/>
      <c r="B135" s="42" t="s">
        <v>225</v>
      </c>
      <c r="C135" s="44"/>
      <c r="D135" s="37"/>
      <c r="E135" s="37"/>
      <c r="F135" s="37"/>
      <c r="G135" s="37"/>
      <c r="H135" s="37"/>
      <c r="I135" s="37"/>
      <c r="J135" s="37"/>
      <c r="K135" s="37"/>
      <c r="L135" s="37"/>
      <c r="M135" s="38"/>
      <c r="O135" s="39"/>
      <c r="P135" s="59" t="s">
        <v>226</v>
      </c>
      <c r="Q135" s="60" t="s">
        <v>227</v>
      </c>
      <c r="R135" s="61"/>
      <c r="S135" s="58"/>
      <c r="T135" s="66" t="str">
        <f>Q98</f>
        <v>675.9076785</v>
      </c>
      <c r="U135" s="66" t="s">
        <v>101</v>
      </c>
      <c r="V135" s="40"/>
      <c r="W135" s="40"/>
      <c r="X135" s="40"/>
      <c r="Y135" s="40"/>
      <c r="Z135" s="40"/>
      <c r="AA135" s="41"/>
    </row>
    <row r="136" ht="14.25" customHeight="1">
      <c r="A136" s="36"/>
      <c r="B136" s="48"/>
      <c r="C136" s="49"/>
      <c r="D136" s="37"/>
      <c r="E136" s="37"/>
      <c r="F136" s="37"/>
      <c r="G136" s="37"/>
      <c r="H136" s="37"/>
      <c r="I136" s="37"/>
      <c r="J136" s="37"/>
      <c r="K136" s="37"/>
      <c r="L136" s="37"/>
      <c r="M136" s="38"/>
      <c r="O136" s="39"/>
      <c r="P136" s="59" t="s">
        <v>228</v>
      </c>
      <c r="Q136" s="60" t="s">
        <v>229</v>
      </c>
      <c r="R136" s="61"/>
      <c r="S136" s="58"/>
      <c r="T136" s="66" t="str">
        <f>Q127</f>
        <v>367.0104994</v>
      </c>
      <c r="U136" s="66" t="s">
        <v>101</v>
      </c>
      <c r="V136" s="40"/>
      <c r="W136" s="40"/>
      <c r="X136" s="40"/>
      <c r="Y136" s="40"/>
      <c r="Z136" s="40"/>
      <c r="AA136" s="41"/>
    </row>
    <row r="137" ht="14.25" customHeight="1">
      <c r="A137" s="36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8"/>
      <c r="O137" s="39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1"/>
    </row>
    <row r="138" ht="14.25" customHeight="1">
      <c r="A138" s="36"/>
      <c r="B138" s="53" t="s">
        <v>58</v>
      </c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8"/>
      <c r="O138" s="39"/>
      <c r="P138" s="74" t="s">
        <v>81</v>
      </c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1"/>
    </row>
    <row r="139" ht="14.25" customHeight="1">
      <c r="A139" s="36"/>
      <c r="B139" s="103" t="s">
        <v>230</v>
      </c>
      <c r="C139" s="57" t="s">
        <v>231</v>
      </c>
      <c r="D139" s="61"/>
      <c r="E139" s="58"/>
      <c r="F139" s="37"/>
      <c r="G139" s="37"/>
      <c r="H139" s="37"/>
      <c r="I139" s="37"/>
      <c r="J139" s="37"/>
      <c r="K139" s="37"/>
      <c r="L139" s="37"/>
      <c r="M139" s="38"/>
      <c r="O139" s="39"/>
      <c r="P139" s="78" t="s">
        <v>232</v>
      </c>
      <c r="Q139" s="79" t="str">
        <f>(T135+T136)</f>
        <v>1042.918178</v>
      </c>
      <c r="R139" s="80" t="s">
        <v>101</v>
      </c>
      <c r="S139" s="40"/>
      <c r="T139" s="40"/>
      <c r="U139" s="40"/>
      <c r="V139" s="40"/>
      <c r="W139" s="40"/>
      <c r="X139" s="40"/>
      <c r="Y139" s="40"/>
      <c r="Z139" s="40"/>
      <c r="AA139" s="41"/>
    </row>
    <row r="140" ht="14.25" customHeight="1">
      <c r="A140" s="36"/>
      <c r="B140" s="103" t="s">
        <v>233</v>
      </c>
      <c r="C140" s="103" t="str">
        <f>C131</f>
        <v>3942.151675</v>
      </c>
      <c r="D140" s="40" t="s">
        <v>101</v>
      </c>
      <c r="E140" s="73"/>
      <c r="F140" s="37"/>
      <c r="G140" s="37"/>
      <c r="H140" s="37"/>
      <c r="I140" s="37"/>
      <c r="J140" s="37"/>
      <c r="K140" s="37"/>
      <c r="L140" s="37"/>
      <c r="M140" s="38"/>
      <c r="O140" s="39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1"/>
    </row>
    <row r="141" ht="14.25" customHeight="1">
      <c r="A141" s="36"/>
      <c r="B141" s="56" t="s">
        <v>234</v>
      </c>
      <c r="C141" s="81" t="str">
        <f>(F14*POWER(10,6))</f>
        <v>615.7521601</v>
      </c>
      <c r="D141" s="53" t="s">
        <v>235</v>
      </c>
      <c r="E141" s="81"/>
      <c r="F141" s="37"/>
      <c r="G141" s="37"/>
      <c r="H141" s="37"/>
      <c r="I141" s="37"/>
      <c r="J141" s="37"/>
      <c r="K141" s="37"/>
      <c r="L141" s="37"/>
      <c r="M141" s="38"/>
      <c r="O141" s="39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1"/>
    </row>
    <row r="142" ht="14.25" customHeight="1">
      <c r="A142" s="36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8"/>
      <c r="O142" s="39"/>
      <c r="P142" s="138" t="s">
        <v>236</v>
      </c>
      <c r="Q142" s="124"/>
      <c r="R142" s="93"/>
      <c r="S142" s="40"/>
      <c r="T142" s="40"/>
      <c r="U142" s="40"/>
      <c r="V142" s="40"/>
      <c r="W142" s="40"/>
      <c r="X142" s="40"/>
      <c r="Y142" s="40"/>
      <c r="Z142" s="40"/>
      <c r="AA142" s="41"/>
    </row>
    <row r="143" ht="14.25" customHeight="1">
      <c r="A143" s="36"/>
      <c r="B143" s="81" t="s">
        <v>78</v>
      </c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8"/>
      <c r="O143" s="39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1"/>
    </row>
    <row r="144" ht="14.25" customHeight="1">
      <c r="A144" s="36"/>
      <c r="B144" s="78" t="s">
        <v>237</v>
      </c>
      <c r="C144" s="79" t="str">
        <f>(C140/C141)</f>
        <v>6.40217271</v>
      </c>
      <c r="D144" s="116" t="s">
        <v>238</v>
      </c>
      <c r="E144" s="37"/>
      <c r="F144" s="37"/>
      <c r="G144" s="37"/>
      <c r="H144" s="37"/>
      <c r="I144" s="37"/>
      <c r="J144" s="37"/>
      <c r="K144" s="37"/>
      <c r="L144" s="37"/>
      <c r="M144" s="38"/>
      <c r="O144" s="39"/>
      <c r="P144" s="54" t="s">
        <v>58</v>
      </c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1"/>
    </row>
    <row r="145" ht="14.25" customHeight="1">
      <c r="A145" s="36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8"/>
      <c r="O145" s="39"/>
      <c r="P145" s="59" t="s">
        <v>239</v>
      </c>
      <c r="Q145" s="60" t="s">
        <v>240</v>
      </c>
      <c r="R145" s="61"/>
      <c r="S145" s="61"/>
      <c r="T145" s="61"/>
      <c r="U145" s="58"/>
      <c r="V145" s="40"/>
      <c r="W145" s="40"/>
      <c r="X145" s="40"/>
      <c r="Y145" s="40"/>
      <c r="Z145" s="40"/>
      <c r="AA145" s="41"/>
    </row>
    <row r="146" ht="14.25" customHeight="1">
      <c r="A146" s="110" t="s">
        <v>241</v>
      </c>
      <c r="B146" s="111"/>
      <c r="C146" s="111"/>
      <c r="D146" s="111"/>
      <c r="E146" s="111"/>
      <c r="F146" s="111"/>
      <c r="G146" s="111"/>
      <c r="H146" s="111"/>
      <c r="I146" s="111"/>
      <c r="J146" s="111"/>
      <c r="K146" s="111"/>
      <c r="L146" s="111"/>
      <c r="M146" s="112"/>
      <c r="O146" s="39"/>
      <c r="P146" s="59" t="s">
        <v>242</v>
      </c>
      <c r="Q146" s="60" t="s">
        <v>243</v>
      </c>
      <c r="R146" s="61"/>
      <c r="S146" s="58"/>
      <c r="T146" s="66" t="str">
        <f>Q112</f>
        <v>893.6923215</v>
      </c>
      <c r="U146" s="66" t="s">
        <v>101</v>
      </c>
      <c r="V146" s="40"/>
      <c r="W146" s="40"/>
      <c r="X146" s="40"/>
      <c r="Y146" s="40"/>
      <c r="Z146" s="40"/>
      <c r="AA146" s="41"/>
    </row>
    <row r="147" ht="14.25" customHeight="1">
      <c r="A147" s="36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8"/>
      <c r="O147" s="39"/>
      <c r="P147" s="59" t="s">
        <v>244</v>
      </c>
      <c r="Q147" s="60" t="s">
        <v>229</v>
      </c>
      <c r="R147" s="61"/>
      <c r="S147" s="58"/>
      <c r="T147" s="66" t="str">
        <f>Q127</f>
        <v>367.0104994</v>
      </c>
      <c r="U147" s="66" t="s">
        <v>101</v>
      </c>
      <c r="V147" s="40"/>
      <c r="W147" s="40"/>
      <c r="X147" s="40"/>
      <c r="Y147" s="40"/>
      <c r="Z147" s="40"/>
      <c r="AA147" s="41"/>
    </row>
    <row r="148" ht="14.25" customHeight="1">
      <c r="A148" s="36"/>
      <c r="B148" s="138" t="s">
        <v>245</v>
      </c>
      <c r="C148" s="93"/>
      <c r="D148" s="37"/>
      <c r="E148" s="37"/>
      <c r="F148" s="37"/>
      <c r="G148" s="37"/>
      <c r="H148" s="37"/>
      <c r="I148" s="37"/>
      <c r="J148" s="37"/>
      <c r="K148" s="37"/>
      <c r="L148" s="37"/>
      <c r="M148" s="38"/>
      <c r="O148" s="39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1"/>
    </row>
    <row r="149" ht="14.25" customHeight="1">
      <c r="A149" s="36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8"/>
      <c r="O149" s="39"/>
      <c r="P149" s="74" t="s">
        <v>81</v>
      </c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1"/>
    </row>
    <row r="150" ht="14.25" customHeight="1">
      <c r="A150" s="36"/>
      <c r="B150" s="53" t="s">
        <v>58</v>
      </c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8"/>
      <c r="O150" s="39"/>
      <c r="P150" s="78" t="s">
        <v>246</v>
      </c>
      <c r="Q150" s="79" t="str">
        <f>(T146-T147)</f>
        <v>526.6818222</v>
      </c>
      <c r="R150" s="80" t="s">
        <v>101</v>
      </c>
      <c r="S150" s="40"/>
      <c r="T150" s="40"/>
      <c r="U150" s="40"/>
      <c r="V150" s="40"/>
      <c r="W150" s="40"/>
      <c r="X150" s="40"/>
      <c r="Y150" s="40"/>
      <c r="Z150" s="40"/>
      <c r="AA150" s="41"/>
    </row>
    <row r="151" ht="14.25" customHeight="1">
      <c r="A151" s="36"/>
      <c r="B151" s="103" t="s">
        <v>247</v>
      </c>
      <c r="C151" s="120" t="s">
        <v>248</v>
      </c>
      <c r="D151" s="61"/>
      <c r="E151" s="58"/>
      <c r="F151" s="40"/>
      <c r="G151" s="37"/>
      <c r="H151" s="37"/>
      <c r="I151" s="37"/>
      <c r="J151" s="37"/>
      <c r="K151" s="37"/>
      <c r="L151" s="37"/>
      <c r="M151" s="38"/>
      <c r="O151" s="39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1"/>
    </row>
    <row r="152" ht="14.25" customHeight="1">
      <c r="A152" s="36"/>
      <c r="B152" s="103" t="s">
        <v>249</v>
      </c>
      <c r="C152" s="103" t="s">
        <v>250</v>
      </c>
      <c r="D152" s="40" t="str">
        <f>C144</f>
        <v>6.40217271</v>
      </c>
      <c r="E152" s="53" t="s">
        <v>251</v>
      </c>
      <c r="F152" s="40"/>
      <c r="G152" s="37"/>
      <c r="H152" s="37"/>
      <c r="I152" s="37"/>
      <c r="J152" s="37"/>
      <c r="K152" s="37"/>
      <c r="L152" s="37"/>
      <c r="M152" s="38"/>
      <c r="O152" s="110" t="s">
        <v>252</v>
      </c>
      <c r="P152" s="111"/>
      <c r="Q152" s="111"/>
      <c r="R152" s="111"/>
      <c r="S152" s="111"/>
      <c r="T152" s="111"/>
      <c r="U152" s="111"/>
      <c r="V152" s="111"/>
      <c r="W152" s="111"/>
      <c r="X152" s="111"/>
      <c r="Y152" s="111"/>
      <c r="Z152" s="111"/>
      <c r="AA152" s="112"/>
    </row>
    <row r="153" ht="14.25" customHeight="1">
      <c r="A153" s="36"/>
      <c r="B153" s="103" t="s">
        <v>253</v>
      </c>
      <c r="C153" s="40" t="str">
        <f>(F16*POWER(10,6))</f>
        <v>288.023178</v>
      </c>
      <c r="D153" s="73" t="s">
        <v>254</v>
      </c>
      <c r="E153" s="40"/>
      <c r="F153" s="40"/>
      <c r="G153" s="37"/>
      <c r="H153" s="37"/>
      <c r="I153" s="37"/>
      <c r="J153" s="37"/>
      <c r="K153" s="37"/>
      <c r="L153" s="37"/>
      <c r="M153" s="38"/>
      <c r="O153" s="39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1"/>
    </row>
    <row r="154" ht="15.0" customHeight="1">
      <c r="A154" s="36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8"/>
      <c r="O154" s="39"/>
      <c r="P154" s="139" t="s">
        <v>255</v>
      </c>
      <c r="Q154" s="130"/>
      <c r="R154" s="140"/>
      <c r="S154" s="40"/>
      <c r="T154" s="40"/>
      <c r="U154" s="40"/>
      <c r="V154" s="40"/>
      <c r="W154" s="40"/>
      <c r="X154" s="40"/>
      <c r="Y154" s="40"/>
      <c r="Z154" s="40"/>
      <c r="AA154" s="41"/>
    </row>
    <row r="155" ht="15.75" customHeight="1">
      <c r="A155" s="36"/>
      <c r="B155" s="81" t="s">
        <v>78</v>
      </c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8"/>
      <c r="O155" s="39"/>
      <c r="P155" s="48"/>
      <c r="Q155" s="133"/>
      <c r="R155" s="140"/>
      <c r="S155" s="40"/>
      <c r="T155" s="40"/>
      <c r="U155" s="40"/>
      <c r="V155" s="40"/>
      <c r="W155" s="40"/>
      <c r="X155" s="40"/>
      <c r="Y155" s="40"/>
      <c r="Z155" s="40"/>
      <c r="AA155" s="41"/>
    </row>
    <row r="156" ht="14.25" customHeight="1">
      <c r="A156" s="36"/>
      <c r="B156" s="78" t="s">
        <v>256</v>
      </c>
      <c r="C156" s="79" t="str">
        <f>(D152*C153)</f>
        <v>1843.97413</v>
      </c>
      <c r="D156" s="116" t="s">
        <v>101</v>
      </c>
      <c r="E156" s="37"/>
      <c r="F156" s="37"/>
      <c r="G156" s="37"/>
      <c r="H156" s="37"/>
      <c r="I156" s="37"/>
      <c r="J156" s="37"/>
      <c r="K156" s="37"/>
      <c r="L156" s="37"/>
      <c r="M156" s="38"/>
      <c r="O156" s="39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1"/>
    </row>
    <row r="157" ht="14.25" customHeight="1">
      <c r="A157" s="36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8"/>
      <c r="O157" s="39"/>
      <c r="P157" s="54" t="s">
        <v>58</v>
      </c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1"/>
    </row>
    <row r="158" ht="14.25" customHeight="1">
      <c r="A158" s="110" t="s">
        <v>257</v>
      </c>
      <c r="B158" s="111"/>
      <c r="C158" s="111"/>
      <c r="D158" s="111"/>
      <c r="E158" s="111"/>
      <c r="F158" s="111"/>
      <c r="G158" s="111"/>
      <c r="H158" s="111"/>
      <c r="I158" s="111"/>
      <c r="J158" s="111"/>
      <c r="K158" s="111"/>
      <c r="L158" s="111"/>
      <c r="M158" s="112"/>
      <c r="O158" s="39"/>
      <c r="P158" s="59" t="s">
        <v>258</v>
      </c>
      <c r="Q158" s="94" t="s">
        <v>259</v>
      </c>
      <c r="R158" s="61"/>
      <c r="S158" s="58"/>
      <c r="T158" s="66"/>
      <c r="U158" s="66"/>
      <c r="V158" s="40"/>
      <c r="W158" s="40"/>
      <c r="X158" s="40"/>
      <c r="Y158" s="40"/>
      <c r="Z158" s="40"/>
      <c r="AA158" s="41"/>
    </row>
    <row r="159" ht="14.25" customHeight="1">
      <c r="A159" s="36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8"/>
      <c r="O159" s="39"/>
      <c r="P159" s="59" t="s">
        <v>99</v>
      </c>
      <c r="Q159" s="60" t="s">
        <v>100</v>
      </c>
      <c r="R159" s="61"/>
      <c r="S159" s="58"/>
      <c r="T159" s="66" t="str">
        <f>F4*9.81</f>
        <v>1569.6</v>
      </c>
      <c r="U159" s="66" t="s">
        <v>101</v>
      </c>
      <c r="V159" s="40"/>
      <c r="W159" s="40"/>
      <c r="X159" s="40"/>
      <c r="Y159" s="40"/>
      <c r="Z159" s="40"/>
      <c r="AA159" s="41"/>
    </row>
    <row r="160" ht="14.25" customHeight="1">
      <c r="A160" s="36"/>
      <c r="B160" s="42" t="s">
        <v>260</v>
      </c>
      <c r="C160" s="119"/>
      <c r="D160" s="47"/>
      <c r="E160" s="37"/>
      <c r="F160" s="37"/>
      <c r="G160" s="37"/>
      <c r="H160" s="37"/>
      <c r="I160" s="37"/>
      <c r="J160" s="37"/>
      <c r="K160" s="37"/>
      <c r="L160" s="37"/>
      <c r="M160" s="38"/>
      <c r="O160" s="39"/>
      <c r="P160" s="59" t="s">
        <v>261</v>
      </c>
      <c r="Q160" s="60" t="s">
        <v>262</v>
      </c>
      <c r="R160" s="58"/>
      <c r="S160" s="66" t="str">
        <f>Q68</f>
        <v>590.1448819</v>
      </c>
      <c r="T160" s="66" t="s">
        <v>101</v>
      </c>
      <c r="U160" s="66"/>
      <c r="V160" s="40"/>
      <c r="W160" s="40"/>
      <c r="X160" s="40"/>
      <c r="Y160" s="40"/>
      <c r="Z160" s="40"/>
      <c r="AA160" s="41"/>
    </row>
    <row r="161" ht="14.25" customHeight="1">
      <c r="A161" s="36"/>
      <c r="B161" s="48"/>
      <c r="C161" s="121"/>
      <c r="D161" s="52"/>
      <c r="E161" s="37"/>
      <c r="F161" s="37"/>
      <c r="G161" s="37"/>
      <c r="H161" s="37"/>
      <c r="I161" s="37"/>
      <c r="J161" s="37"/>
      <c r="K161" s="37"/>
      <c r="L161" s="37"/>
      <c r="M161" s="38"/>
      <c r="O161" s="39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1"/>
    </row>
    <row r="162" ht="14.25" customHeight="1">
      <c r="A162" s="36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8"/>
      <c r="O162" s="39"/>
      <c r="P162" s="74" t="s">
        <v>81</v>
      </c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1"/>
    </row>
    <row r="163" ht="14.25" customHeight="1">
      <c r="A163" s="36"/>
      <c r="B163" s="53" t="s">
        <v>58</v>
      </c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8"/>
      <c r="O163" s="39"/>
      <c r="P163" s="78" t="s">
        <v>263</v>
      </c>
      <c r="Q163" s="79" t="str">
        <f>((S160/T159)*100)</f>
        <v>37.5984252</v>
      </c>
      <c r="R163" s="80" t="s">
        <v>264</v>
      </c>
      <c r="S163" s="40"/>
      <c r="T163" s="40"/>
      <c r="U163" s="40"/>
      <c r="V163" s="40"/>
      <c r="W163" s="40"/>
      <c r="X163" s="40"/>
      <c r="Y163" s="40"/>
      <c r="Z163" s="40"/>
      <c r="AA163" s="41"/>
    </row>
    <row r="164" ht="14.25" customHeight="1">
      <c r="A164" s="36"/>
      <c r="B164" s="103" t="s">
        <v>265</v>
      </c>
      <c r="C164" s="120" t="s">
        <v>248</v>
      </c>
      <c r="D164" s="61"/>
      <c r="E164" s="58"/>
      <c r="F164" s="40"/>
      <c r="G164" s="37"/>
      <c r="H164" s="37"/>
      <c r="I164" s="37"/>
      <c r="J164" s="37"/>
      <c r="K164" s="37"/>
      <c r="L164" s="37"/>
      <c r="M164" s="38"/>
      <c r="O164" s="39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1"/>
    </row>
    <row r="165" ht="14.25" customHeight="1">
      <c r="A165" s="36"/>
      <c r="B165" s="103" t="s">
        <v>266</v>
      </c>
      <c r="C165" s="103" t="str">
        <f>C156</f>
        <v>1843.97413</v>
      </c>
      <c r="D165" s="40" t="s">
        <v>101</v>
      </c>
      <c r="E165" s="53"/>
      <c r="F165" s="40"/>
      <c r="G165" s="37"/>
      <c r="H165" s="37"/>
      <c r="I165" s="37"/>
      <c r="J165" s="37"/>
      <c r="K165" s="37"/>
      <c r="L165" s="37"/>
      <c r="M165" s="38"/>
      <c r="O165" s="39"/>
      <c r="P165" s="139" t="s">
        <v>267</v>
      </c>
      <c r="Q165" s="130"/>
      <c r="R165" s="140"/>
      <c r="S165" s="40"/>
      <c r="T165" s="40"/>
      <c r="U165" s="40"/>
      <c r="V165" s="40"/>
      <c r="W165" s="40"/>
      <c r="X165" s="40"/>
      <c r="Y165" s="40"/>
      <c r="Z165" s="40"/>
      <c r="AA165" s="41"/>
    </row>
    <row r="166" ht="14.25" customHeight="1">
      <c r="A166" s="36"/>
      <c r="B166" s="103" t="s">
        <v>268</v>
      </c>
      <c r="C166" s="40" t="str">
        <f>F23</f>
        <v>4</v>
      </c>
      <c r="D166" s="73"/>
      <c r="E166" s="40"/>
      <c r="F166" s="40"/>
      <c r="G166" s="37"/>
      <c r="H166" s="37"/>
      <c r="I166" s="37"/>
      <c r="J166" s="37"/>
      <c r="K166" s="37"/>
      <c r="L166" s="37"/>
      <c r="M166" s="38"/>
      <c r="O166" s="39"/>
      <c r="P166" s="48"/>
      <c r="Q166" s="133"/>
      <c r="R166" s="140"/>
      <c r="S166" s="40"/>
      <c r="T166" s="40"/>
      <c r="U166" s="40"/>
      <c r="V166" s="40"/>
      <c r="W166" s="40"/>
      <c r="X166" s="40"/>
      <c r="Y166" s="40"/>
      <c r="Z166" s="40"/>
      <c r="AA166" s="41"/>
    </row>
    <row r="167" ht="14.25" customHeight="1">
      <c r="A167" s="36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8"/>
      <c r="O167" s="39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1"/>
    </row>
    <row r="168" ht="14.25" customHeight="1">
      <c r="A168" s="36"/>
      <c r="B168" s="81" t="s">
        <v>78</v>
      </c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8"/>
      <c r="O168" s="39"/>
      <c r="P168" s="54" t="s">
        <v>58</v>
      </c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1"/>
    </row>
    <row r="169" ht="14.25" customHeight="1">
      <c r="A169" s="36"/>
      <c r="B169" s="141" t="s">
        <v>269</v>
      </c>
      <c r="C169" s="142" t="str">
        <f>(C165/C166)</f>
        <v>460.9935325</v>
      </c>
      <c r="D169" s="143" t="s">
        <v>101</v>
      </c>
      <c r="E169" s="37"/>
      <c r="F169" s="37"/>
      <c r="G169" s="37"/>
      <c r="H169" s="37"/>
      <c r="I169" s="37"/>
      <c r="J169" s="37"/>
      <c r="K169" s="37"/>
      <c r="L169" s="37"/>
      <c r="M169" s="38"/>
      <c r="O169" s="39"/>
      <c r="P169" s="59" t="s">
        <v>270</v>
      </c>
      <c r="Q169" s="94" t="s">
        <v>271</v>
      </c>
      <c r="R169" s="61"/>
      <c r="S169" s="58"/>
      <c r="T169" s="66"/>
      <c r="U169" s="66"/>
      <c r="V169" s="40"/>
      <c r="W169" s="40"/>
      <c r="X169" s="40"/>
      <c r="Y169" s="40"/>
      <c r="Z169" s="40"/>
      <c r="AA169" s="41"/>
    </row>
    <row r="170" ht="14.25" customHeight="1">
      <c r="A170" s="36"/>
      <c r="B170" s="144" t="s">
        <v>272</v>
      </c>
      <c r="C170" s="145" t="str">
        <f>(C169/9.81)</f>
        <v>46.99220514</v>
      </c>
      <c r="D170" s="146" t="s">
        <v>3</v>
      </c>
      <c r="E170" s="37"/>
      <c r="F170" s="37"/>
      <c r="G170" s="37"/>
      <c r="H170" s="37"/>
      <c r="I170" s="37"/>
      <c r="J170" s="37"/>
      <c r="K170" s="37"/>
      <c r="L170" s="37"/>
      <c r="M170" s="38"/>
      <c r="O170" s="39"/>
      <c r="P170" s="59" t="s">
        <v>99</v>
      </c>
      <c r="Q170" s="60" t="s">
        <v>100</v>
      </c>
      <c r="R170" s="61"/>
      <c r="S170" s="58"/>
      <c r="T170" s="66" t="str">
        <f>F4*9.81</f>
        <v>1569.6</v>
      </c>
      <c r="U170" s="66" t="s">
        <v>101</v>
      </c>
      <c r="V170" s="40"/>
      <c r="W170" s="40"/>
      <c r="X170" s="40"/>
      <c r="Y170" s="40"/>
      <c r="Z170" s="40"/>
      <c r="AA170" s="41"/>
    </row>
    <row r="171" ht="14.25" customHeight="1">
      <c r="A171" s="147"/>
      <c r="B171" s="148"/>
      <c r="C171" s="148"/>
      <c r="D171" s="148"/>
      <c r="E171" s="148"/>
      <c r="F171" s="148"/>
      <c r="G171" s="148"/>
      <c r="H171" s="148"/>
      <c r="I171" s="148"/>
      <c r="J171" s="148"/>
      <c r="K171" s="148"/>
      <c r="L171" s="148"/>
      <c r="M171" s="149"/>
      <c r="O171" s="39"/>
      <c r="P171" s="59" t="s">
        <v>273</v>
      </c>
      <c r="Q171" s="60" t="s">
        <v>274</v>
      </c>
      <c r="R171" s="58"/>
      <c r="S171" s="66" t="str">
        <f>Q82</f>
        <v>979.4551181</v>
      </c>
      <c r="T171" s="66" t="s">
        <v>101</v>
      </c>
      <c r="U171" s="66"/>
      <c r="V171" s="40"/>
      <c r="W171" s="40"/>
      <c r="X171" s="40"/>
      <c r="Y171" s="40"/>
      <c r="Z171" s="40"/>
      <c r="AA171" s="41"/>
    </row>
    <row r="172" ht="14.25" customHeight="1">
      <c r="O172" s="39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1"/>
    </row>
    <row r="173" ht="14.25" customHeight="1">
      <c r="O173" s="39"/>
      <c r="P173" s="74" t="s">
        <v>81</v>
      </c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1"/>
    </row>
    <row r="174" ht="14.25" customHeight="1">
      <c r="O174" s="39"/>
      <c r="P174" s="78" t="s">
        <v>275</v>
      </c>
      <c r="Q174" s="79" t="str">
        <f>((S171/T170)*100)</f>
        <v>62.4015748</v>
      </c>
      <c r="R174" s="80" t="s">
        <v>264</v>
      </c>
      <c r="S174" s="40"/>
      <c r="T174" s="40"/>
      <c r="U174" s="40"/>
      <c r="V174" s="40"/>
      <c r="W174" s="40"/>
      <c r="X174" s="40"/>
      <c r="Y174" s="40"/>
      <c r="Z174" s="40"/>
      <c r="AA174" s="41"/>
    </row>
    <row r="175" ht="14.25" customHeight="1">
      <c r="O175" s="134"/>
      <c r="P175" s="135"/>
      <c r="Q175" s="135"/>
      <c r="R175" s="135"/>
      <c r="S175" s="135"/>
      <c r="T175" s="135"/>
      <c r="U175" s="135"/>
      <c r="V175" s="135"/>
      <c r="W175" s="135"/>
      <c r="X175" s="135"/>
      <c r="Y175" s="135"/>
      <c r="Z175" s="135"/>
      <c r="AA175" s="136"/>
    </row>
    <row r="176" ht="14.25" customHeight="1">
      <c r="O176" s="110" t="s">
        <v>276</v>
      </c>
      <c r="P176" s="111"/>
      <c r="Q176" s="111"/>
      <c r="R176" s="111"/>
      <c r="S176" s="111"/>
      <c r="T176" s="111"/>
      <c r="U176" s="111"/>
      <c r="V176" s="111"/>
      <c r="W176" s="111"/>
      <c r="X176" s="111"/>
      <c r="Y176" s="111"/>
      <c r="Z176" s="111"/>
      <c r="AA176" s="112"/>
    </row>
    <row r="177" ht="14.25" customHeight="1">
      <c r="O177" s="39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1"/>
    </row>
    <row r="178" ht="14.25" customHeight="1">
      <c r="O178" s="39"/>
      <c r="P178" s="150" t="s">
        <v>277</v>
      </c>
      <c r="Q178" s="130"/>
      <c r="R178" s="140"/>
      <c r="S178" s="40"/>
      <c r="T178" s="40"/>
      <c r="U178" s="40"/>
      <c r="V178" s="40"/>
      <c r="W178" s="40"/>
      <c r="X178" s="40"/>
      <c r="Y178" s="40"/>
      <c r="Z178" s="40"/>
      <c r="AA178" s="41"/>
    </row>
    <row r="179" ht="14.25" customHeight="1">
      <c r="O179" s="39"/>
      <c r="P179" s="48"/>
      <c r="Q179" s="133"/>
      <c r="R179" s="140"/>
      <c r="S179" s="40"/>
      <c r="T179" s="40"/>
      <c r="U179" s="40"/>
      <c r="V179" s="40"/>
      <c r="W179" s="40"/>
      <c r="X179" s="40"/>
      <c r="Y179" s="40"/>
      <c r="Z179" s="40"/>
      <c r="AA179" s="41"/>
    </row>
    <row r="180" ht="14.25" customHeight="1">
      <c r="O180" s="39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1"/>
    </row>
    <row r="181" ht="14.25" customHeight="1">
      <c r="O181" s="39"/>
      <c r="P181" s="54" t="s">
        <v>58</v>
      </c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1"/>
    </row>
    <row r="182" ht="14.25" customHeight="1">
      <c r="O182" s="39"/>
      <c r="P182" s="59" t="s">
        <v>278</v>
      </c>
      <c r="Q182" s="94" t="s">
        <v>259</v>
      </c>
      <c r="R182" s="61"/>
      <c r="S182" s="58"/>
      <c r="T182" s="66"/>
      <c r="U182" s="66"/>
      <c r="V182" s="40"/>
      <c r="W182" s="40"/>
      <c r="X182" s="40"/>
      <c r="Y182" s="40"/>
      <c r="Z182" s="40"/>
      <c r="AA182" s="41"/>
    </row>
    <row r="183" ht="14.25" customHeight="1">
      <c r="O183" s="39"/>
      <c r="P183" s="59" t="s">
        <v>99</v>
      </c>
      <c r="Q183" s="60" t="s">
        <v>100</v>
      </c>
      <c r="R183" s="61"/>
      <c r="S183" s="58"/>
      <c r="T183" s="66" t="str">
        <f>F4*9.81</f>
        <v>1569.6</v>
      </c>
      <c r="U183" s="66" t="s">
        <v>101</v>
      </c>
      <c r="V183" s="40"/>
      <c r="W183" s="40"/>
      <c r="X183" s="40"/>
      <c r="Y183" s="40"/>
      <c r="Z183" s="40"/>
      <c r="AA183" s="41"/>
    </row>
    <row r="184" ht="14.25" customHeight="1">
      <c r="O184" s="39"/>
      <c r="P184" s="59" t="s">
        <v>279</v>
      </c>
      <c r="Q184" s="60" t="s">
        <v>280</v>
      </c>
      <c r="R184" s="58"/>
      <c r="S184" s="74" t="str">
        <f>Q98</f>
        <v>675.9076785</v>
      </c>
      <c r="T184" s="74" t="s">
        <v>101</v>
      </c>
      <c r="U184" s="66"/>
      <c r="V184" s="40"/>
      <c r="W184" s="40"/>
      <c r="X184" s="40"/>
      <c r="Y184" s="40"/>
      <c r="Z184" s="40"/>
      <c r="AA184" s="41"/>
    </row>
    <row r="185" ht="14.25" customHeight="1">
      <c r="O185" s="39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1"/>
    </row>
    <row r="186" ht="14.25" customHeight="1">
      <c r="O186" s="39"/>
      <c r="P186" s="74" t="s">
        <v>81</v>
      </c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1"/>
    </row>
    <row r="187" ht="14.25" customHeight="1">
      <c r="O187" s="39"/>
      <c r="P187" s="78" t="s">
        <v>281</v>
      </c>
      <c r="Q187" s="79" t="str">
        <f>((S184/T183)*100)</f>
        <v>43.06241581</v>
      </c>
      <c r="R187" s="80" t="s">
        <v>264</v>
      </c>
      <c r="S187" s="40"/>
      <c r="T187" s="40"/>
      <c r="U187" s="40"/>
      <c r="V187" s="40"/>
      <c r="W187" s="40"/>
      <c r="X187" s="40"/>
      <c r="Y187" s="40"/>
      <c r="Z187" s="40"/>
      <c r="AA187" s="41"/>
    </row>
    <row r="188" ht="14.25" customHeight="1">
      <c r="O188" s="39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1"/>
    </row>
    <row r="189" ht="15.0" customHeight="1">
      <c r="O189" s="39"/>
      <c r="P189" s="150" t="s">
        <v>282</v>
      </c>
      <c r="Q189" s="130"/>
      <c r="R189" s="140"/>
      <c r="S189" s="40"/>
      <c r="T189" s="40"/>
      <c r="U189" s="40"/>
      <c r="V189" s="40"/>
      <c r="W189" s="40"/>
      <c r="X189" s="40"/>
      <c r="Y189" s="40"/>
      <c r="Z189" s="40"/>
      <c r="AA189" s="41"/>
    </row>
    <row r="190" ht="15.75" customHeight="1">
      <c r="O190" s="39"/>
      <c r="P190" s="48"/>
      <c r="Q190" s="133"/>
      <c r="R190" s="140"/>
      <c r="S190" s="40"/>
      <c r="T190" s="40"/>
      <c r="U190" s="40"/>
      <c r="V190" s="40"/>
      <c r="W190" s="40"/>
      <c r="X190" s="40"/>
      <c r="Y190" s="40"/>
      <c r="Z190" s="40"/>
      <c r="AA190" s="41"/>
    </row>
    <row r="191" ht="14.25" customHeight="1">
      <c r="O191" s="39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1"/>
    </row>
    <row r="192" ht="14.25" customHeight="1">
      <c r="O192" s="39"/>
      <c r="P192" s="54" t="s">
        <v>58</v>
      </c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1"/>
    </row>
    <row r="193" ht="14.25" customHeight="1">
      <c r="O193" s="39"/>
      <c r="P193" s="59" t="s">
        <v>283</v>
      </c>
      <c r="Q193" s="94" t="s">
        <v>271</v>
      </c>
      <c r="R193" s="61"/>
      <c r="S193" s="58"/>
      <c r="T193" s="66"/>
      <c r="U193" s="66"/>
      <c r="V193" s="40"/>
      <c r="W193" s="40"/>
      <c r="X193" s="40"/>
      <c r="Y193" s="40"/>
      <c r="Z193" s="40"/>
      <c r="AA193" s="41"/>
    </row>
    <row r="194" ht="14.25" customHeight="1">
      <c r="O194" s="39"/>
      <c r="P194" s="59" t="s">
        <v>99</v>
      </c>
      <c r="Q194" s="60" t="s">
        <v>100</v>
      </c>
      <c r="R194" s="61"/>
      <c r="S194" s="58"/>
      <c r="T194" s="66" t="str">
        <f>F4*9.81</f>
        <v>1569.6</v>
      </c>
      <c r="U194" s="66" t="s">
        <v>101</v>
      </c>
      <c r="V194" s="40"/>
      <c r="W194" s="40"/>
      <c r="X194" s="40"/>
      <c r="Y194" s="40"/>
      <c r="Z194" s="40"/>
      <c r="AA194" s="41"/>
    </row>
    <row r="195" ht="14.25" customHeight="1">
      <c r="O195" s="39"/>
      <c r="P195" s="59" t="s">
        <v>284</v>
      </c>
      <c r="Q195" s="60" t="s">
        <v>285</v>
      </c>
      <c r="R195" s="58"/>
      <c r="S195" s="74" t="str">
        <f>Q112</f>
        <v>893.6923215</v>
      </c>
      <c r="T195" s="74" t="s">
        <v>101</v>
      </c>
      <c r="U195" s="66"/>
      <c r="V195" s="40"/>
      <c r="W195" s="40"/>
      <c r="X195" s="40"/>
      <c r="Y195" s="40"/>
      <c r="Z195" s="40"/>
      <c r="AA195" s="41"/>
    </row>
    <row r="196" ht="14.25" customHeight="1">
      <c r="O196" s="39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1"/>
    </row>
    <row r="197" ht="14.25" customHeight="1">
      <c r="O197" s="39"/>
      <c r="P197" s="74" t="s">
        <v>81</v>
      </c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1"/>
    </row>
    <row r="198" ht="14.25" customHeight="1">
      <c r="O198" s="39"/>
      <c r="P198" s="78" t="s">
        <v>286</v>
      </c>
      <c r="Q198" s="79" t="str">
        <f>((S195/T194)*100)</f>
        <v>56.93758419</v>
      </c>
      <c r="R198" s="80" t="s">
        <v>264</v>
      </c>
      <c r="S198" s="40"/>
      <c r="T198" s="40"/>
      <c r="U198" s="40"/>
      <c r="V198" s="40"/>
      <c r="W198" s="40"/>
      <c r="X198" s="40"/>
      <c r="Y198" s="40"/>
      <c r="Z198" s="40"/>
      <c r="AA198" s="41"/>
    </row>
    <row r="199" ht="14.25" customHeight="1">
      <c r="O199" s="134"/>
      <c r="P199" s="135"/>
      <c r="Q199" s="135"/>
      <c r="R199" s="135"/>
      <c r="S199" s="135"/>
      <c r="T199" s="135"/>
      <c r="U199" s="135"/>
      <c r="V199" s="135"/>
      <c r="W199" s="135"/>
      <c r="X199" s="135"/>
      <c r="Y199" s="135"/>
      <c r="Z199" s="135"/>
      <c r="AA199" s="136"/>
    </row>
  </sheetData>
  <mergeCells count="178">
    <mergeCell ref="C59:C60"/>
    <mergeCell ref="C43:C44"/>
    <mergeCell ref="Q63:R63"/>
    <mergeCell ref="Q64:S64"/>
    <mergeCell ref="Q65:T65"/>
    <mergeCell ref="L17:R17"/>
    <mergeCell ref="O41:AA41"/>
    <mergeCell ref="B23:D23"/>
    <mergeCell ref="B24:D24"/>
    <mergeCell ref="B20:D20"/>
    <mergeCell ref="C63:D63"/>
    <mergeCell ref="B59:B60"/>
    <mergeCell ref="E52:L52"/>
    <mergeCell ref="AC61:AO61"/>
    <mergeCell ref="AD55:AI56"/>
    <mergeCell ref="P57:R57"/>
    <mergeCell ref="E18:E19"/>
    <mergeCell ref="F18:F19"/>
    <mergeCell ref="B16:D16"/>
    <mergeCell ref="B15:D15"/>
    <mergeCell ref="B14:D14"/>
    <mergeCell ref="B13:D13"/>
    <mergeCell ref="AD63:AD64"/>
    <mergeCell ref="AE63:AE64"/>
    <mergeCell ref="B43:B44"/>
    <mergeCell ref="C47:D47"/>
    <mergeCell ref="P59:Q59"/>
    <mergeCell ref="Q62:R62"/>
    <mergeCell ref="E5:E6"/>
    <mergeCell ref="B4:D4"/>
    <mergeCell ref="B5:D6"/>
    <mergeCell ref="A1:D1"/>
    <mergeCell ref="A5:A6"/>
    <mergeCell ref="B7:D7"/>
    <mergeCell ref="B8:D8"/>
    <mergeCell ref="B9:D9"/>
    <mergeCell ref="B10:D10"/>
    <mergeCell ref="B18:D19"/>
    <mergeCell ref="B17:D17"/>
    <mergeCell ref="A18:A19"/>
    <mergeCell ref="B25:D25"/>
    <mergeCell ref="B26:D26"/>
    <mergeCell ref="G5:G6"/>
    <mergeCell ref="G18:G19"/>
    <mergeCell ref="B11:D11"/>
    <mergeCell ref="F5:F6"/>
    <mergeCell ref="B12:D12"/>
    <mergeCell ref="AE49:AG49"/>
    <mergeCell ref="AK46:AN48"/>
    <mergeCell ref="E50:I50"/>
    <mergeCell ref="E48:K48"/>
    <mergeCell ref="AG43:AJ44"/>
    <mergeCell ref="AC41:AO41"/>
    <mergeCell ref="AD43:AD44"/>
    <mergeCell ref="AE43:AE44"/>
    <mergeCell ref="AE50:AG50"/>
    <mergeCell ref="AK49:AN50"/>
    <mergeCell ref="AE69:AF69"/>
    <mergeCell ref="AE82:AF82"/>
    <mergeCell ref="AE81:AF81"/>
    <mergeCell ref="AJ79:AN83"/>
    <mergeCell ref="AC87:AO87"/>
    <mergeCell ref="AE47:AI47"/>
    <mergeCell ref="AE48:AH48"/>
    <mergeCell ref="AJ66:AN70"/>
    <mergeCell ref="AC74:AO74"/>
    <mergeCell ref="AD76:AD77"/>
    <mergeCell ref="AE76:AE77"/>
    <mergeCell ref="AE67:AF67"/>
    <mergeCell ref="AD89:AF89"/>
    <mergeCell ref="AE93:AF93"/>
    <mergeCell ref="AE94:AF94"/>
    <mergeCell ref="AE92:AG92"/>
    <mergeCell ref="AE70:AG70"/>
    <mergeCell ref="AE68:AF68"/>
    <mergeCell ref="AE100:AG100"/>
    <mergeCell ref="AE101:AF101"/>
    <mergeCell ref="AE102:AG102"/>
    <mergeCell ref="AD105:AD106"/>
    <mergeCell ref="AE105:AE106"/>
    <mergeCell ref="AD97:AF97"/>
    <mergeCell ref="Q160:R160"/>
    <mergeCell ref="P165:P166"/>
    <mergeCell ref="Q171:R171"/>
    <mergeCell ref="P178:P179"/>
    <mergeCell ref="Q182:S182"/>
    <mergeCell ref="Q183:S183"/>
    <mergeCell ref="Q193:S193"/>
    <mergeCell ref="P189:P190"/>
    <mergeCell ref="Q123:R123"/>
    <mergeCell ref="P131:R131"/>
    <mergeCell ref="Q194:S194"/>
    <mergeCell ref="Q195:R195"/>
    <mergeCell ref="Q159:S159"/>
    <mergeCell ref="Q158:S158"/>
    <mergeCell ref="Q184:R184"/>
    <mergeCell ref="B109:B110"/>
    <mergeCell ref="C109:C110"/>
    <mergeCell ref="Q109:S109"/>
    <mergeCell ref="C100:E100"/>
    <mergeCell ref="A107:M107"/>
    <mergeCell ref="A94:M94"/>
    <mergeCell ref="E92:L92"/>
    <mergeCell ref="B96:B97"/>
    <mergeCell ref="C96:C97"/>
    <mergeCell ref="Q95:S95"/>
    <mergeCell ref="D128:F128"/>
    <mergeCell ref="C126:F126"/>
    <mergeCell ref="C113:D113"/>
    <mergeCell ref="A133:M133"/>
    <mergeCell ref="B135:B136"/>
    <mergeCell ref="C135:C136"/>
    <mergeCell ref="C139:E139"/>
    <mergeCell ref="A120:M120"/>
    <mergeCell ref="B122:B123"/>
    <mergeCell ref="C122:C123"/>
    <mergeCell ref="B21:D21"/>
    <mergeCell ref="B22:D22"/>
    <mergeCell ref="A41:M41"/>
    <mergeCell ref="Q146:S146"/>
    <mergeCell ref="P142:R142"/>
    <mergeCell ref="Q145:U145"/>
    <mergeCell ref="Q147:S147"/>
    <mergeCell ref="Q135:S135"/>
    <mergeCell ref="Q136:S136"/>
    <mergeCell ref="Q134:U134"/>
    <mergeCell ref="P154:P155"/>
    <mergeCell ref="C164:E164"/>
    <mergeCell ref="A146:M146"/>
    <mergeCell ref="B148:C148"/>
    <mergeCell ref="C151:E151"/>
    <mergeCell ref="A158:M158"/>
    <mergeCell ref="B160:B161"/>
    <mergeCell ref="C160:D161"/>
    <mergeCell ref="G79:L80"/>
    <mergeCell ref="Q79:T79"/>
    <mergeCell ref="Q77:R77"/>
    <mergeCell ref="Q78:S78"/>
    <mergeCell ref="P71:R71"/>
    <mergeCell ref="P73:Q73"/>
    <mergeCell ref="Q76:R76"/>
    <mergeCell ref="B84:C84"/>
    <mergeCell ref="C87:E87"/>
    <mergeCell ref="Q94:U94"/>
    <mergeCell ref="G85:L89"/>
    <mergeCell ref="A82:M82"/>
    <mergeCell ref="B72:C72"/>
    <mergeCell ref="A70:M70"/>
    <mergeCell ref="A57:M57"/>
    <mergeCell ref="G73:L74"/>
    <mergeCell ref="C75:D75"/>
    <mergeCell ref="P116:P117"/>
    <mergeCell ref="P86:P87"/>
    <mergeCell ref="P100:P101"/>
    <mergeCell ref="Q124:S124"/>
    <mergeCell ref="Q108:U108"/>
    <mergeCell ref="O114:AA114"/>
    <mergeCell ref="Q116:R117"/>
    <mergeCell ref="O84:AA84"/>
    <mergeCell ref="Q107:T107"/>
    <mergeCell ref="Q93:T93"/>
    <mergeCell ref="O129:AA129"/>
    <mergeCell ref="O152:AA152"/>
    <mergeCell ref="Q91:R91"/>
    <mergeCell ref="Q92:S92"/>
    <mergeCell ref="Q105:R105"/>
    <mergeCell ref="Q106:S106"/>
    <mergeCell ref="Q120:S120"/>
    <mergeCell ref="W122:X122"/>
    <mergeCell ref="Q122:R122"/>
    <mergeCell ref="Q121:R121"/>
    <mergeCell ref="Q169:S169"/>
    <mergeCell ref="Q170:S170"/>
    <mergeCell ref="O176:AA176"/>
    <mergeCell ref="Q100:R101"/>
    <mergeCell ref="Q104:S104"/>
    <mergeCell ref="Q86:R87"/>
    <mergeCell ref="Q90:S90"/>
  </mergeCells>
  <printOptions/>
  <pageMargins bottom="0.75" footer="0.0" header="0.0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2020-05-16T11:36:43Z</dcterms:created>
  <dc:creator>Alan Jacob</dc:creator>
  <cp:lastModifiedBy>Gokulakannan</cp:lastModifiedBy>
  <dcterms:modified xsi:type="dcterms:W3CDTF">2021-09-25T09:27:25Z</dcterms:modified>
</cp:coreProperties>
</file>