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408"/>
  </bookViews>
  <sheets>
    <sheet name="Riassunto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7" i="1"/>
  <c r="M18" i="1"/>
  <c r="M19" i="1"/>
  <c r="M20" i="1"/>
  <c r="M21" i="1"/>
  <c r="M22" i="1"/>
  <c r="M23" i="1"/>
  <c r="M24" i="1"/>
  <c r="M25" i="1"/>
  <c r="M26" i="1"/>
  <c r="M6" i="1"/>
  <c r="K17" i="1"/>
  <c r="K18" i="1"/>
  <c r="Z26" i="1"/>
  <c r="Y26" i="1"/>
  <c r="Z25" i="1"/>
  <c r="Y25" i="1"/>
  <c r="F25" i="1"/>
  <c r="D25" i="1"/>
  <c r="Z24" i="1"/>
  <c r="Y24" i="1"/>
  <c r="F24" i="1"/>
  <c r="D24" i="1"/>
  <c r="Z23" i="1"/>
  <c r="Y23" i="1"/>
  <c r="F23" i="1"/>
  <c r="D23" i="1"/>
  <c r="Z22" i="1"/>
  <c r="Y22" i="1"/>
  <c r="F22" i="1"/>
  <c r="D22" i="1"/>
  <c r="Z21" i="1"/>
  <c r="Y21" i="1"/>
  <c r="F21" i="1"/>
  <c r="D21" i="1"/>
  <c r="Z20" i="1"/>
  <c r="Y20" i="1"/>
  <c r="F20" i="1"/>
  <c r="D20" i="1"/>
  <c r="Z19" i="1"/>
  <c r="Y19" i="1"/>
  <c r="F19" i="1"/>
  <c r="D19" i="1"/>
  <c r="Z18" i="1"/>
  <c r="Y18" i="1"/>
  <c r="R18" i="1"/>
  <c r="F18" i="1"/>
  <c r="D18" i="1"/>
  <c r="Z17" i="1"/>
  <c r="Y17" i="1"/>
  <c r="R17" i="1"/>
  <c r="F17" i="1"/>
  <c r="D17" i="1"/>
  <c r="Z13" i="1"/>
  <c r="Y13" i="1"/>
  <c r="R13" i="1"/>
  <c r="F13" i="1"/>
  <c r="D13" i="1"/>
  <c r="Z12" i="1"/>
  <c r="Y12" i="1"/>
  <c r="R12" i="1"/>
  <c r="F12" i="1"/>
  <c r="D12" i="1"/>
  <c r="Z11" i="1"/>
  <c r="Y11" i="1"/>
  <c r="R11" i="1"/>
  <c r="F11" i="1"/>
  <c r="D11" i="1"/>
  <c r="Z10" i="1"/>
  <c r="Y10" i="1"/>
  <c r="F10" i="1"/>
  <c r="D10" i="1"/>
  <c r="Z9" i="1"/>
  <c r="Y9" i="1"/>
  <c r="R9" i="1"/>
  <c r="F9" i="1"/>
  <c r="D9" i="1"/>
  <c r="Z8" i="1"/>
  <c r="Y8" i="1"/>
  <c r="R8" i="1"/>
  <c r="F8" i="1"/>
  <c r="D8" i="1"/>
  <c r="Z7" i="1"/>
  <c r="Y7" i="1"/>
  <c r="R7" i="1"/>
  <c r="F7" i="1"/>
  <c r="D7" i="1"/>
  <c r="Z6" i="1"/>
  <c r="Y6" i="1"/>
  <c r="R6" i="1"/>
  <c r="F6" i="1"/>
  <c r="D6" i="1"/>
  <c r="C6" i="2" l="1"/>
  <c r="C5" i="2"/>
  <c r="C4" i="2"/>
  <c r="C3" i="2"/>
</calcChain>
</file>

<file path=xl/sharedStrings.xml><?xml version="1.0" encoding="utf-8"?>
<sst xmlns="http://schemas.openxmlformats.org/spreadsheetml/2006/main" count="63" uniqueCount="44">
  <si>
    <t>tabella riassuntiva dei valori dei parametri</t>
  </si>
  <si>
    <t>Cf [fF]</t>
  </si>
  <si>
    <t>Vth [mV]</t>
  </si>
  <si>
    <t>P[1]</t>
  </si>
  <si>
    <t>P[2]</t>
  </si>
  <si>
    <t>P[3]</t>
  </si>
  <si>
    <t xml:space="preserve">P[0] </t>
  </si>
  <si>
    <t>P[4]</t>
  </si>
  <si>
    <t>eVth [mV]</t>
  </si>
  <si>
    <t>eP[0]</t>
  </si>
  <si>
    <t>eP[1]</t>
  </si>
  <si>
    <t>eP[2]</t>
  </si>
  <si>
    <t>eP[3]</t>
  </si>
  <si>
    <t>eP[4]</t>
  </si>
  <si>
    <t>Vth [DAC]</t>
  </si>
  <si>
    <t>impostato</t>
  </si>
  <si>
    <t>misurati</t>
  </si>
  <si>
    <t>derivati</t>
  </si>
  <si>
    <t>Ifeed [DAC]</t>
  </si>
  <si>
    <t>Ifeed [nA]</t>
  </si>
  <si>
    <t>standard</t>
  </si>
  <si>
    <t>2*Ifeed</t>
  </si>
  <si>
    <t>Ifeed/2</t>
  </si>
  <si>
    <t>Ifeed/4</t>
  </si>
  <si>
    <t>Vth*1.5</t>
  </si>
  <si>
    <t>cambio Cf</t>
  </si>
  <si>
    <t>IBiasP*2</t>
  </si>
  <si>
    <t>IBiasP/2</t>
  </si>
  <si>
    <t>IBiasP1 [DAC]</t>
  </si>
  <si>
    <t>IBiasP1 [uA]</t>
  </si>
  <si>
    <t>IBiasP2 [DAC]</t>
  </si>
  <si>
    <t>χ^2</t>
  </si>
  <si>
    <t>P[3] [nA]</t>
  </si>
  <si>
    <t>eP[3] [nA]</t>
  </si>
  <si>
    <t>20 MHz</t>
  </si>
  <si>
    <t>pixel 1</t>
  </si>
  <si>
    <t>Vth*Cf - If*t0</t>
  </si>
  <si>
    <t>t0</t>
  </si>
  <si>
    <t>τ</t>
  </si>
  <si>
    <t>If</t>
  </si>
  <si>
    <t>Costante</t>
  </si>
  <si>
    <t>40 MHz</t>
  </si>
  <si>
    <t>χ^2 ridotto</t>
  </si>
  <si>
    <t>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</si>
</sst>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0" xfId="0" applyBorder="1"/>
    <xf numFmtId="164" fontId="0" fillId="0" borderId="0" xfId="0" applyNumberFormat="1" applyBorder="1"/>
    <xf numFmtId="0" fontId="1" fillId="2" borderId="1" xfId="1" applyBorder="1"/>
    <xf numFmtId="0" fontId="2" fillId="0" borderId="0" xfId="0" applyFont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" xfId="0" applyNumberFormat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365760</xdr:colOff>
      <xdr:row>16</xdr:row>
      <xdr:rowOff>41910</xdr:rowOff>
    </xdr:from>
    <xdr:ext cx="65" cy="172227"/>
    <xdr:sp macro="" textlink="">
      <xdr:nvSpPr>
        <xdr:cNvPr id="4" name="TextBox 3"/>
        <xdr:cNvSpPr txBox="1"/>
      </xdr:nvSpPr>
      <xdr:spPr>
        <a:xfrm>
          <a:off x="5958840" y="40652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9</xdr:col>
      <xdr:colOff>365760</xdr:colOff>
      <xdr:row>17</xdr:row>
      <xdr:rowOff>41910</xdr:rowOff>
    </xdr:from>
    <xdr:ext cx="65" cy="172227"/>
    <xdr:sp macro="" textlink="">
      <xdr:nvSpPr>
        <xdr:cNvPr id="5" name="TextBox 4"/>
        <xdr:cNvSpPr txBox="1"/>
      </xdr:nvSpPr>
      <xdr:spPr>
        <a:xfrm>
          <a:off x="5958840" y="42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pane xSplit="1" topLeftCell="K1" activePane="topRight" state="frozen"/>
      <selection pane="topRight" activeCell="L18" sqref="L18"/>
    </sheetView>
  </sheetViews>
  <sheetFormatPr defaultRowHeight="14.4" x14ac:dyDescent="0.3"/>
  <cols>
    <col min="1" max="1" width="9.6640625" customWidth="1"/>
    <col min="4" max="4" width="9.5546875" bestFit="1" customWidth="1"/>
    <col min="5" max="5" width="10.6640625" bestFit="1" customWidth="1"/>
    <col min="6" max="6" width="10.6640625" customWidth="1"/>
    <col min="7" max="7" width="12.109375" bestFit="1" customWidth="1"/>
    <col min="8" max="8" width="10.6640625" customWidth="1"/>
    <col min="9" max="9" width="12.109375" bestFit="1" customWidth="1"/>
    <col min="10" max="10" width="10.77734375" bestFit="1" customWidth="1"/>
    <col min="11" max="11" width="10.77734375" style="10" customWidth="1"/>
    <col min="12" max="12" width="10.77734375" style="20" customWidth="1"/>
    <col min="13" max="13" width="10.77734375" style="10" customWidth="1"/>
  </cols>
  <sheetData>
    <row r="1" spans="1:26" x14ac:dyDescent="0.3">
      <c r="A1" t="s">
        <v>0</v>
      </c>
    </row>
    <row r="2" spans="1:26" x14ac:dyDescent="0.3">
      <c r="A2" s="2"/>
      <c r="B2" s="14" t="s">
        <v>15</v>
      </c>
      <c r="C2" s="14"/>
      <c r="D2" s="14"/>
      <c r="E2" s="14"/>
      <c r="F2" s="14"/>
      <c r="G2" s="14"/>
      <c r="H2" s="14"/>
      <c r="I2" s="14"/>
      <c r="J2" s="14"/>
      <c r="K2" s="11"/>
      <c r="L2" s="21"/>
      <c r="M2" s="11"/>
      <c r="N2" s="14" t="s">
        <v>16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 t="s">
        <v>17</v>
      </c>
      <c r="Z2" s="14"/>
    </row>
    <row r="3" spans="1:26" x14ac:dyDescent="0.3">
      <c r="A3" s="15"/>
      <c r="B3" s="15" t="s">
        <v>1</v>
      </c>
      <c r="C3" s="15" t="s">
        <v>14</v>
      </c>
      <c r="D3" s="15" t="s">
        <v>2</v>
      </c>
      <c r="E3" s="15" t="s">
        <v>18</v>
      </c>
      <c r="F3" s="15" t="s">
        <v>19</v>
      </c>
      <c r="G3" s="15" t="s">
        <v>28</v>
      </c>
      <c r="H3" s="15" t="s">
        <v>29</v>
      </c>
      <c r="I3" s="15" t="s">
        <v>30</v>
      </c>
      <c r="J3" s="15" t="s">
        <v>29</v>
      </c>
      <c r="K3" s="15" t="s">
        <v>31</v>
      </c>
      <c r="L3" s="22" t="s">
        <v>43</v>
      </c>
      <c r="M3" s="15" t="s">
        <v>42</v>
      </c>
      <c r="N3" s="17" t="s">
        <v>36</v>
      </c>
      <c r="O3" s="18"/>
      <c r="P3" s="17" t="s">
        <v>37</v>
      </c>
      <c r="Q3" s="19"/>
      <c r="R3" s="18"/>
      <c r="S3" s="17" t="s">
        <v>38</v>
      </c>
      <c r="T3" s="18"/>
      <c r="U3" s="17" t="s">
        <v>39</v>
      </c>
      <c r="V3" s="18"/>
      <c r="W3" s="17" t="s">
        <v>40</v>
      </c>
      <c r="X3" s="18"/>
      <c r="Y3" s="15" t="s">
        <v>2</v>
      </c>
      <c r="Z3" s="15" t="s">
        <v>8</v>
      </c>
    </row>
    <row r="4" spans="1:26" x14ac:dyDescent="0.3">
      <c r="A4" s="16"/>
      <c r="B4" s="16"/>
      <c r="C4" s="16"/>
      <c r="D4" s="16" t="s">
        <v>2</v>
      </c>
      <c r="E4" s="16" t="s">
        <v>18</v>
      </c>
      <c r="F4" s="16" t="s">
        <v>19</v>
      </c>
      <c r="G4" s="16" t="s">
        <v>28</v>
      </c>
      <c r="H4" s="16" t="s">
        <v>29</v>
      </c>
      <c r="I4" s="16" t="s">
        <v>30</v>
      </c>
      <c r="J4" s="16" t="s">
        <v>29</v>
      </c>
      <c r="K4" s="16" t="s">
        <v>31</v>
      </c>
      <c r="L4" s="23"/>
      <c r="M4" s="16" t="s">
        <v>31</v>
      </c>
      <c r="N4" s="2" t="s">
        <v>6</v>
      </c>
      <c r="O4" s="2" t="s">
        <v>9</v>
      </c>
      <c r="P4" s="2" t="s">
        <v>3</v>
      </c>
      <c r="Q4" s="2" t="s">
        <v>10</v>
      </c>
      <c r="R4" s="2" t="s">
        <v>3</v>
      </c>
      <c r="S4" s="2" t="s">
        <v>4</v>
      </c>
      <c r="T4" s="2" t="s">
        <v>11</v>
      </c>
      <c r="U4" s="2" t="s">
        <v>5</v>
      </c>
      <c r="V4" s="2" t="s">
        <v>12</v>
      </c>
      <c r="W4" s="2" t="s">
        <v>7</v>
      </c>
      <c r="X4" s="2" t="s">
        <v>13</v>
      </c>
      <c r="Y4" s="16"/>
      <c r="Z4" s="16"/>
    </row>
    <row r="5" spans="1:26" ht="15.6" x14ac:dyDescent="0.3">
      <c r="A5" s="9" t="s">
        <v>41</v>
      </c>
      <c r="D5" s="7"/>
      <c r="F5" s="6"/>
      <c r="H5" s="6"/>
      <c r="R5" s="6"/>
      <c r="Y5" s="7"/>
      <c r="Z5" s="7"/>
    </row>
    <row r="6" spans="1:26" x14ac:dyDescent="0.3">
      <c r="A6" s="2" t="s">
        <v>20</v>
      </c>
      <c r="B6" s="2">
        <v>2.4</v>
      </c>
      <c r="C6" s="2">
        <v>60</v>
      </c>
      <c r="D6" s="4">
        <f t="shared" ref="D6:D13" si="0">C6*514.49/50.21</f>
        <v>614.80581557458675</v>
      </c>
      <c r="E6" s="2">
        <v>75</v>
      </c>
      <c r="F6" s="2">
        <f t="shared" ref="F6:F13" si="1">E6*10/80</f>
        <v>9.375</v>
      </c>
      <c r="G6" s="2">
        <v>100</v>
      </c>
      <c r="H6" s="2">
        <v>0.5</v>
      </c>
      <c r="I6" s="2">
        <v>150</v>
      </c>
      <c r="J6" s="2">
        <v>1.5</v>
      </c>
      <c r="K6" s="12">
        <v>35.11</v>
      </c>
      <c r="L6" s="24">
        <v>12</v>
      </c>
      <c r="M6" s="12">
        <f>K6/L6</f>
        <v>2.9258333333333333</v>
      </c>
      <c r="N6" s="2">
        <v>1366</v>
      </c>
      <c r="O6" s="2">
        <v>1.8</v>
      </c>
      <c r="P6" s="2">
        <v>-24.15</v>
      </c>
      <c r="Q6" s="2">
        <v>0.09</v>
      </c>
      <c r="R6" s="2">
        <f>P6+25</f>
        <v>0.85000000000000142</v>
      </c>
      <c r="S6" s="2">
        <v>21.08</v>
      </c>
      <c r="T6" s="2">
        <v>7.0000000000000007E-2</v>
      </c>
      <c r="U6" s="2">
        <v>13.43</v>
      </c>
      <c r="V6" s="2">
        <v>0.06</v>
      </c>
      <c r="W6" s="2">
        <v>-1746</v>
      </c>
      <c r="X6" s="2">
        <v>2.1</v>
      </c>
      <c r="Y6" s="5">
        <f>(N6+P6*U6)/B6</f>
        <v>434.02729166666671</v>
      </c>
      <c r="Z6" s="4">
        <f>SQRT(O6^2+((U6*Q6)^2+(V6*P6)^2)^2)/B6</f>
        <v>1.6623675773651738</v>
      </c>
    </row>
    <row r="7" spans="1:26" s="1" customFormat="1" x14ac:dyDescent="0.3">
      <c r="A7" s="2" t="s">
        <v>21</v>
      </c>
      <c r="B7" s="3">
        <v>2.4</v>
      </c>
      <c r="C7" s="3">
        <v>60</v>
      </c>
      <c r="D7" s="4">
        <f t="shared" si="0"/>
        <v>614.80581557458675</v>
      </c>
      <c r="E7" s="3">
        <v>160</v>
      </c>
      <c r="F7" s="2">
        <f t="shared" si="1"/>
        <v>20</v>
      </c>
      <c r="G7" s="3">
        <v>100</v>
      </c>
      <c r="H7" s="2">
        <v>0.5</v>
      </c>
      <c r="I7" s="3">
        <v>150</v>
      </c>
      <c r="J7" s="2">
        <v>1.5</v>
      </c>
      <c r="K7" s="12">
        <v>73.239999999999995</v>
      </c>
      <c r="L7" s="24">
        <v>12</v>
      </c>
      <c r="M7" s="12">
        <f t="shared" ref="M7:M26" si="2">K7/L7</f>
        <v>6.1033333333333326</v>
      </c>
      <c r="N7" s="3">
        <v>2346</v>
      </c>
      <c r="O7" s="3">
        <v>15</v>
      </c>
      <c r="P7" s="3">
        <v>-25</v>
      </c>
      <c r="Q7" s="3">
        <v>0.1</v>
      </c>
      <c r="R7" s="2">
        <f>P7+25</f>
        <v>0</v>
      </c>
      <c r="S7" s="3">
        <v>25</v>
      </c>
      <c r="T7" s="3">
        <v>0.42</v>
      </c>
      <c r="U7" s="3">
        <v>33.549999999999997</v>
      </c>
      <c r="V7" s="3">
        <v>0.21</v>
      </c>
      <c r="W7" s="3">
        <v>-3427</v>
      </c>
      <c r="X7" s="3">
        <v>22</v>
      </c>
      <c r="Y7" s="5">
        <f>(N7+P7*U7)/B7</f>
        <v>628.02083333333337</v>
      </c>
      <c r="Z7" s="5">
        <f>SQRT(O7^2+((U7*Q7)^2+(V7*P7)^2)^2)/B7</f>
        <v>17.339932053121757</v>
      </c>
    </row>
    <row r="8" spans="1:26" x14ac:dyDescent="0.3">
      <c r="A8" s="2" t="s">
        <v>22</v>
      </c>
      <c r="B8" s="2">
        <v>2.4</v>
      </c>
      <c r="C8" s="2">
        <v>60</v>
      </c>
      <c r="D8" s="4">
        <f t="shared" si="0"/>
        <v>614.80581557458675</v>
      </c>
      <c r="E8" s="2">
        <v>40</v>
      </c>
      <c r="F8" s="2">
        <f t="shared" si="1"/>
        <v>5</v>
      </c>
      <c r="G8" s="2">
        <v>100</v>
      </c>
      <c r="H8" s="2">
        <v>0.5</v>
      </c>
      <c r="I8" s="2">
        <v>150</v>
      </c>
      <c r="J8" s="2">
        <v>1.5</v>
      </c>
      <c r="K8" s="12">
        <v>6.5</v>
      </c>
      <c r="L8" s="24">
        <v>12</v>
      </c>
      <c r="M8" s="12">
        <f t="shared" si="2"/>
        <v>0.54166666666666663</v>
      </c>
      <c r="N8" s="2">
        <v>159</v>
      </c>
      <c r="O8" s="2">
        <v>30</v>
      </c>
      <c r="P8" s="2">
        <v>-5.8</v>
      </c>
      <c r="Q8" s="2">
        <v>1.2</v>
      </c>
      <c r="R8" s="2">
        <f>P8+25</f>
        <v>19.2</v>
      </c>
      <c r="S8" s="2">
        <v>22.74</v>
      </c>
      <c r="T8" s="2">
        <v>0.21</v>
      </c>
      <c r="U8" s="2">
        <v>6.3</v>
      </c>
      <c r="V8" s="2">
        <v>0.23</v>
      </c>
      <c r="W8" s="2">
        <v>-315</v>
      </c>
      <c r="X8" s="2">
        <v>38</v>
      </c>
      <c r="Y8" s="5">
        <f>(N8+P8*U8)/B8</f>
        <v>51.025000000000006</v>
      </c>
      <c r="Z8" s="5">
        <f xml:space="preserve"> SQRT(O8^2+((U8*Q8)^2+(P8*V8)^2))/B8</f>
        <v>12.902769109553363</v>
      </c>
    </row>
    <row r="9" spans="1:26" x14ac:dyDescent="0.3">
      <c r="A9" s="2" t="s">
        <v>23</v>
      </c>
      <c r="B9" s="2">
        <v>2.4</v>
      </c>
      <c r="C9" s="2">
        <v>60</v>
      </c>
      <c r="D9" s="4">
        <f t="shared" si="0"/>
        <v>614.80581557458675</v>
      </c>
      <c r="E9" s="2">
        <v>10</v>
      </c>
      <c r="F9" s="2">
        <f t="shared" si="1"/>
        <v>1.25</v>
      </c>
      <c r="G9" s="2">
        <v>100</v>
      </c>
      <c r="H9" s="2">
        <v>0.5</v>
      </c>
      <c r="I9" s="2">
        <v>150</v>
      </c>
      <c r="J9" s="2">
        <v>1.5</v>
      </c>
      <c r="K9" s="12">
        <v>7.14</v>
      </c>
      <c r="L9" s="24">
        <v>12</v>
      </c>
      <c r="M9" s="12">
        <f t="shared" si="2"/>
        <v>0.59499999999999997</v>
      </c>
      <c r="N9" s="2">
        <v>80</v>
      </c>
      <c r="O9" s="2">
        <v>13</v>
      </c>
      <c r="P9" s="2">
        <v>-2.77</v>
      </c>
      <c r="Q9" s="2">
        <v>0.9</v>
      </c>
      <c r="R9" s="2">
        <f>P9+25</f>
        <v>22.23</v>
      </c>
      <c r="S9" s="2">
        <v>23.9</v>
      </c>
      <c r="T9" s="2">
        <v>1.9</v>
      </c>
      <c r="U9" s="2">
        <v>1.97</v>
      </c>
      <c r="V9" s="2">
        <v>0.13</v>
      </c>
      <c r="W9" s="2">
        <v>-23.5</v>
      </c>
      <c r="X9" s="2">
        <v>8.5</v>
      </c>
      <c r="Y9" s="4">
        <f>(N9+O9*U9)/B9</f>
        <v>44.00416666666667</v>
      </c>
      <c r="Z9" s="4">
        <f>SQRT(O9^2+((U9*Q9)^2+(V9*P9)^2)^2)/B9</f>
        <v>5.5857246877000772</v>
      </c>
    </row>
    <row r="10" spans="1:26" x14ac:dyDescent="0.3">
      <c r="A10" s="2" t="s">
        <v>24</v>
      </c>
      <c r="B10" s="2">
        <v>2.4</v>
      </c>
      <c r="C10" s="2">
        <v>90</v>
      </c>
      <c r="D10" s="4">
        <f t="shared" si="0"/>
        <v>922.20872336188006</v>
      </c>
      <c r="E10" s="2">
        <v>75</v>
      </c>
      <c r="F10" s="2">
        <f t="shared" si="1"/>
        <v>9.375</v>
      </c>
      <c r="G10" s="2">
        <v>100</v>
      </c>
      <c r="H10" s="2">
        <v>0.5</v>
      </c>
      <c r="I10" s="2">
        <v>150</v>
      </c>
      <c r="J10" s="2">
        <v>1.5</v>
      </c>
      <c r="K10" s="12">
        <v>119.7</v>
      </c>
      <c r="L10" s="24">
        <v>11</v>
      </c>
      <c r="M10" s="12">
        <f t="shared" si="2"/>
        <v>10.881818181818183</v>
      </c>
      <c r="N10" s="2">
        <v>31</v>
      </c>
      <c r="O10" s="2">
        <v>18</v>
      </c>
      <c r="P10" s="2">
        <v>2.92</v>
      </c>
      <c r="Q10" s="2">
        <v>0.44</v>
      </c>
      <c r="R10" s="2">
        <v>2.92</v>
      </c>
      <c r="S10" s="2">
        <v>15.1</v>
      </c>
      <c r="T10" s="2">
        <v>3.8</v>
      </c>
      <c r="U10" s="2">
        <v>10.19</v>
      </c>
      <c r="V10" s="2">
        <v>0.98</v>
      </c>
      <c r="W10" s="2">
        <v>-147</v>
      </c>
      <c r="X10" s="2">
        <v>56</v>
      </c>
      <c r="Y10" s="4">
        <f>(N10+O10*U10)/B10</f>
        <v>89.341666666666669</v>
      </c>
      <c r="Z10" s="4">
        <f>SQRT(O10^2+((U10*Q10)^2+(V10*P10)^2)^2)/B10</f>
        <v>13.971726440212764</v>
      </c>
    </row>
    <row r="11" spans="1:26" x14ac:dyDescent="0.3">
      <c r="A11" s="2" t="s">
        <v>25</v>
      </c>
      <c r="B11" s="2">
        <v>4</v>
      </c>
      <c r="C11" s="2">
        <v>60</v>
      </c>
      <c r="D11" s="4">
        <f t="shared" si="0"/>
        <v>614.80581557458675</v>
      </c>
      <c r="E11" s="2">
        <v>75</v>
      </c>
      <c r="F11" s="2">
        <f t="shared" si="1"/>
        <v>9.375</v>
      </c>
      <c r="G11" s="2">
        <v>100</v>
      </c>
      <c r="H11" s="2">
        <v>0.5</v>
      </c>
      <c r="I11" s="2">
        <v>150</v>
      </c>
      <c r="J11" s="2">
        <v>1.5</v>
      </c>
      <c r="K11" s="12">
        <v>16.88</v>
      </c>
      <c r="L11" s="24">
        <v>12</v>
      </c>
      <c r="M11" s="12">
        <f t="shared" si="2"/>
        <v>1.4066666666666665</v>
      </c>
      <c r="N11" s="2">
        <v>1234</v>
      </c>
      <c r="O11" s="2">
        <v>5.7</v>
      </c>
      <c r="P11" s="2">
        <v>-22.15</v>
      </c>
      <c r="Q11" s="2">
        <v>0.68</v>
      </c>
      <c r="R11" s="2">
        <f>P11+25</f>
        <v>2.8500000000000014</v>
      </c>
      <c r="S11" s="2">
        <v>18.809999999999999</v>
      </c>
      <c r="T11" s="2">
        <v>1.2</v>
      </c>
      <c r="U11" s="2">
        <v>11.59</v>
      </c>
      <c r="V11" s="2">
        <v>0.55000000000000004</v>
      </c>
      <c r="W11" s="2">
        <v>-1519</v>
      </c>
      <c r="X11" s="2">
        <v>27</v>
      </c>
      <c r="Y11" s="4">
        <f>(N11+O11*U11)/B11</f>
        <v>325.01575000000003</v>
      </c>
      <c r="Z11" s="4">
        <f>SQRT(O11^2+((U11*Q11)^2+(V11*P11)^2)^2)/B11</f>
        <v>52.650942298130992</v>
      </c>
    </row>
    <row r="12" spans="1:26" x14ac:dyDescent="0.3">
      <c r="A12" s="2" t="s">
        <v>27</v>
      </c>
      <c r="B12" s="2">
        <v>2.4</v>
      </c>
      <c r="C12" s="2">
        <v>60</v>
      </c>
      <c r="D12" s="4">
        <f t="shared" si="0"/>
        <v>614.80581557458675</v>
      </c>
      <c r="E12" s="2">
        <v>75</v>
      </c>
      <c r="F12" s="2">
        <f t="shared" si="1"/>
        <v>9.375</v>
      </c>
      <c r="G12" s="2">
        <v>50</v>
      </c>
      <c r="H12" s="2">
        <v>0.25</v>
      </c>
      <c r="I12" s="2">
        <v>75</v>
      </c>
      <c r="J12" s="2">
        <v>0.75</v>
      </c>
      <c r="K12" s="12">
        <v>29.53</v>
      </c>
      <c r="L12" s="24">
        <v>12</v>
      </c>
      <c r="M12" s="12">
        <f t="shared" si="2"/>
        <v>2.4608333333333334</v>
      </c>
      <c r="N12" s="2">
        <v>310</v>
      </c>
      <c r="O12" s="2">
        <v>27</v>
      </c>
      <c r="P12" s="2">
        <v>-6.82</v>
      </c>
      <c r="Q12" s="2">
        <v>0.98</v>
      </c>
      <c r="R12" s="2">
        <f>P12+25</f>
        <v>18.18</v>
      </c>
      <c r="S12" s="2">
        <v>22.5</v>
      </c>
      <c r="T12" s="2">
        <v>1.4</v>
      </c>
      <c r="U12" s="2">
        <v>10.27</v>
      </c>
      <c r="V12" s="2">
        <v>0.56000000000000005</v>
      </c>
      <c r="W12" s="2">
        <v>-638</v>
      </c>
      <c r="X12" s="2">
        <v>64</v>
      </c>
      <c r="Y12" s="4">
        <f>(N12+O12*U12)/B12</f>
        <v>244.70416666666665</v>
      </c>
      <c r="Z12" s="4">
        <f>SQRT(O12^2+((U12*Q12)^2+(V12*P12)^2)^2)/B12</f>
        <v>49.577634393829975</v>
      </c>
    </row>
    <row r="13" spans="1:26" x14ac:dyDescent="0.3">
      <c r="A13" s="2" t="s">
        <v>26</v>
      </c>
      <c r="B13" s="2">
        <v>2.4</v>
      </c>
      <c r="C13" s="2">
        <v>60</v>
      </c>
      <c r="D13" s="4">
        <f t="shared" si="0"/>
        <v>614.80581557458675</v>
      </c>
      <c r="E13" s="2">
        <v>75</v>
      </c>
      <c r="F13" s="2">
        <f t="shared" si="1"/>
        <v>9.375</v>
      </c>
      <c r="G13" s="2">
        <v>200</v>
      </c>
      <c r="H13" s="2">
        <v>1</v>
      </c>
      <c r="I13" s="2">
        <v>300</v>
      </c>
      <c r="J13" s="2">
        <v>3</v>
      </c>
      <c r="K13" s="12">
        <v>61.51</v>
      </c>
      <c r="L13" s="24">
        <v>10</v>
      </c>
      <c r="M13" s="12">
        <f t="shared" si="2"/>
        <v>6.1509999999999998</v>
      </c>
      <c r="N13" s="2">
        <v>259</v>
      </c>
      <c r="O13" s="2">
        <v>5.8</v>
      </c>
      <c r="P13" s="2">
        <v>-8.7100000000000009</v>
      </c>
      <c r="Q13" s="2">
        <v>0.15</v>
      </c>
      <c r="R13" s="2">
        <f>P13+25</f>
        <v>16.29</v>
      </c>
      <c r="S13" s="2">
        <v>21.09</v>
      </c>
      <c r="T13" s="2">
        <v>0.31</v>
      </c>
      <c r="U13" s="2">
        <v>10.59</v>
      </c>
      <c r="V13" s="2">
        <v>0.21</v>
      </c>
      <c r="W13" s="2">
        <v>-493</v>
      </c>
      <c r="X13" s="2">
        <v>10</v>
      </c>
      <c r="Y13" s="4">
        <f>(N13+O13*U13)/B13</f>
        <v>133.50916666666669</v>
      </c>
      <c r="Z13" s="4">
        <f>SQRT(O13^2+((U13*Q13)^2+(V13*P13)^2)^2)/B13</f>
        <v>3.4380541394259496</v>
      </c>
    </row>
    <row r="14" spans="1:26" x14ac:dyDescent="0.3">
      <c r="M14" s="13"/>
    </row>
    <row r="15" spans="1:26" x14ac:dyDescent="0.3">
      <c r="M15" s="13"/>
    </row>
    <row r="16" spans="1:26" ht="15.6" x14ac:dyDescent="0.3">
      <c r="A16" s="9" t="s">
        <v>34</v>
      </c>
      <c r="D16" s="7"/>
      <c r="F16" s="6"/>
      <c r="H16" s="6"/>
      <c r="M16" s="13"/>
      <c r="R16" s="6"/>
      <c r="Y16" s="7"/>
      <c r="Z16" s="7"/>
    </row>
    <row r="17" spans="1:26" x14ac:dyDescent="0.3">
      <c r="A17" s="2" t="s">
        <v>20</v>
      </c>
      <c r="B17" s="2">
        <v>2.4</v>
      </c>
      <c r="C17" s="2">
        <v>60</v>
      </c>
      <c r="D17" s="4">
        <f t="shared" ref="D17:D25" si="3">C17*514.49/50.21</f>
        <v>614.80581557458675</v>
      </c>
      <c r="E17" s="2">
        <v>75</v>
      </c>
      <c r="F17" s="2">
        <f t="shared" ref="F17:F25" si="4">E17*10/80</f>
        <v>9.375</v>
      </c>
      <c r="G17" s="2">
        <v>100</v>
      </c>
      <c r="H17" s="3">
        <v>0.5</v>
      </c>
      <c r="I17" s="2">
        <v>150</v>
      </c>
      <c r="J17" s="2">
        <v>1.5</v>
      </c>
      <c r="K17" s="12">
        <f>150.5</f>
        <v>150.5</v>
      </c>
      <c r="L17" s="24">
        <v>9</v>
      </c>
      <c r="M17" s="12">
        <f t="shared" si="2"/>
        <v>16.722222222222221</v>
      </c>
      <c r="N17" s="2">
        <v>1015</v>
      </c>
      <c r="O17" s="2">
        <v>40.71</v>
      </c>
      <c r="P17" s="2">
        <v>-24.92</v>
      </c>
      <c r="Q17" s="2">
        <v>0.36</v>
      </c>
      <c r="R17" s="2">
        <f>P17+50</f>
        <v>25.08</v>
      </c>
      <c r="S17" s="3">
        <v>24.51</v>
      </c>
      <c r="T17" s="3">
        <v>0.67</v>
      </c>
      <c r="U17" s="3">
        <v>15.44</v>
      </c>
      <c r="V17" s="3">
        <v>0.26</v>
      </c>
      <c r="W17" s="3">
        <v>-1440</v>
      </c>
      <c r="X17" s="3">
        <v>33</v>
      </c>
      <c r="Y17" s="4">
        <f t="shared" ref="Y17:Y26" si="5">(N17+O17*U17)/B17</f>
        <v>684.8176666666667</v>
      </c>
      <c r="Z17" s="4">
        <f t="shared" ref="Z17:Z26" si="6">SQRT(O17^2+((U17*Q17)^2+(V17*P17)^2)^2)/B17</f>
        <v>34.781541995157944</v>
      </c>
    </row>
    <row r="18" spans="1:26" x14ac:dyDescent="0.3">
      <c r="A18" s="2" t="s">
        <v>35</v>
      </c>
      <c r="B18" s="2">
        <v>2.4</v>
      </c>
      <c r="C18" s="2">
        <v>60</v>
      </c>
      <c r="D18" s="4">
        <f t="shared" si="3"/>
        <v>614.80581557458675</v>
      </c>
      <c r="E18" s="2">
        <v>75</v>
      </c>
      <c r="F18" s="2">
        <f t="shared" si="4"/>
        <v>9.375</v>
      </c>
      <c r="G18" s="2">
        <v>100</v>
      </c>
      <c r="H18" s="3">
        <v>0.5</v>
      </c>
      <c r="I18" s="2">
        <v>150</v>
      </c>
      <c r="J18" s="2">
        <v>1.5</v>
      </c>
      <c r="K18" s="12">
        <f>84</f>
        <v>84</v>
      </c>
      <c r="L18" s="24">
        <v>11</v>
      </c>
      <c r="M18" s="12">
        <f t="shared" si="2"/>
        <v>7.6363636363636367</v>
      </c>
      <c r="N18" s="2">
        <v>27630</v>
      </c>
      <c r="O18" s="2">
        <v>82</v>
      </c>
      <c r="P18" s="2">
        <v>-74.64</v>
      </c>
      <c r="Q18" s="2">
        <v>0.79</v>
      </c>
      <c r="R18" s="8">
        <f>P18+50</f>
        <v>-24.64</v>
      </c>
      <c r="S18" s="3">
        <v>16.989999999999998</v>
      </c>
      <c r="T18" s="3">
        <v>0.2</v>
      </c>
      <c r="U18" s="3">
        <v>11.81</v>
      </c>
      <c r="V18" s="3">
        <v>0.15</v>
      </c>
      <c r="W18" s="3">
        <v>-27850</v>
      </c>
      <c r="X18" s="3">
        <v>82</v>
      </c>
      <c r="Y18" s="4">
        <f t="shared" si="5"/>
        <v>11916.008333333333</v>
      </c>
      <c r="Z18" s="4">
        <f t="shared" si="6"/>
        <v>94.865288965340255</v>
      </c>
    </row>
    <row r="19" spans="1:26" x14ac:dyDescent="0.3">
      <c r="A19" s="2"/>
      <c r="B19" s="2"/>
      <c r="C19" s="2"/>
      <c r="D19" s="4">
        <f t="shared" si="3"/>
        <v>0</v>
      </c>
      <c r="E19" s="2"/>
      <c r="F19" s="2">
        <f t="shared" si="4"/>
        <v>0</v>
      </c>
      <c r="G19" s="2"/>
      <c r="H19" s="2"/>
      <c r="I19" s="2"/>
      <c r="J19" s="2"/>
      <c r="K19" s="12"/>
      <c r="L19" s="24"/>
      <c r="M19" s="12" t="e">
        <f t="shared" si="2"/>
        <v>#DIV/0!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4" t="e">
        <f t="shared" si="5"/>
        <v>#DIV/0!</v>
      </c>
      <c r="Z19" s="4" t="e">
        <f t="shared" si="6"/>
        <v>#DIV/0!</v>
      </c>
    </row>
    <row r="20" spans="1:26" x14ac:dyDescent="0.3">
      <c r="A20" s="2"/>
      <c r="B20" s="2"/>
      <c r="C20" s="2"/>
      <c r="D20" s="4">
        <f t="shared" si="3"/>
        <v>0</v>
      </c>
      <c r="E20" s="2"/>
      <c r="F20" s="2">
        <f t="shared" si="4"/>
        <v>0</v>
      </c>
      <c r="G20" s="2"/>
      <c r="H20" s="2"/>
      <c r="I20" s="2"/>
      <c r="J20" s="2"/>
      <c r="K20" s="12"/>
      <c r="L20" s="24"/>
      <c r="M20" s="12" t="e">
        <f t="shared" si="2"/>
        <v>#DIV/0!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4" t="e">
        <f t="shared" si="5"/>
        <v>#DIV/0!</v>
      </c>
      <c r="Z20" s="4" t="e">
        <f t="shared" si="6"/>
        <v>#DIV/0!</v>
      </c>
    </row>
    <row r="21" spans="1:26" x14ac:dyDescent="0.3">
      <c r="A21" s="2"/>
      <c r="B21" s="2"/>
      <c r="C21" s="2"/>
      <c r="D21" s="4">
        <f t="shared" si="3"/>
        <v>0</v>
      </c>
      <c r="E21" s="2"/>
      <c r="F21" s="2">
        <f t="shared" si="4"/>
        <v>0</v>
      </c>
      <c r="G21" s="2"/>
      <c r="H21" s="2"/>
      <c r="I21" s="2"/>
      <c r="J21" s="2"/>
      <c r="K21" s="12"/>
      <c r="L21" s="24"/>
      <c r="M21" s="12" t="e">
        <f t="shared" si="2"/>
        <v>#DIV/0!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4" t="e">
        <f t="shared" si="5"/>
        <v>#DIV/0!</v>
      </c>
      <c r="Z21" s="4" t="e">
        <f t="shared" si="6"/>
        <v>#DIV/0!</v>
      </c>
    </row>
    <row r="22" spans="1:26" x14ac:dyDescent="0.3">
      <c r="A22" s="2"/>
      <c r="B22" s="2"/>
      <c r="C22" s="2"/>
      <c r="D22" s="4">
        <f t="shared" si="3"/>
        <v>0</v>
      </c>
      <c r="E22" s="2"/>
      <c r="F22" s="2">
        <f t="shared" si="4"/>
        <v>0</v>
      </c>
      <c r="G22" s="2"/>
      <c r="H22" s="2"/>
      <c r="I22" s="2"/>
      <c r="J22" s="2"/>
      <c r="K22" s="12"/>
      <c r="L22" s="24"/>
      <c r="M22" s="12" t="e">
        <f t="shared" si="2"/>
        <v>#DIV/0!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4" t="e">
        <f t="shared" si="5"/>
        <v>#DIV/0!</v>
      </c>
      <c r="Z22" s="4" t="e">
        <f t="shared" si="6"/>
        <v>#DIV/0!</v>
      </c>
    </row>
    <row r="23" spans="1:26" x14ac:dyDescent="0.3">
      <c r="A23" s="2"/>
      <c r="B23" s="2"/>
      <c r="C23" s="2"/>
      <c r="D23" s="4">
        <f t="shared" si="3"/>
        <v>0</v>
      </c>
      <c r="E23" s="2"/>
      <c r="F23" s="2">
        <f t="shared" si="4"/>
        <v>0</v>
      </c>
      <c r="G23" s="2"/>
      <c r="H23" s="2"/>
      <c r="I23" s="2"/>
      <c r="J23" s="2"/>
      <c r="K23" s="12"/>
      <c r="L23" s="24"/>
      <c r="M23" s="12" t="e">
        <f t="shared" si="2"/>
        <v>#DIV/0!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4" t="e">
        <f t="shared" si="5"/>
        <v>#DIV/0!</v>
      </c>
      <c r="Z23" s="4" t="e">
        <f t="shared" si="6"/>
        <v>#DIV/0!</v>
      </c>
    </row>
    <row r="24" spans="1:26" x14ac:dyDescent="0.3">
      <c r="A24" s="2"/>
      <c r="B24" s="2"/>
      <c r="C24" s="2"/>
      <c r="D24" s="4">
        <f t="shared" si="3"/>
        <v>0</v>
      </c>
      <c r="E24" s="2"/>
      <c r="F24" s="2">
        <f t="shared" si="4"/>
        <v>0</v>
      </c>
      <c r="G24" s="2"/>
      <c r="H24" s="2"/>
      <c r="I24" s="2"/>
      <c r="J24" s="2"/>
      <c r="K24" s="12"/>
      <c r="L24" s="24"/>
      <c r="M24" s="12" t="e">
        <f t="shared" si="2"/>
        <v>#DIV/0!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4" t="e">
        <f t="shared" si="5"/>
        <v>#DIV/0!</v>
      </c>
      <c r="Z24" s="4" t="e">
        <f t="shared" si="6"/>
        <v>#DIV/0!</v>
      </c>
    </row>
    <row r="25" spans="1:26" x14ac:dyDescent="0.3">
      <c r="A25" s="2"/>
      <c r="B25" s="2"/>
      <c r="C25" s="2"/>
      <c r="D25" s="4">
        <f t="shared" si="3"/>
        <v>0</v>
      </c>
      <c r="E25" s="2"/>
      <c r="F25" s="2">
        <f t="shared" si="4"/>
        <v>0</v>
      </c>
      <c r="G25" s="2"/>
      <c r="H25" s="2"/>
      <c r="I25" s="2"/>
      <c r="J25" s="2"/>
      <c r="K25" s="12"/>
      <c r="L25" s="24"/>
      <c r="M25" s="12" t="e">
        <f t="shared" si="2"/>
        <v>#DIV/0!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4" t="e">
        <f t="shared" si="5"/>
        <v>#DIV/0!</v>
      </c>
      <c r="Z25" s="4" t="e">
        <f t="shared" si="6"/>
        <v>#DIV/0!</v>
      </c>
    </row>
    <row r="26" spans="1:2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12"/>
      <c r="L26" s="24"/>
      <c r="M26" s="12" t="e">
        <f t="shared" si="2"/>
        <v>#DIV/0!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4" t="e">
        <f t="shared" si="5"/>
        <v>#DIV/0!</v>
      </c>
      <c r="Z26" s="4" t="e">
        <f t="shared" si="6"/>
        <v>#DIV/0!</v>
      </c>
    </row>
  </sheetData>
  <mergeCells count="23">
    <mergeCell ref="A3:A4"/>
    <mergeCell ref="Y3:Y4"/>
    <mergeCell ref="Z3:Z4"/>
    <mergeCell ref="N3:O3"/>
    <mergeCell ref="S3:T3"/>
    <mergeCell ref="U3:V3"/>
    <mergeCell ref="W3:X3"/>
    <mergeCell ref="P3:R3"/>
    <mergeCell ref="M3:M4"/>
    <mergeCell ref="L3:L4"/>
    <mergeCell ref="N2:X2"/>
    <mergeCell ref="Y2:Z2"/>
    <mergeCell ref="B2:J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topLeftCell="A4" workbookViewId="0">
      <selection activeCell="A12" sqref="A12:XFD32"/>
    </sheetView>
  </sheetViews>
  <sheetFormatPr defaultRowHeight="14.4" x14ac:dyDescent="0.3"/>
  <cols>
    <col min="2" max="2" width="10.44140625" bestFit="1" customWidth="1"/>
  </cols>
  <sheetData>
    <row r="2" spans="1:5" x14ac:dyDescent="0.3">
      <c r="B2" s="2" t="s">
        <v>18</v>
      </c>
      <c r="C2" s="2" t="s">
        <v>19</v>
      </c>
      <c r="D2" s="2" t="s">
        <v>32</v>
      </c>
      <c r="E2" s="2" t="s">
        <v>33</v>
      </c>
    </row>
    <row r="3" spans="1:5" x14ac:dyDescent="0.3">
      <c r="A3" s="2" t="s">
        <v>20</v>
      </c>
      <c r="B3" s="2">
        <v>75</v>
      </c>
      <c r="C3" s="2">
        <f>B3*10/80</f>
        <v>9.375</v>
      </c>
      <c r="D3" s="2">
        <v>13.43</v>
      </c>
      <c r="E3" s="2">
        <v>0.06</v>
      </c>
    </row>
    <row r="4" spans="1:5" x14ac:dyDescent="0.3">
      <c r="A4" s="2" t="s">
        <v>21</v>
      </c>
      <c r="B4" s="3">
        <v>160</v>
      </c>
      <c r="C4" s="2">
        <f>B4*10/80</f>
        <v>20</v>
      </c>
      <c r="D4" s="3">
        <v>33.549999999999997</v>
      </c>
      <c r="E4" s="3">
        <v>0.21</v>
      </c>
    </row>
    <row r="5" spans="1:5" x14ac:dyDescent="0.3">
      <c r="A5" s="2" t="s">
        <v>22</v>
      </c>
      <c r="B5" s="2">
        <v>40</v>
      </c>
      <c r="C5" s="2">
        <f>B5*10/80</f>
        <v>5</v>
      </c>
      <c r="D5" s="2">
        <v>6.3</v>
      </c>
      <c r="E5" s="2">
        <v>0.23</v>
      </c>
    </row>
    <row r="6" spans="1:5" x14ac:dyDescent="0.3">
      <c r="A6" s="2" t="s">
        <v>23</v>
      </c>
      <c r="B6" s="2">
        <v>10</v>
      </c>
      <c r="C6" s="2">
        <f>B6*10/80</f>
        <v>1.25</v>
      </c>
      <c r="D6" s="2">
        <v>1.97</v>
      </c>
      <c r="E6" s="2">
        <v>0.13</v>
      </c>
    </row>
    <row r="7" spans="1:5" x14ac:dyDescent="0.3">
      <c r="B7" s="2"/>
      <c r="C7" s="2"/>
      <c r="D7" s="2"/>
      <c r="E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Riassunto</vt:lpstr>
      <vt:lpstr>Sheet2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CHIPIX65</dc:creator>
  <cp:lastModifiedBy>CHIPIX65</cp:lastModifiedBy>
  <dcterms:created xsi:type="dcterms:W3CDTF">2017-06-15T13:47:47Z</dcterms:created>
  <dcterms:modified xsi:type="dcterms:W3CDTF">2017-07-13T10:15:09Z</dcterms:modified>
</cp:coreProperties>
</file>