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202300"/>
  <mc:AlternateContent xmlns:mc="http://schemas.openxmlformats.org/markup-compatibility/2006">
    <mc:Choice Requires="x15">
      <x15ac:absPath xmlns:x15ac="http://schemas.microsoft.com/office/spreadsheetml/2010/11/ac" url="https://mailtauacil-my.sharepoint.com/personal/liortsafrir_mail_tau_ac_il/Documents/Desktop/"/>
    </mc:Choice>
  </mc:AlternateContent>
  <xr:revisionPtr revIDLastSave="633" documentId="13_ncr:1_{9F5F5684-FACD-45AB-A89B-D14F63A74975}" xr6:coauthVersionLast="47" xr6:coauthVersionMax="47" xr10:uidLastSave="{73ADE68C-C8FD-4D60-9621-CADD899756B3}"/>
  <bookViews>
    <workbookView xWindow="-108" yWindow="-108" windowWidth="23256" windowHeight="12456" xr2:uid="{4BA4607F-9C70-44F5-8607-E92B471B476B}"/>
  </bookViews>
  <sheets>
    <sheet name="גיליון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9" i="1" l="1" a="1"/>
  <c r="J59" i="1"/>
  <c r="T5" i="1"/>
  <c r="Q5" i="1"/>
  <c r="L42" i="1" a="1"/>
  <c r="L42" i="1"/>
  <c r="H42" i="1"/>
  <c r="J42" i="1" a="1"/>
  <c r="J42" i="1"/>
  <c r="J37" i="1" a="1"/>
  <c r="J37" i="1"/>
  <c r="L11" i="1" a="1"/>
  <c r="L11" i="1"/>
  <c r="Q10" i="1"/>
  <c r="Q11" i="1"/>
  <c r="D4" i="1" a="1"/>
  <c r="D4" i="1"/>
  <c r="D5" i="1" a="1"/>
  <c r="D5" i="1"/>
  <c r="E4" i="1" a="1"/>
  <c r="E4" i="1"/>
  <c r="B4" i="1"/>
  <c r="E5" i="1" a="1"/>
  <c r="E5" i="1"/>
  <c r="B5" i="1"/>
  <c r="D14" i="1" a="1"/>
  <c r="D14" i="1"/>
  <c r="E14" i="1" a="1"/>
  <c r="E14" i="1"/>
  <c r="B14" i="1"/>
  <c r="L38" i="1" a="1"/>
  <c r="L38" i="1"/>
  <c r="H38" i="1"/>
  <c r="L37" i="1" a="1"/>
  <c r="L37" i="1"/>
  <c r="H37" i="1"/>
  <c r="L36" i="1" a="1"/>
  <c r="L36" i="1"/>
  <c r="H36" i="1"/>
  <c r="L35" i="1" a="1"/>
  <c r="L35" i="1"/>
  <c r="H35" i="1"/>
  <c r="L30" i="1" a="1"/>
  <c r="L30" i="1"/>
  <c r="H30" i="1"/>
  <c r="L29" i="1" a="1"/>
  <c r="L29" i="1"/>
  <c r="H29" i="1"/>
  <c r="L28" i="1" a="1"/>
  <c r="L28" i="1"/>
  <c r="P28" i="1"/>
  <c r="L27" i="1" a="1"/>
  <c r="L27" i="1"/>
  <c r="H27" i="1"/>
  <c r="L26" i="1" a="1"/>
  <c r="L26" i="1"/>
  <c r="H26" i="1"/>
  <c r="L25" i="1" a="1"/>
  <c r="L25" i="1"/>
  <c r="H25" i="1"/>
  <c r="L24" i="1" a="1"/>
  <c r="L24" i="1"/>
  <c r="H24" i="1"/>
  <c r="L19" i="1" a="1"/>
  <c r="L19" i="1"/>
  <c r="H19" i="1"/>
  <c r="L18" i="1" a="1"/>
  <c r="L18" i="1"/>
  <c r="H18" i="1"/>
  <c r="L17" i="1" a="1"/>
  <c r="L17" i="1"/>
  <c r="P17" i="1"/>
  <c r="L12" i="1" a="1"/>
  <c r="L12" i="1"/>
  <c r="H12" i="1"/>
  <c r="L39" i="1" a="1"/>
  <c r="L39" i="1"/>
  <c r="H39" i="1"/>
  <c r="L40" i="1" a="1"/>
  <c r="L40" i="1"/>
  <c r="H40" i="1"/>
  <c r="L41" i="1" a="1"/>
  <c r="L41" i="1"/>
  <c r="H41" i="1"/>
  <c r="L43" i="1" a="1"/>
  <c r="L43" i="1"/>
  <c r="H43" i="1"/>
  <c r="L44" i="1" a="1"/>
  <c r="L44" i="1"/>
  <c r="H44" i="1"/>
  <c r="L53" i="1" a="1"/>
  <c r="L53" i="1"/>
  <c r="H53" i="1"/>
  <c r="J53" i="1" a="1"/>
  <c r="J53" i="1"/>
  <c r="J44" i="1" a="1"/>
  <c r="J44" i="1"/>
  <c r="J43" i="1" a="1"/>
  <c r="J43" i="1"/>
  <c r="J19" i="1" a="1"/>
  <c r="J19" i="1"/>
  <c r="D6" i="1" a="1"/>
  <c r="D6" i="1"/>
  <c r="E6" i="1" a="1"/>
  <c r="E6" i="1"/>
  <c r="B6" i="1"/>
  <c r="J38" i="1" a="1"/>
  <c r="J38" i="1"/>
  <c r="J40" i="1" a="1"/>
  <c r="J40" i="1"/>
  <c r="J41" i="1" a="1"/>
  <c r="J41" i="1"/>
  <c r="L60" i="1" a="1"/>
  <c r="L60" i="1"/>
  <c r="H60" i="1"/>
  <c r="D16" i="1" a="1"/>
  <c r="D16" i="1"/>
  <c r="E16" i="1" a="1"/>
  <c r="E16" i="1"/>
  <c r="B16" i="1"/>
  <c r="D15" i="1" a="1"/>
  <c r="D15" i="1"/>
  <c r="E15" i="1" a="1"/>
  <c r="E15" i="1"/>
  <c r="B15" i="1"/>
  <c r="D7" i="1" a="1"/>
  <c r="D7" i="1"/>
  <c r="E7" i="1" a="1"/>
  <c r="E7" i="1"/>
  <c r="B7" i="1"/>
  <c r="D11" i="1" a="1"/>
  <c r="D11" i="1"/>
  <c r="E11" i="1" a="1"/>
  <c r="E11" i="1"/>
  <c r="B11" i="1"/>
  <c r="D12" i="1" a="1"/>
  <c r="D12" i="1"/>
  <c r="E12" i="1" a="1"/>
  <c r="E12" i="1"/>
  <c r="B12" i="1"/>
  <c r="D13" i="1" a="1"/>
  <c r="D13" i="1"/>
  <c r="E13" i="1" a="1"/>
  <c r="E13" i="1"/>
  <c r="B13" i="1"/>
  <c r="D10" i="1" a="1"/>
  <c r="D10" i="1"/>
  <c r="E10" i="1" a="1"/>
  <c r="E10" i="1"/>
  <c r="B10" i="1"/>
  <c r="J11" i="1" a="1"/>
  <c r="J11" i="1"/>
  <c r="J10" i="1" a="1"/>
  <c r="J10" i="1"/>
  <c r="L2" i="1" a="1"/>
  <c r="L2" i="1"/>
  <c r="M2" i="1" a="1"/>
  <c r="M2" i="1"/>
  <c r="P2" i="1" a="1"/>
  <c r="P2" i="1"/>
  <c r="Q2" i="1" a="1"/>
  <c r="Q2" i="1"/>
  <c r="E9" i="1" a="1"/>
  <c r="E9" i="1"/>
  <c r="B9" i="1"/>
  <c r="D9" i="1" a="1"/>
  <c r="D9" i="1"/>
  <c r="E8" i="1" a="1"/>
  <c r="E8" i="1"/>
  <c r="B8" i="1"/>
  <c r="D8" i="1" a="1"/>
  <c r="D8" i="1"/>
  <c r="J60" i="1" a="1"/>
  <c r="J60" i="1"/>
  <c r="J50" i="1" a="1"/>
  <c r="J50" i="1"/>
  <c r="L50" i="1" a="1"/>
  <c r="L50" i="1"/>
  <c r="H50" i="1"/>
  <c r="J51" i="1" a="1"/>
  <c r="J51" i="1"/>
  <c r="L51" i="1" a="1"/>
  <c r="L51" i="1"/>
  <c r="H51" i="1"/>
  <c r="J52" i="1" a="1"/>
  <c r="J52" i="1"/>
  <c r="L52" i="1" a="1"/>
  <c r="L52" i="1"/>
  <c r="P52" i="1"/>
  <c r="J58" i="1" a="1"/>
  <c r="J58" i="1"/>
  <c r="L58" i="1" a="1"/>
  <c r="L58" i="1"/>
  <c r="H58" i="1"/>
  <c r="L59" i="1" a="1"/>
  <c r="L59" i="1"/>
  <c r="H59" i="1"/>
  <c r="J49" i="1" a="1"/>
  <c r="J49" i="1"/>
  <c r="L49" i="1" a="1"/>
  <c r="L49" i="1"/>
  <c r="H49" i="1"/>
  <c r="J35" i="1" a="1"/>
  <c r="J35" i="1"/>
  <c r="J18" i="1" a="1"/>
  <c r="J18" i="1"/>
  <c r="J17" i="1" a="1"/>
  <c r="J17" i="1"/>
  <c r="J12" i="1" a="1"/>
  <c r="J12" i="1"/>
  <c r="J28" i="1" a="1"/>
  <c r="J28" i="1"/>
  <c r="J30" i="1" a="1"/>
  <c r="J30" i="1"/>
  <c r="J26" i="1" a="1"/>
  <c r="J26" i="1"/>
  <c r="J27" i="1" a="1"/>
  <c r="J27" i="1"/>
  <c r="J29" i="1" a="1"/>
  <c r="J29" i="1"/>
  <c r="J36" i="1" a="1"/>
  <c r="J36" i="1"/>
  <c r="J39" i="1" a="1"/>
  <c r="J39" i="1"/>
  <c r="J25" i="1" a="1"/>
  <c r="J25" i="1"/>
  <c r="J24" i="1" a="1"/>
  <c r="J24" i="1"/>
  <c r="H11" i="1"/>
  <c r="H28" i="1"/>
  <c r="H52" i="1"/>
  <c r="H17" i="1"/>
  <c r="P42" i="1"/>
  <c r="I42" i="1"/>
  <c r="I49" i="1"/>
  <c r="P49" i="1"/>
  <c r="K49" i="1"/>
  <c r="L10" i="1" a="1"/>
  <c r="L10" i="1"/>
  <c r="Q6" i="1"/>
  <c r="I51" i="1"/>
  <c r="P51" i="1"/>
  <c r="K51" i="1"/>
  <c r="I24" i="1"/>
  <c r="P24" i="1"/>
  <c r="P25" i="1"/>
  <c r="K25" i="1"/>
  <c r="I25" i="1"/>
  <c r="I12" i="1"/>
  <c r="P12" i="1"/>
  <c r="P43" i="1"/>
  <c r="K43" i="1"/>
  <c r="I43" i="1"/>
  <c r="I60" i="1"/>
  <c r="P60" i="1"/>
  <c r="P29" i="1"/>
  <c r="I29" i="1"/>
  <c r="K28" i="1"/>
  <c r="I41" i="1"/>
  <c r="T6" i="1"/>
  <c r="M43" i="1"/>
  <c r="I52" i="1"/>
  <c r="I28" i="1"/>
  <c r="P30" i="1"/>
  <c r="I30" i="1"/>
  <c r="I36" i="1"/>
  <c r="P36" i="1"/>
  <c r="P40" i="1"/>
  <c r="I40" i="1"/>
  <c r="P19" i="1"/>
  <c r="I19" i="1"/>
  <c r="P37" i="1"/>
  <c r="I37" i="1"/>
  <c r="I59" i="1"/>
  <c r="P59" i="1"/>
  <c r="K59" i="1"/>
  <c r="P53" i="1"/>
  <c r="I53" i="1"/>
  <c r="I39" i="1"/>
  <c r="P39" i="1"/>
  <c r="P38" i="1"/>
  <c r="I38" i="1"/>
  <c r="P35" i="1"/>
  <c r="I35" i="1"/>
  <c r="K17" i="1"/>
  <c r="K52" i="1"/>
  <c r="I44" i="1"/>
  <c r="P44" i="1"/>
  <c r="P50" i="1"/>
  <c r="K50" i="1"/>
  <c r="I50" i="1"/>
  <c r="P18" i="1"/>
  <c r="I18" i="1"/>
  <c r="I11" i="1"/>
  <c r="P11" i="1"/>
  <c r="P26" i="1"/>
  <c r="K26" i="1"/>
  <c r="I26" i="1"/>
  <c r="I27" i="1"/>
  <c r="P27" i="1"/>
  <c r="P58" i="1"/>
  <c r="I58" i="1"/>
  <c r="I17" i="1"/>
  <c r="P41" i="1"/>
  <c r="P10" i="1"/>
  <c r="M10" i="1"/>
  <c r="H10" i="1"/>
  <c r="K12" i="1"/>
  <c r="M11" i="1"/>
  <c r="K19" i="1"/>
  <c r="M42" i="1"/>
  <c r="K42" i="1"/>
  <c r="M41" i="1"/>
  <c r="M38" i="1"/>
  <c r="M60" i="1"/>
  <c r="M24" i="1"/>
  <c r="M37" i="1"/>
  <c r="M44" i="1"/>
  <c r="I10" i="1"/>
  <c r="M49" i="1"/>
  <c r="M39" i="1"/>
  <c r="M58" i="1"/>
  <c r="M19" i="1"/>
  <c r="M28" i="1"/>
  <c r="K11" i="1"/>
  <c r="M25" i="1"/>
  <c r="M53" i="1"/>
  <c r="K41" i="1"/>
  <c r="M59" i="1"/>
  <c r="M36" i="1"/>
  <c r="K24" i="1"/>
  <c r="M52" i="1"/>
  <c r="M26" i="1"/>
  <c r="M50" i="1"/>
  <c r="M35" i="1"/>
  <c r="M29" i="1"/>
  <c r="K29" i="1"/>
  <c r="K60" i="1"/>
  <c r="M51" i="1"/>
  <c r="K38" i="1"/>
  <c r="M17" i="1"/>
  <c r="M12" i="1"/>
  <c r="K18" i="1"/>
  <c r="M18" i="1"/>
  <c r="K44" i="1"/>
  <c r="K27" i="1"/>
  <c r="M27" i="1"/>
  <c r="K30" i="1"/>
  <c r="M30" i="1"/>
  <c r="K40" i="1"/>
  <c r="M40" i="1"/>
  <c r="K58" i="1"/>
  <c r="K37" i="1"/>
  <c r="K35" i="1"/>
  <c r="K36" i="1"/>
  <c r="K53" i="1"/>
  <c r="K39" i="1"/>
  <c r="K10" i="1"/>
  <c r="J5" i="1"/>
  <c r="S5" i="1"/>
  <c r="S6" i="1"/>
  <c r="L5" i="1"/>
  <c r="R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
    <bk>
      <extLst>
        <ext uri="{3e2802c4-a4d2-4d8b-9148-e3be6c30e623}">
          <xlrd:rvb i="2"/>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7"/>
        </ext>
      </extLst>
    </bk>
    <bk>
      <extLst>
        <ext uri="{3e2802c4-a4d2-4d8b-9148-e3be6c30e623}">
          <xlrd:rvb i="50"/>
        </ext>
      </extLst>
    </bk>
    <bk>
      <extLst>
        <ext uri="{3e2802c4-a4d2-4d8b-9148-e3be6c30e623}">
          <xlrd:rvb i="52"/>
        </ext>
      </extLst>
    </bk>
    <bk>
      <extLst>
        <ext uri="{3e2802c4-a4d2-4d8b-9148-e3be6c30e623}">
          <xlrd:rvb i="54"/>
        </ext>
      </extLst>
    </bk>
    <bk>
      <extLst>
        <ext uri="{3e2802c4-a4d2-4d8b-9148-e3be6c30e623}">
          <xlrd:rvb i="56"/>
        </ext>
      </extLst>
    </bk>
    <bk>
      <extLst>
        <ext uri="{3e2802c4-a4d2-4d8b-9148-e3be6c30e623}">
          <xlrd:rvb i="59"/>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futureMetadata>
  <cellMetadata count="1">
    <bk>
      <rc t="1" v="0"/>
    </bk>
  </cellMetadata>
  <valueMetadata count="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valueMetadata>
</metadata>
</file>

<file path=xl/sharedStrings.xml><?xml version="1.0" encoding="utf-8"?>
<sst xmlns="http://schemas.openxmlformats.org/spreadsheetml/2006/main" count="141" uniqueCount="68">
  <si>
    <t>טיקר</t>
  </si>
  <si>
    <t>כמות מניות</t>
  </si>
  <si>
    <t>מחיר עלות</t>
  </si>
  <si>
    <t>סה"כ אחזקה</t>
  </si>
  <si>
    <t>אחוז מסה"כ התיק</t>
  </si>
  <si>
    <t>#</t>
  </si>
  <si>
    <t>מחיר זמן אמת</t>
  </si>
  <si>
    <t>שינוי יומי</t>
  </si>
  <si>
    <t>MSFT</t>
  </si>
  <si>
    <t>AMZN</t>
  </si>
  <si>
    <t>TSLA</t>
  </si>
  <si>
    <t>NVDA</t>
  </si>
  <si>
    <t>GOOGL</t>
  </si>
  <si>
    <t>META</t>
  </si>
  <si>
    <t>APPL</t>
  </si>
  <si>
    <t>SOFI</t>
  </si>
  <si>
    <t>SHOP</t>
  </si>
  <si>
    <t>ASML</t>
  </si>
  <si>
    <t>UBER</t>
  </si>
  <si>
    <t>AMD</t>
  </si>
  <si>
    <t>TSM</t>
  </si>
  <si>
    <t>QQQ</t>
  </si>
  <si>
    <t>ETHA</t>
  </si>
  <si>
    <t>IBIT</t>
  </si>
  <si>
    <t>NVDL</t>
  </si>
  <si>
    <t>DELL</t>
  </si>
  <si>
    <t>MNDY</t>
  </si>
  <si>
    <t>UNH</t>
  </si>
  <si>
    <t>PATH</t>
  </si>
  <si>
    <t>MRNA</t>
  </si>
  <si>
    <t>PFE</t>
  </si>
  <si>
    <t>הימורים</t>
  </si>
  <si>
    <t>לא מרוצה</t>
  </si>
  <si>
    <t>LMT</t>
  </si>
  <si>
    <t>SCHD</t>
  </si>
  <si>
    <t>IWM</t>
  </si>
  <si>
    <t>PYPL</t>
  </si>
  <si>
    <t>HOOD</t>
  </si>
  <si>
    <t>מדד הפחד</t>
  </si>
  <si>
    <t>שער הדולר</t>
  </si>
  <si>
    <t>תיק מסחר - ליאור</t>
  </si>
  <si>
    <t>השקעה</t>
  </si>
  <si>
    <t>מזומן בתיק</t>
  </si>
  <si>
    <t>כסף מושקע</t>
  </si>
  <si>
    <t>רווח נוכחי</t>
  </si>
  <si>
    <t>ABNB</t>
  </si>
  <si>
    <t>PLTR</t>
  </si>
  <si>
    <t>CRM</t>
  </si>
  <si>
    <t>מחיר יעד</t>
  </si>
  <si>
    <t>תשואה באחוזים</t>
  </si>
  <si>
    <t>B/H/S</t>
  </si>
  <si>
    <t>B/H</t>
  </si>
  <si>
    <t>GLXY</t>
  </si>
  <si>
    <t>SOLZ</t>
  </si>
  <si>
    <t>CRWV</t>
  </si>
  <si>
    <t>PGY</t>
  </si>
  <si>
    <t>LAES</t>
  </si>
  <si>
    <t>חברות גדולות</t>
  </si>
  <si>
    <t>שבע הגדולות</t>
  </si>
  <si>
    <t>קריפטו</t>
  </si>
  <si>
    <t>מדדים</t>
  </si>
  <si>
    <t>סה"כ ערך תיק</t>
  </si>
  <si>
    <t>IREN</t>
  </si>
  <si>
    <t>NBIS</t>
  </si>
  <si>
    <t>עלות FIFO</t>
  </si>
  <si>
    <t>שינוי יומי(%)</t>
  </si>
  <si>
    <t>שינוי מצטבר(%)</t>
  </si>
  <si>
    <t>שינוי מצטבר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</si>
</sst>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quot;$&quot;#,##0.00_);[Red]\(&quot;$&quot;#,##0.00\)"/>
    <numFmt numFmtId="165" formatCode="_ &quot;₪&quot;\ * #,##0_ ;_ &quot;₪&quot;\ * \-#,##0_ ;_ &quot;₪&quot;\ * &quot;-&quot;_ ;_ @_ "/>
    <numFmt numFmtId="166" formatCode="_ &quot;₪&quot;\ * #,##0.00_ ;_ &quot;₪&quot;\ * \-#,##0.00_ ;_ &quot;₪&quot;\ * &quot;-&quot;??_ ;_ @_ "/>
    <numFmt numFmtId="167" formatCode="_([$$-409]* #,##0.00_);_([$$-409]* \(#,##0.00\);_([$$-409]* &quot;-&quot;??_);_(@_)"/>
    <numFmt numFmtId="168" formatCode="[$$-409]#,##0.00"/>
    <numFmt numFmtId="169" formatCode="&quot;₪&quot;\ #,##0.00"/>
    <numFmt numFmtId="170" formatCode="_-* #,##0.00\ [$CHF-100C]_-;\-* #,##0.00\ [$CHF-100C]_-;_-* &quot;-&quot;??\ [$CHF-100C]_-;_-@_-"/>
    <numFmt numFmtId="171" formatCode="_ [$₪-40D]\ * #,##0.00_ ;_ [$₪-40D]\ * \-#,##0.00_ ;_ [$₪-40D]\ * &quot;-&quot;??_ ;_ @_ "/>
    <numFmt numFmtId="172" formatCode="_-[$$-1009]* #,##0.00_-;\-[$$-1009]* #,##0.00_-;_-[$$-1009]* &quot;-&quot;??_-;_-@_-"/>
  </numFmts>
  <fonts count="6" x14ac:knownFonts="1">
    <font>
      <sz val="11"/>
      <color theme="1"/>
      <name val="Aptos Narrow"/>
      <family val="2"/>
      <charset val="177"/>
      <scheme val="minor"/>
    </font>
    <font>
      <sz val="11"/>
      <color theme="1"/>
      <name val="Open Sans Hebrew"/>
    </font>
    <font>
      <sz val="11"/>
      <color theme="0"/>
      <name val="Open Sans Hebrew"/>
    </font>
    <font>
      <b/>
      <sz val="11"/>
      <color theme="0"/>
      <name val="Open Sans Hebrew"/>
    </font>
    <font>
      <b/>
      <sz val="11"/>
      <color theme="1"/>
      <name val="Open Sans Hebrew"/>
    </font>
    <font>
      <b/>
      <sz val="18"/>
      <color theme="1"/>
      <name val="Open Sans Hebrew"/>
    </font>
  </fonts>
  <fills count="9">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8"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2">
    <xf numFmtId="0" fontId="0" fillId="0" borderId="0" xfId="0"/>
    <xf numFmtId="0" fontId="2" fillId="2" borderId="1" xfId="0" applyFont="1" applyFill="1" applyBorder="1" applyAlignment="1">
      <alignment horizontal="center"/>
    </xf>
    <xf numFmtId="10" fontId="1" fillId="3" borderId="1" xfId="0" applyNumberFormat="1" applyFont="1" applyFill="1" applyBorder="1" applyAlignment="1">
      <alignment horizontal="center"/>
    </xf>
    <xf numFmtId="0" fontId="1" fillId="3" borderId="1" xfId="0" applyFont="1" applyFill="1" applyBorder="1" applyAlignment="1">
      <alignment horizontal="center"/>
    </xf>
    <xf numFmtId="10" fontId="1" fillId="4" borderId="1" xfId="0" applyNumberFormat="1" applyFont="1" applyFill="1" applyBorder="1" applyAlignment="1">
      <alignment horizontal="center"/>
    </xf>
    <xf numFmtId="167" fontId="1" fillId="4" borderId="1" xfId="0" applyNumberFormat="1" applyFont="1" applyFill="1" applyBorder="1" applyAlignment="1">
      <alignment horizontal="center"/>
    </xf>
    <xf numFmtId="0" fontId="1" fillId="4" borderId="1" xfId="0" applyFont="1" applyFill="1" applyBorder="1" applyAlignment="1">
      <alignment horizontal="center"/>
    </xf>
    <xf numFmtId="10" fontId="1" fillId="6" borderId="1" xfId="0" applyNumberFormat="1" applyFont="1" applyFill="1" applyBorder="1" applyAlignment="1">
      <alignment horizontal="center"/>
    </xf>
    <xf numFmtId="9" fontId="1" fillId="3" borderId="1" xfId="0" applyNumberFormat="1" applyFont="1" applyFill="1" applyBorder="1" applyAlignment="1">
      <alignment horizontal="center"/>
    </xf>
    <xf numFmtId="9" fontId="1" fillId="4" borderId="1" xfId="0" applyNumberFormat="1" applyFont="1" applyFill="1" applyBorder="1" applyAlignment="1">
      <alignment horizontal="center"/>
    </xf>
    <xf numFmtId="10" fontId="1" fillId="7" borderId="1" xfId="0" applyNumberFormat="1" applyFont="1" applyFill="1" applyBorder="1" applyAlignment="1">
      <alignment horizontal="center"/>
    </xf>
    <xf numFmtId="167" fontId="1" fillId="7" borderId="1" xfId="0" applyNumberFormat="1" applyFont="1" applyFill="1" applyBorder="1" applyAlignment="1">
      <alignment horizontal="center"/>
    </xf>
    <xf numFmtId="9" fontId="1" fillId="7" borderId="1" xfId="0" applyNumberFormat="1" applyFont="1" applyFill="1" applyBorder="1" applyAlignment="1">
      <alignment horizontal="center"/>
    </xf>
    <xf numFmtId="0" fontId="1" fillId="7" borderId="1" xfId="0" applyFont="1" applyFill="1" applyBorder="1" applyAlignment="1">
      <alignment horizontal="center"/>
    </xf>
    <xf numFmtId="168" fontId="1" fillId="3" borderId="1" xfId="0" applyNumberFormat="1" applyFont="1" applyFill="1" applyBorder="1" applyAlignment="1">
      <alignment horizontal="center"/>
    </xf>
    <xf numFmtId="168" fontId="1" fillId="4" borderId="1" xfId="0" applyNumberFormat="1" applyFont="1" applyFill="1" applyBorder="1" applyAlignment="1">
      <alignment horizontal="center"/>
    </xf>
    <xf numFmtId="168" fontId="1" fillId="7" borderId="1" xfId="0" applyNumberFormat="1" applyFont="1" applyFill="1" applyBorder="1" applyAlignment="1">
      <alignment horizontal="center"/>
    </xf>
    <xf numFmtId="0" fontId="1" fillId="2" borderId="1" xfId="0" applyFont="1" applyFill="1" applyBorder="1" applyAlignment="1">
      <alignment horizontal="center"/>
    </xf>
    <xf numFmtId="169" fontId="1" fillId="3" borderId="1" xfId="0" applyNumberFormat="1" applyFont="1" applyFill="1" applyBorder="1" applyAlignment="1">
      <alignment horizontal="center"/>
    </xf>
    <xf numFmtId="10" fontId="1" fillId="0" borderId="4" xfId="0" applyNumberFormat="1" applyFont="1" applyBorder="1" applyAlignment="1">
      <alignment horizontal="center"/>
    </xf>
    <xf numFmtId="165" fontId="2" fillId="2" borderId="0" xfId="0" applyNumberFormat="1" applyFont="1" applyFill="1" applyAlignment="1">
      <alignment horizontal="center"/>
    </xf>
    <xf numFmtId="166" fontId="1" fillId="3" borderId="1" xfId="0" applyNumberFormat="1" applyFont="1" applyFill="1" applyBorder="1" applyAlignment="1">
      <alignment horizontal="center"/>
    </xf>
    <xf numFmtId="166" fontId="1" fillId="3" borderId="1" xfId="0" applyNumberFormat="1" applyFont="1" applyFill="1" applyBorder="1"/>
    <xf numFmtId="0" fontId="1" fillId="2" borderId="1" xfId="0" applyFont="1" applyFill="1" applyBorder="1"/>
    <xf numFmtId="4" fontId="1" fillId="2" borderId="1" xfId="0" applyNumberFormat="1" applyFont="1" applyFill="1" applyBorder="1" applyAlignment="1">
      <alignment horizontal="center"/>
    </xf>
    <xf numFmtId="10" fontId="1" fillId="8" borderId="8" xfId="0" applyNumberFormat="1" applyFont="1" applyFill="1" applyBorder="1" applyAlignment="1">
      <alignment horizontal="center"/>
    </xf>
    <xf numFmtId="167" fontId="1" fillId="8" borderId="9" xfId="0" applyNumberFormat="1" applyFont="1" applyFill="1" applyBorder="1" applyAlignment="1">
      <alignment horizontal="center"/>
    </xf>
    <xf numFmtId="167" fontId="1" fillId="0" borderId="5" xfId="0" applyNumberFormat="1" applyFont="1" applyBorder="1" applyAlignment="1">
      <alignment horizontal="center"/>
    </xf>
    <xf numFmtId="0" fontId="3" fillId="2" borderId="12" xfId="0" applyFont="1" applyFill="1" applyBorder="1" applyAlignment="1">
      <alignment horizontal="center"/>
    </xf>
    <xf numFmtId="10" fontId="4" fillId="0" borderId="4" xfId="0" applyNumberFormat="1" applyFont="1" applyBorder="1" applyAlignment="1">
      <alignment horizontal="center"/>
    </xf>
    <xf numFmtId="166" fontId="4" fillId="5" borderId="1" xfId="0" applyNumberFormat="1" applyFont="1" applyFill="1" applyBorder="1" applyAlignment="1">
      <alignment horizontal="center"/>
    </xf>
    <xf numFmtId="0" fontId="3" fillId="2" borderId="2" xfId="0" applyFont="1" applyFill="1" applyBorder="1" applyAlignment="1">
      <alignment horizontal="center"/>
    </xf>
    <xf numFmtId="166" fontId="4" fillId="5" borderId="13" xfId="0" applyNumberFormat="1" applyFont="1" applyFill="1" applyBorder="1" applyAlignment="1">
      <alignment horizontal="center"/>
    </xf>
    <xf numFmtId="168" fontId="4" fillId="5" borderId="8" xfId="0" applyNumberFormat="1" applyFont="1" applyFill="1" applyBorder="1" applyAlignment="1">
      <alignment horizontal="center"/>
    </xf>
    <xf numFmtId="168" fontId="4" fillId="5" borderId="9" xfId="0" applyNumberFormat="1" applyFont="1" applyFill="1" applyBorder="1" applyAlignment="1">
      <alignment horizontal="center"/>
    </xf>
    <xf numFmtId="0" fontId="0" fillId="0" borderId="0" xfId="0" applyAlignment="1">
      <alignment horizontal="center"/>
    </xf>
    <xf numFmtId="167" fontId="1" fillId="8" borderId="1" xfId="0" applyNumberFormat="1" applyFont="1" applyFill="1" applyBorder="1" applyAlignment="1">
      <alignment horizontal="center"/>
    </xf>
    <xf numFmtId="10" fontId="1" fillId="8" borderId="1" xfId="0" applyNumberFormat="1" applyFont="1" applyFill="1" applyBorder="1" applyAlignment="1">
      <alignment horizontal="center"/>
    </xf>
    <xf numFmtId="10" fontId="1" fillId="8" borderId="13" xfId="0" applyNumberFormat="1" applyFont="1" applyFill="1" applyBorder="1" applyAlignment="1">
      <alignment horizontal="center"/>
    </xf>
    <xf numFmtId="164" fontId="1" fillId="8" borderId="1" xfId="0" applyNumberFormat="1" applyFont="1" applyFill="1" applyBorder="1" applyAlignment="1">
      <alignment horizontal="center"/>
    </xf>
    <xf numFmtId="164" fontId="1" fillId="8" borderId="9" xfId="0" applyNumberFormat="1" applyFont="1" applyFill="1" applyBorder="1" applyAlignment="1">
      <alignment horizontal="center"/>
    </xf>
    <xf numFmtId="10" fontId="1" fillId="8" borderId="9" xfId="0" applyNumberFormat="1" applyFont="1" applyFill="1" applyBorder="1" applyAlignment="1">
      <alignment horizontal="center"/>
    </xf>
    <xf numFmtId="164" fontId="1" fillId="3" borderId="1" xfId="0" applyNumberFormat="1" applyFont="1" applyFill="1" applyBorder="1" applyAlignment="1">
      <alignment horizontal="center"/>
    </xf>
    <xf numFmtId="171" fontId="4" fillId="0" borderId="5" xfId="0" applyNumberFormat="1" applyFont="1" applyBorder="1" applyAlignment="1">
      <alignment horizontal="center"/>
    </xf>
    <xf numFmtId="10" fontId="1" fillId="8" borderId="17" xfId="0" applyNumberFormat="1" applyFont="1" applyFill="1" applyBorder="1" applyAlignment="1">
      <alignment horizontal="center"/>
    </xf>
    <xf numFmtId="164" fontId="1" fillId="8" borderId="18" xfId="0" applyNumberFormat="1" applyFont="1" applyFill="1" applyBorder="1" applyAlignment="1">
      <alignment horizontal="center"/>
    </xf>
    <xf numFmtId="10" fontId="1" fillId="8" borderId="18" xfId="0" applyNumberFormat="1" applyFont="1" applyFill="1" applyBorder="1" applyAlignment="1">
      <alignment horizontal="center"/>
    </xf>
    <xf numFmtId="167" fontId="1" fillId="8" borderId="18" xfId="0" applyNumberFormat="1" applyFont="1" applyFill="1" applyBorder="1" applyAlignment="1">
      <alignment horizontal="center"/>
    </xf>
    <xf numFmtId="167" fontId="1" fillId="3" borderId="1" xfId="0" applyNumberFormat="1" applyFont="1" applyFill="1" applyBorder="1" applyAlignment="1">
      <alignment horizontal="center"/>
    </xf>
    <xf numFmtId="172" fontId="1" fillId="3" borderId="1" xfId="0" applyNumberFormat="1" applyFont="1" applyFill="1" applyBorder="1" applyAlignment="1">
      <alignment horizontal="center"/>
    </xf>
    <xf numFmtId="4" fontId="1" fillId="2" borderId="18" xfId="0" applyNumberFormat="1" applyFont="1" applyFill="1" applyBorder="1" applyAlignment="1">
      <alignment horizontal="center"/>
    </xf>
    <xf numFmtId="0" fontId="3" fillId="2" borderId="19" xfId="0" applyFont="1" applyFill="1" applyBorder="1" applyAlignment="1">
      <alignment horizontal="center"/>
    </xf>
    <xf numFmtId="9" fontId="1" fillId="0" borderId="13" xfId="0" applyNumberFormat="1" applyFont="1" applyBorder="1" applyAlignment="1">
      <alignment horizontal="center"/>
    </xf>
    <xf numFmtId="0" fontId="3" fillId="2" borderId="14" xfId="0" applyFont="1" applyFill="1" applyBorder="1" applyAlignment="1">
      <alignment horizontal="center"/>
    </xf>
    <xf numFmtId="9" fontId="1" fillId="0" borderId="8" xfId="0" applyNumberFormat="1" applyFont="1" applyBorder="1" applyAlignment="1">
      <alignment horizontal="center"/>
    </xf>
    <xf numFmtId="10" fontId="1" fillId="4" borderId="9" xfId="0" applyNumberFormat="1" applyFont="1" applyFill="1" applyBorder="1" applyAlignment="1">
      <alignment horizontal="center"/>
    </xf>
    <xf numFmtId="167" fontId="1" fillId="3" borderId="9" xfId="0" applyNumberFormat="1" applyFont="1" applyFill="1" applyBorder="1" applyAlignment="1">
      <alignment horizontal="center"/>
    </xf>
    <xf numFmtId="9" fontId="1" fillId="3" borderId="9" xfId="0" applyNumberFormat="1" applyFont="1" applyFill="1" applyBorder="1" applyAlignment="1">
      <alignment horizontal="center"/>
    </xf>
    <xf numFmtId="0" fontId="1" fillId="3" borderId="9" xfId="0" applyFont="1" applyFill="1" applyBorder="1" applyAlignment="1">
      <alignment horizontal="center"/>
    </xf>
    <xf numFmtId="168" fontId="1" fillId="3" borderId="9" xfId="0" applyNumberFormat="1" applyFont="1" applyFill="1" applyBorder="1" applyAlignment="1">
      <alignment horizontal="center"/>
    </xf>
    <xf numFmtId="4" fontId="1" fillId="2" borderId="9" xfId="0" applyNumberFormat="1" applyFont="1" applyFill="1" applyBorder="1" applyAlignment="1">
      <alignment horizontal="center"/>
    </xf>
    <xf numFmtId="0" fontId="3" fillId="2" borderId="10" xfId="0" applyFont="1" applyFill="1" applyBorder="1" applyAlignment="1">
      <alignment horizontal="center"/>
    </xf>
    <xf numFmtId="10" fontId="1" fillId="3" borderId="9" xfId="0" applyNumberFormat="1" applyFont="1" applyFill="1" applyBorder="1" applyAlignment="1">
      <alignment horizontal="center"/>
    </xf>
    <xf numFmtId="0" fontId="1" fillId="2" borderId="9" xfId="0" applyFont="1" applyFill="1" applyBorder="1" applyAlignment="1">
      <alignment horizontal="center"/>
    </xf>
    <xf numFmtId="0" fontId="1" fillId="2" borderId="9" xfId="0" applyFont="1" applyFill="1" applyBorder="1"/>
    <xf numFmtId="167" fontId="1" fillId="4" borderId="9" xfId="0" applyNumberFormat="1" applyFont="1" applyFill="1" applyBorder="1" applyAlignment="1">
      <alignment horizontal="center"/>
    </xf>
    <xf numFmtId="9" fontId="1" fillId="4" borderId="9" xfId="0" applyNumberFormat="1" applyFont="1" applyFill="1" applyBorder="1" applyAlignment="1">
      <alignment horizontal="center"/>
    </xf>
    <xf numFmtId="0" fontId="1" fillId="4" borderId="9" xfId="0" applyFont="1" applyFill="1" applyBorder="1" applyAlignment="1">
      <alignment horizontal="center"/>
    </xf>
    <xf numFmtId="168" fontId="1" fillId="4" borderId="9" xfId="0" applyNumberFormat="1" applyFont="1" applyFill="1" applyBorder="1" applyAlignment="1">
      <alignment horizontal="center"/>
    </xf>
    <xf numFmtId="10" fontId="1" fillId="7" borderId="9" xfId="0" applyNumberFormat="1" applyFont="1" applyFill="1" applyBorder="1" applyAlignment="1">
      <alignment horizontal="center"/>
    </xf>
    <xf numFmtId="167" fontId="1" fillId="7" borderId="9" xfId="0" applyNumberFormat="1" applyFont="1" applyFill="1" applyBorder="1" applyAlignment="1">
      <alignment horizontal="center"/>
    </xf>
    <xf numFmtId="9" fontId="1" fillId="7" borderId="9" xfId="0" applyNumberFormat="1" applyFont="1" applyFill="1" applyBorder="1" applyAlignment="1">
      <alignment horizontal="center"/>
    </xf>
    <xf numFmtId="0" fontId="1" fillId="7" borderId="9" xfId="0" applyFont="1" applyFill="1" applyBorder="1" applyAlignment="1">
      <alignment horizontal="center"/>
    </xf>
    <xf numFmtId="168" fontId="1" fillId="7" borderId="9" xfId="0" applyNumberFormat="1" applyFont="1" applyFill="1" applyBorder="1" applyAlignment="1">
      <alignment horizontal="center"/>
    </xf>
    <xf numFmtId="168" fontId="4" fillId="5" borderId="0" xfId="0" applyNumberFormat="1" applyFont="1" applyFill="1" applyAlignment="1">
      <alignment horizontal="center"/>
    </xf>
    <xf numFmtId="9" fontId="4" fillId="5" borderId="0" xfId="0" applyNumberFormat="1" applyFont="1" applyFill="1" applyAlignment="1">
      <alignment horizontal="center"/>
    </xf>
    <xf numFmtId="168" fontId="1" fillId="5" borderId="0" xfId="0" applyNumberFormat="1" applyFont="1" applyFill="1" applyAlignment="1">
      <alignment horizontal="center"/>
    </xf>
    <xf numFmtId="0" fontId="2" fillId="2" borderId="13" xfId="0" applyFont="1" applyFill="1" applyBorder="1" applyAlignment="1">
      <alignment horizontal="center"/>
    </xf>
    <xf numFmtId="0" fontId="0" fillId="5" borderId="0" xfId="0" applyFill="1" applyAlignment="1">
      <alignment horizontal="center"/>
    </xf>
    <xf numFmtId="0" fontId="0" fillId="5" borderId="0" xfId="0" applyFill="1"/>
    <xf numFmtId="10" fontId="1" fillId="5" borderId="0" xfId="0" applyNumberFormat="1" applyFont="1" applyFill="1" applyAlignment="1">
      <alignment horizontal="center"/>
    </xf>
    <xf numFmtId="167" fontId="1" fillId="5" borderId="0" xfId="0" applyNumberFormat="1" applyFont="1" applyFill="1" applyAlignment="1">
      <alignment horizontal="center"/>
    </xf>
    <xf numFmtId="0" fontId="1" fillId="5" borderId="0" xfId="0" applyFont="1" applyFill="1" applyAlignment="1">
      <alignment horizontal="center"/>
    </xf>
    <xf numFmtId="0" fontId="2" fillId="5" borderId="0" xfId="0" applyFont="1" applyFill="1"/>
    <xf numFmtId="0" fontId="2" fillId="5" borderId="0" xfId="0" applyFont="1" applyFill="1" applyAlignment="1">
      <alignment horizontal="center"/>
    </xf>
    <xf numFmtId="165" fontId="2" fillId="5" borderId="0" xfId="0" applyNumberFormat="1" applyFont="1" applyFill="1" applyAlignment="1">
      <alignment horizontal="center"/>
    </xf>
    <xf numFmtId="170" fontId="2" fillId="5" borderId="0" xfId="0" applyNumberFormat="1" applyFont="1" applyFill="1" applyAlignment="1">
      <alignment horizontal="center"/>
    </xf>
    <xf numFmtId="166" fontId="1" fillId="3" borderId="9" xfId="0" applyNumberFormat="1" applyFont="1" applyFill="1" applyBorder="1" applyAlignment="1">
      <alignment horizontal="center"/>
    </xf>
    <xf numFmtId="166" fontId="1" fillId="4" borderId="1" xfId="0" applyNumberFormat="1" applyFont="1" applyFill="1" applyBorder="1" applyAlignment="1">
      <alignment horizontal="center"/>
    </xf>
    <xf numFmtId="166" fontId="1" fillId="4" borderId="9" xfId="0" applyNumberFormat="1" applyFont="1" applyFill="1" applyBorder="1" applyAlignment="1">
      <alignment horizontal="center"/>
    </xf>
    <xf numFmtId="166" fontId="1" fillId="7" borderId="1" xfId="0" applyNumberFormat="1" applyFont="1" applyFill="1" applyBorder="1" applyAlignment="1">
      <alignment horizontal="center"/>
    </xf>
    <xf numFmtId="166" fontId="1" fillId="7" borderId="9" xfId="0" applyNumberFormat="1" applyFont="1" applyFill="1" applyBorder="1" applyAlignment="1">
      <alignment horizontal="center"/>
    </xf>
    <xf numFmtId="167" fontId="0" fillId="0" borderId="0" xfId="0" applyNumberFormat="1"/>
    <xf numFmtId="43" fontId="0" fillId="0" borderId="0" xfId="0" applyNumberFormat="1"/>
    <xf numFmtId="0" fontId="4" fillId="3" borderId="1" xfId="0" applyFont="1" applyFill="1" applyBorder="1" applyAlignment="1">
      <alignment horizontal="center"/>
    </xf>
    <xf numFmtId="0" fontId="4" fillId="3" borderId="9" xfId="0" applyFont="1" applyFill="1" applyBorder="1" applyAlignment="1">
      <alignment horizontal="center"/>
    </xf>
    <xf numFmtId="0" fontId="4" fillId="4" borderId="1" xfId="0" applyFont="1" applyFill="1" applyBorder="1" applyAlignment="1">
      <alignment horizontal="center"/>
    </xf>
    <xf numFmtId="0" fontId="4" fillId="4" borderId="9" xfId="0" applyFont="1" applyFill="1" applyBorder="1" applyAlignment="1">
      <alignment horizontal="center"/>
    </xf>
    <xf numFmtId="0" fontId="4" fillId="7" borderId="1" xfId="0" applyFont="1" applyFill="1" applyBorder="1" applyAlignment="1">
      <alignment horizontal="center"/>
    </xf>
    <xf numFmtId="0" fontId="4" fillId="7" borderId="9" xfId="0" applyFont="1" applyFill="1" applyBorder="1" applyAlignment="1">
      <alignment horizontal="center"/>
    </xf>
    <xf numFmtId="0" fontId="4" fillId="8" borderId="14" xfId="0" applyFont="1" applyFill="1" applyBorder="1" applyAlignment="1">
      <alignment horizontal="center"/>
    </xf>
    <xf numFmtId="0" fontId="4" fillId="8" borderId="19" xfId="0" applyFont="1" applyFill="1" applyBorder="1" applyAlignment="1">
      <alignment horizontal="center"/>
    </xf>
    <xf numFmtId="0" fontId="4" fillId="8" borderId="10" xfId="0" applyFont="1" applyFill="1" applyBorder="1" applyAlignment="1">
      <alignment horizontal="center"/>
    </xf>
    <xf numFmtId="0" fontId="2" fillId="2" borderId="26" xfId="0" applyFont="1" applyFill="1" applyBorder="1" applyAlignment="1">
      <alignment horizontal="center"/>
    </xf>
    <xf numFmtId="0" fontId="2" fillId="2" borderId="27" xfId="0" applyFont="1" applyFill="1" applyBorder="1" applyAlignment="1">
      <alignment horizontal="center"/>
    </xf>
    <xf numFmtId="0" fontId="2" fillId="2" borderId="28" xfId="0" applyFont="1" applyFill="1" applyBorder="1" applyAlignment="1">
      <alignment horizontal="center"/>
    </xf>
    <xf numFmtId="0" fontId="4" fillId="0" borderId="23"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0" fillId="0" borderId="0" xfId="0"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168" fontId="1" fillId="5" borderId="11" xfId="0" applyNumberFormat="1" applyFont="1" applyFill="1" applyBorder="1" applyAlignment="1">
      <alignment horizontal="center"/>
    </xf>
    <xf numFmtId="168" fontId="1" fillId="5" borderId="15" xfId="0" applyNumberFormat="1" applyFont="1" applyFill="1" applyBorder="1" applyAlignment="1">
      <alignment horizontal="center"/>
    </xf>
    <xf numFmtId="0" fontId="2" fillId="2" borderId="0" xfId="0" applyFont="1" applyFill="1" applyAlignment="1">
      <alignment horizontal="center"/>
    </xf>
    <xf numFmtId="170" fontId="2" fillId="2" borderId="0" xfId="0" applyNumberFormat="1" applyFont="1" applyFill="1" applyAlignment="1">
      <alignment horizontal="center"/>
    </xf>
    <xf numFmtId="169" fontId="1" fillId="5" borderId="1" xfId="0" applyNumberFormat="1" applyFont="1" applyFill="1" applyBorder="1" applyAlignment="1">
      <alignment horizontal="center"/>
    </xf>
    <xf numFmtId="169" fontId="1" fillId="5" borderId="14" xfId="0" applyNumberFormat="1"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16" xfId="0" applyFont="1" applyFill="1" applyBorder="1" applyAlignment="1">
      <alignment horizontal="center"/>
    </xf>
    <xf numFmtId="166" fontId="5" fillId="5" borderId="6" xfId="0" applyNumberFormat="1" applyFont="1" applyFill="1" applyBorder="1" applyAlignment="1">
      <alignment horizontal="center"/>
    </xf>
    <xf numFmtId="166" fontId="5" fillId="5" borderId="7" xfId="0" applyNumberFormat="1" applyFont="1" applyFill="1" applyBorder="1" applyAlignment="1">
      <alignment horizontal="center"/>
    </xf>
    <xf numFmtId="166" fontId="5" fillId="5" borderId="9" xfId="0" applyNumberFormat="1" applyFont="1" applyFill="1" applyBorder="1" applyAlignment="1">
      <alignment horizontal="center"/>
    </xf>
    <xf numFmtId="166" fontId="5" fillId="5" borderId="10" xfId="0" applyNumberFormat="1" applyFont="1" applyFill="1" applyBorder="1" applyAlignment="1">
      <alignment horizontal="center"/>
    </xf>
    <xf numFmtId="9" fontId="4" fillId="5" borderId="16" xfId="0" applyNumberFormat="1" applyFont="1" applyFill="1" applyBorder="1" applyAlignment="1">
      <alignment horizontal="center" vertical="center"/>
    </xf>
    <xf numFmtId="9" fontId="4" fillId="5" borderId="24" xfId="0" applyNumberFormat="1" applyFont="1" applyFill="1" applyBorder="1" applyAlignment="1">
      <alignment horizontal="center" vertical="center"/>
    </xf>
    <xf numFmtId="166" fontId="5" fillId="5" borderId="25" xfId="0" applyNumberFormat="1" applyFont="1" applyFill="1" applyBorder="1" applyAlignment="1">
      <alignment horizontal="center"/>
    </xf>
    <xf numFmtId="166" fontId="5" fillId="5" borderId="8" xfId="0" applyNumberFormat="1" applyFont="1" applyFill="1" applyBorder="1" applyAlignment="1">
      <alignment horizontal="center"/>
    </xf>
  </cellXfs>
  <cellStyles count="1">
    <cellStyle name="Normal" xfId="0" builtinId="0"/>
  </cellStyles>
  <dxfs count="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font>
      <fill>
        <patternFill>
          <bgColor rgb="FFFFC000"/>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25">
  <rv s="0">
    <v>https://www.bing.com/financeapi/forcetrigger?t=c438im&amp;q=XNAS%3aIREN&amp;form=skydnc</v>
    <v>Learn more on Bing</v>
  </rv>
  <rv s="1">
    <v>0</v>
    <v>IREN LIMITED (XNAS:IREN)</v>
    <v>2</v>
    <v>3</v>
    <v>Finance</v>
    <v>4</v>
    <v>en-US</v>
    <v>c438im</v>
    <v>268435456</v>
    <v>1</v>
    <v>Powered by Refinitiv</v>
    <v>74.150000000000006</v>
    <v>5.125</v>
    <v>4.1978</v>
    <v>7.04</v>
    <v>0.126029</v>
    <v>0.40949999999999998</v>
    <v>6.5100000000000002E-3</v>
    <v>USD</v>
    <v>IREN Limited is an Australia-based company, which owns and operates data centers powered by 100% renewable energy. Its facilities are optimized for Bitcoin mining, artificial intelligence (AI) cloud services, and other power-dense compute. Its data center mining facilities are in Canal Flats, Mackenzie, Prince George and Childress. Bitcoin Mining provides security to the Bitcoin network. Al Cloud Services provides cloud compute to Al customers, approximately 1,896 NVIDIA H100 and H200 GPUs. Its Canal Flats facility is in the Canadian Rockies, 100 kilometers (km) from Cranbrook regional airport and 500km east of Vancouver. Its facility is in Prince George, the city in northern British Columbia, located 500 km north of Vancouver. Its facility is located in Childress County, Texas, over 250 miles northwest of Dallas and in close proximity to multiple wind and solar generating facilities in the region. Its Childress operations comprise 200 Mega Watt of operating data centers.</v>
    <v>257</v>
    <v>Nasdaq Stock Market</v>
    <v>XNAS</v>
    <v>XNAS</v>
    <v>Level 6, 55 Market Street, SYDNEY, NEW SOUTH WALES, 2000 AU</v>
    <v>63.11</v>
    <v>Financial Technology (Fintech) &amp; Infrastructure</v>
    <v>Stock</v>
    <v>45954.999999675783</v>
    <v>0</v>
    <v>58.13</v>
    <v>15011960000</v>
    <v>IREN LIMITED</v>
    <v>IREN LIMITED</v>
    <v>59.07</v>
    <v>161.28210000000001</v>
    <v>55.86</v>
    <v>62.9</v>
    <v>63.3095</v>
    <v>271980500</v>
    <v>IREN</v>
    <v>IREN LIMITED (XNAS:IREN)</v>
    <v>37485850</v>
    <v>46749656</v>
    <v>2018</v>
  </rv>
  <rv s="2">
    <v>1</v>
  </rv>
  <rv s="3">
    <v>5</v>
    <v>USD/ILS</v>
    <v>6</v>
    <v>7</v>
    <v>Finance</v>
    <v>8</v>
    <v>en-US</v>
    <v>avyoh7</v>
    <v>268435456</v>
    <v>1</v>
    <v>Powered by Refinitiv</v>
    <v>3.8363</v>
    <v>3.2345000000000002</v>
    <v>-7.9000000000000008E-3</v>
    <v>-2.4069999999999999E-3</v>
    <v>ILS</v>
    <v>USD</v>
    <v>Currency Pair</v>
    <v>45954.871550925927</v>
    <v>US Dollar/Israeli Shekel FX Spot Rate</v>
    <v>3.2816999999999998</v>
    <v>3.2738</v>
    <v>USDILS</v>
    <v>USD/ILS</v>
  </rv>
  <rv s="2">
    <v>3</v>
  </rv>
  <rv s="0">
    <v>https://www.bing.com/financeapi/forcetrigger?t=a25dp2&amp;q=BATS%3aVIXY&amp;form=skydnc</v>
    <v>Learn more on Bing</v>
  </rv>
  <rv s="4">
    <v>9</v>
    <v>ProShs II:VIX ST Fut (BATS:VIXY)</v>
    <v>10</v>
    <v>11</v>
    <v>Finance</v>
    <v>12</v>
    <v>en-US</v>
    <v>a25dp2</v>
    <v>268435456</v>
    <v>1</v>
    <v>Powered by Refinitiv</v>
    <v>89.144900000000007</v>
    <v>31.67</v>
    <v>-2.3976000000000002</v>
    <v>-0.38</v>
    <v>-1.1656E-2</v>
    <v>0.03</v>
    <v>9.3110000000000003E-4</v>
    <v>USD</v>
    <v>CBOE BZX Exchange</v>
    <v>BATS</v>
    <v>1.09E-2</v>
    <v>32.33</v>
    <v>ETF</v>
    <v>45954.999866921091</v>
    <v>5</v>
    <v>31.67</v>
    <v>329584135.27999997</v>
    <v>ProShs II:VIX ST Fut</v>
    <v>31.76</v>
    <v>32.6</v>
    <v>32.22</v>
    <v>32.25</v>
    <v>VIXY</v>
    <v>ProShs II:VIX ST Fut (BATS:VIXY)</v>
    <v>2165831</v>
    <v>3073134</v>
  </rv>
  <rv s="2">
    <v>6</v>
  </rv>
  <rv s="0">
    <v>https://www.bing.com/financeapi/forcetrigger?t=a26dyc&amp;q=XNAS%3aYNDX&amp;form=skydnc</v>
    <v>Learn more on Bing</v>
  </rv>
  <rv s="1">
    <v>0</v>
    <v>Nebius Group NV (XNAS:NBIS)</v>
    <v>2</v>
    <v>3</v>
    <v>Finance</v>
    <v>4</v>
    <v>en-US</v>
    <v>a26dyc</v>
    <v>268435456</v>
    <v>1</v>
    <v>Powered by Refinitiv</v>
    <v>141.1</v>
    <v>16.71</v>
    <v>0.85399999999999998</v>
    <v>11.1</v>
    <v>0.104559</v>
    <v>0.84</v>
    <v>7.1640000000000002E-3</v>
    <v>USD</v>
    <v>Nebius Group NV is a Netherlands-based infrastructure company operating in the technology industry. The Company is engaged in developing a portfolio of artificial intelligence-related technology assets. It is involved in creating an artificial intelligence-centric player to integrate the essential elements of artificial intelligence development with infrastructure, data and advisory globally. It offers products and services such as a cloud platform for artificial intelligence-related workloads, development team services for autonomous vehicles, development of generative artificial intelligence. Nebius builds full-stack infrastructure to service the growth of the global AI industry, including GPU clusters, cloud platforms and tools and services for developers. Company is developing three other businesses that operate under their own brands: Toloka AI, TripleTen and Avride.</v>
    <v>1371</v>
    <v>Nasdaq Stock Market</v>
    <v>XNAS</v>
    <v>XNAS</v>
    <v>Gustav Mahlerlaan 300, AMSTERDAM, NOORD-HOLLAND, 1082 ME NL</v>
    <v>117.45</v>
    <v>Professional &amp; Commercial Services</v>
    <v>Stock</v>
    <v>45954.999971423436</v>
    <v>8</v>
    <v>110.01</v>
    <v>26188620000</v>
    <v>Nebius Group NV</v>
    <v>Nebius Group NV</v>
    <v>111.16</v>
    <v>105.336</v>
    <v>106.16</v>
    <v>117.26</v>
    <v>118.1</v>
    <v>251137500</v>
    <v>NBIS</v>
    <v>Nebius Group NV (XNAS:NBIS)</v>
    <v>17411914</v>
    <v>18580709</v>
    <v>2004</v>
  </rv>
  <rv s="2">
    <v>9</v>
  </rv>
  <rv s="5">
    <v>13</v>
    <v>COREWEAVE, INC. (XNAS:CRWV)</v>
    <v>14</v>
    <v>15</v>
    <v>Finance</v>
    <v>4</v>
    <v>en-US</v>
    <v>cgblqh</v>
    <v>268435456</v>
    <v>1</v>
    <v>Powered by Refinitiv</v>
    <v>187</v>
    <v>33.515000000000001</v>
    <v>2.2010000000000001</v>
    <v>9.2100000000000009</v>
    <v>7.4672000000000002E-2</v>
    <v>0.16</v>
    <v>1.207E-3</v>
    <v>USD</v>
    <v>CoreWeave, Inc. is a cloud infrastructure technology company. The Company offers the CoreWeave Cloud Platform, which consists of software and cloud services that deliver the automation and efficiency needed to manage complex artificial intelligence (AI) infrastructure. Its CoreWeave Cloud Platform is an integrated solution that is purpose-built for running AI workloads such as model training and inference. Its solutions include infrastructure services, managed software services, and application software services. Its Infrastructure Services provide its customers with access to advanced graphics processing unit (GPU) and central processing unit (CPU) compute, highly performant networking, and storage. Its Managed Software Services include CKS, a flexible virtual private cloud and a bare metal service that runs kubernetes directly on high-performance servers. Its Application Software Services build on top of its infrastructure and managed software services, integrating additional tools.</v>
    <v>Nasdaq Stock Market</v>
    <v>XNAS</v>
    <v>XNAS</v>
    <v>290 W. Mt. Pleasant Avenue, Suite 4100, LIVINGSTON, NJ, 07039 US</v>
    <v>133.05500000000001</v>
    <v>Software &amp; IT Services</v>
    <v>Stock</v>
    <v>45954.999930312501</v>
    <v>125.99</v>
    <v>60169810000</v>
    <v>COREWEAVE, INC.</v>
    <v>COREWEAVE, INC.</v>
    <v>127.1</v>
    <v>0</v>
    <v>123.34</v>
    <v>132.55000000000001</v>
    <v>132.71</v>
    <v>495102500</v>
    <v>CRWV</v>
    <v>COREWEAVE, INC. (XNAS:CRWV)</v>
    <v>21235994</v>
    <v>30615134</v>
    <v>2017</v>
  </rv>
  <rv s="2">
    <v>11</v>
  </rv>
  <rv s="0">
    <v>https://www.bing.com/financeapi/forcetrigger?t=bwvem7&amp;q=XNAS%3aABNB&amp;form=skydnc</v>
    <v>Learn more on Bing</v>
  </rv>
  <rv s="1">
    <v>0</v>
    <v>AIRBNB, INC. (XNAS:ABNB)</v>
    <v>2</v>
    <v>3</v>
    <v>Finance</v>
    <v>4</v>
    <v>en-US</v>
    <v>bwvem7</v>
    <v>268435456</v>
    <v>1</v>
    <v>Powered by Refinitiv</v>
    <v>163.93</v>
    <v>99.88</v>
    <v>1.1072</v>
    <v>0.64</v>
    <v>5.0260000000000001E-3</v>
    <v>0.01</v>
    <v>7.8129999999999999E-5</v>
    <v>USD</v>
    <v>Airbnb, Inc. operates a global platform for stays and experiences. The Company’s marketplace model connects hosts and guests online or through mobile devices to book spaces and experiences around the world. The Company has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It owns a trademark portfolio with protection in 220 countries in which it operates for its primary brands, AIRBNB, and its Belo logo.</v>
    <v>7300</v>
    <v>Nasdaq Stock Market</v>
    <v>XNAS</v>
    <v>XNAS</v>
    <v>888 Brannan St., SAN FRANCISCO, CA, 94103 US</v>
    <v>129.06</v>
    <v>Software &amp; IT Services</v>
    <v>Stock</v>
    <v>45954.997658575783</v>
    <v>13</v>
    <v>127.35</v>
    <v>79891770000</v>
    <v>AIRBNB, INC.</v>
    <v>AIRBNB, INC.</v>
    <v>127.65</v>
    <v>30.992599999999999</v>
    <v>127.35</v>
    <v>127.99</v>
    <v>128</v>
    <v>621435700</v>
    <v>ABNB</v>
    <v>AIRBNB, INC. (XNAS:ABNB)</v>
    <v>3344365</v>
    <v>4562914</v>
    <v>2008</v>
  </rv>
  <rv s="2">
    <v>14</v>
  </rv>
  <rv s="0">
    <v>https://www.bing.com/financeapi/forcetrigger?t=a21icw&amp;q=XNAS%3aPYPL&amp;form=skydnc</v>
    <v>Learn more on Bing</v>
  </rv>
  <rv s="1">
    <v>0</v>
    <v>PAYPAL HOLDINGS, INC. (XNAS:PYPL)</v>
    <v>2</v>
    <v>3</v>
    <v>Finance</v>
    <v>4</v>
    <v>en-US</v>
    <v>a21icw</v>
    <v>268435456</v>
    <v>1</v>
    <v>Powered by Refinitiv</v>
    <v>93.66</v>
    <v>55.85</v>
    <v>1.4487000000000001</v>
    <v>0.11</v>
    <v>1.5790000000000001E-3</v>
    <v>0.03</v>
    <v>4.2999999999999999E-4</v>
    <v>USD</v>
    <v>PayPal Holdings, Inc. offers a technology platform. The Company’s products are designed to enable digital payments and simplify commerce experiences for consumers and merchants to make selling, shopping, and sending and receiving money simple, personalized, and secure, online or offline, including mobile. It provides consumers with a digital wallet that enables them to send payments to merchants securely using a variety of funding sources, which include a bank account, a PayPal or Venmo account balance, its consumer credit products, a credit card, a debit card, certain cryptocurrencies, or other stored value products. It operates a global, two-sided network at scale that connects consumers and merchants with 434 million active accounts across approximately 200 markets. Its brands include PayPal, Braintree, Venmo, Xoom, Hyperwallet, PayPal Zettle, PayPal Honey, and Paidy. It offers financing products through the PayPal Working Capital (PPWC) and PayPal Business Loan (PPBL).</v>
    <v>24400</v>
    <v>Nasdaq Stock Market</v>
    <v>XNAS</v>
    <v>XNAS</v>
    <v>2211 N 1st St, SAN JOSE, CA, 95131 US</v>
    <v>71.25</v>
    <v>Professional &amp; Commercial Services</v>
    <v>Stock</v>
    <v>45954.999912430467</v>
    <v>16</v>
    <v>69.739999999999995</v>
    <v>66924260000</v>
    <v>PAYPAL HOLDINGS, INC.</v>
    <v>PAYPAL HOLDINGS, INC.</v>
    <v>70.150000000000006</v>
    <v>14.9305</v>
    <v>69.66</v>
    <v>69.77</v>
    <v>69.8</v>
    <v>955378400</v>
    <v>PYPL</v>
    <v>PAYPAL HOLDINGS, INC. (XNAS:PYPL)</v>
    <v>8638209</v>
    <v>15177473</v>
    <v>2015</v>
  </rv>
  <rv s="2">
    <v>17</v>
  </rv>
  <rv s="0">
    <v>https://www.bing.com/financeapi/forcetrigger?t=c2mtww&amp;q=XNAS%3aHOOD&amp;form=skydnc</v>
    <v>Learn more on Bing</v>
  </rv>
  <rv s="1">
    <v>0</v>
    <v>ROBINHOOD MARKETS, INC. (XNAS:HOOD)</v>
    <v>2</v>
    <v>3</v>
    <v>Finance</v>
    <v>4</v>
    <v>en-US</v>
    <v>c2mtww</v>
    <v>268435456</v>
    <v>1</v>
    <v>Powered by Refinitiv</v>
    <v>153.85990000000001</v>
    <v>23</v>
    <v>2.4316</v>
    <v>5.46</v>
    <v>4.0646000000000002E-2</v>
    <v>-0.04</v>
    <v>-2.8610000000000002E-4</v>
    <v>USD</v>
    <v>Robinhood Markets, Inc. is creating a financial services platform for everyone, regardless of their wealth, income, or background. It uses technology to provide access to the financial system. Its offerings include Brokerage, Robinhood Crypto, Custody, Robinhood Wallet, Robinhood Gold, and Robinhood Gold Card. Its Brokerage services include investing, options trading, fractional trading, recurring investment, access to investing on margin, fully paid securities lending, cash sweep, instant withdrawals, Robinhood retirement, 24-hour market, joint investing accounts, and event contracts. It also offers a variety of ways for its customers to grow their financial knowledge, including Robinhood Learn, In-App Education, Newsfeeds, Sherwood Snacks, and Crypto Learn and Earn. Its self-clearing system, order routing system, data platform, and other back-end infrastructure deliver the capabilities that allow its customers to focus on investing, saving and spending.</v>
    <v>2300</v>
    <v>Nasdaq Stock Market</v>
    <v>XNAS</v>
    <v>XNAS</v>
    <v>85 Willow Road, MENLO PARK, CA, 94025 US</v>
    <v>142.19990000000001</v>
    <v>Financial Technology (Fintech) &amp; Infrastructure</v>
    <v>Stock</v>
    <v>45954.999949687503</v>
    <v>19</v>
    <v>137.1</v>
    <v>117162900000</v>
    <v>ROBINHOOD MARKETS, INC.</v>
    <v>ROBINHOOD MARKETS, INC.</v>
    <v>137.99</v>
    <v>71.252399999999994</v>
    <v>134.33000000000001</v>
    <v>139.79</v>
    <v>139.75</v>
    <v>888675100</v>
    <v>HOOD</v>
    <v>ROBINHOOD MARKETS, INC. (XNAS:HOOD)</v>
    <v>24330362</v>
    <v>37802026</v>
    <v>2013</v>
  </rv>
  <rv s="2">
    <v>20</v>
  </rv>
  <rv s="0">
    <v>https://www.bing.com/financeapi/forcetrigger?t=a1ndww&amp;q=XNAS%3aAMD&amp;form=skydnc</v>
    <v>Learn more on Bing</v>
  </rv>
  <rv s="1">
    <v>0</v>
    <v>ADVANCED MICRO DEVICES, INC. (XNAS:AMD)</v>
    <v>2</v>
    <v>3</v>
    <v>Finance</v>
    <v>4</v>
    <v>en-US</v>
    <v>a1ndww</v>
    <v>268435456</v>
    <v>1</v>
    <v>Powered by Refinitiv</v>
    <v>253.39</v>
    <v>76.48</v>
    <v>1.8637999999999999</v>
    <v>17.93</v>
    <v>7.6300999999999994E-2</v>
    <v>1.33</v>
    <v>5.2590000000000007E-3</v>
    <v>USD</v>
    <v>Advanced Micro Devices, Inc. is a global semiconductor company. The Company is focused on high-performance computing, graphics and visualization technologies. Its segments include Data Center, Client and Gaming, and Embedded. Data Center segment includes artificial intelligence (AI) accelerators, microprocessors (CPUs) for servers, graphics processing units (GPUs), accelerated processing units (APUs), data processing units (DPUs), Field Programmable Gate Arrays (FPGAs), smart network interface Cards (SmartNICs) and Adaptive system-on-Chip (SoC) products for data centers. Client and Gaming segment includes CPUs, APUs, chipsets for desktops and notebooks, discrete GPUs, and semi-custom SoC products and development services.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253.39</v>
    <v>Semiconductors &amp; Semiconductor Equipment</v>
    <v>Stock</v>
    <v>45954.999991839846</v>
    <v>22</v>
    <v>241.95</v>
    <v>373627300000</v>
    <v>ADVANCED MICRO DEVICES, INC.</v>
    <v>ADVANCED MICRO DEVICES, INC.</v>
    <v>243.36</v>
    <v>151.13239999999999</v>
    <v>234.99</v>
    <v>252.92</v>
    <v>254.25</v>
    <v>1622844000</v>
    <v>AMD</v>
    <v>ADVANCED MICRO DEVICES, INC. (XNAS:AMD)</v>
    <v>71221144</v>
    <v>70519529</v>
    <v>1969</v>
  </rv>
  <rv s="2">
    <v>23</v>
  </rv>
  <rv s="0">
    <v>https://www.bing.com/financeapi/forcetrigger?t=bvsk7w&amp;q=XNYS%3aPLTR&amp;form=skydnc</v>
    <v>Learn more on Bing</v>
  </rv>
  <rv s="1">
    <v>0</v>
    <v>PALANTIR TECHNOLOGIES INC. (XNAS:PLTR)</v>
    <v>2</v>
    <v>3</v>
    <v>Finance</v>
    <v>4</v>
    <v>en-US</v>
    <v>bvsk7w</v>
    <v>268435456</v>
    <v>1</v>
    <v>Powered by Refinitiv</v>
    <v>190</v>
    <v>40.9</v>
    <v>2.6303999999999998</v>
    <v>4.1500000000000004</v>
    <v>2.2994000000000001E-2</v>
    <v>0.28039999999999998</v>
    <v>1.5190000000000002E-3</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4164</v>
    <v>Nasdaq Stock Market</v>
    <v>XNAS</v>
    <v>XNAS</v>
    <v>1200 17Th Street, Floor 15, DENVER, CO, 80202 US</v>
    <v>186.17</v>
    <v>Software &amp; IT Services</v>
    <v>Stock</v>
    <v>45954.999992719531</v>
    <v>25</v>
    <v>182.85</v>
    <v>416146000000</v>
    <v>PALANTIR TECHNOLOGIES INC.</v>
    <v>PALANTIR TECHNOLOGIES INC.</v>
    <v>182.88</v>
    <v>613.59259999999995</v>
    <v>180.48</v>
    <v>184.63</v>
    <v>184.91040000000001</v>
    <v>2371337000</v>
    <v>PLTR</v>
    <v>PALANTIR TECHNOLOGIES INC. (XNAS:PLTR)</v>
    <v>34813464</v>
    <v>50700751</v>
    <v>2003</v>
  </rv>
  <rv s="2">
    <v>26</v>
  </rv>
  <rv s="0">
    <v>https://www.bing.com/financeapi/forcetrigger?t=a1qc1h&amp;q=XNYS%3aCRM&amp;form=skydnc</v>
    <v>Learn more on Bing</v>
  </rv>
  <rv s="1">
    <v>0</v>
    <v>SALESFORCE, INC. (XNYS:CRM)</v>
    <v>2</v>
    <v>3</v>
    <v>Finance</v>
    <v>4</v>
    <v>en-US</v>
    <v>a1qc1h</v>
    <v>268435456</v>
    <v>1</v>
    <v>Powered by Refinitiv</v>
    <v>369</v>
    <v>226.48</v>
    <v>1.1801999999999999</v>
    <v>-0.22</v>
    <v>-8.6260000000000004E-4</v>
    <v>0.27</v>
    <v>1.06E-3</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258.5</v>
    <v>Software &amp; IT Services</v>
    <v>Stock</v>
    <v>45954.999854154688</v>
    <v>28</v>
    <v>254</v>
    <v>250766300000</v>
    <v>SALESFORCE, INC.</v>
    <v>SALESFORCE, INC.</v>
    <v>257.42</v>
    <v>37.008899999999997</v>
    <v>255.05</v>
    <v>254.83</v>
    <v>255.1</v>
    <v>952000000</v>
    <v>CRM</v>
    <v>SALESFORCE, INC. (XNYS:CRM)</v>
    <v>5490805</v>
    <v>9448469</v>
    <v>1999</v>
  </rv>
  <rv s="2">
    <v>29</v>
  </rv>
  <rv s="0">
    <v>https://www.bing.com/financeapi/forcetrigger?t=ao7ia2&amp;q=XLON%3aCSPX&amp;form=skydnc</v>
    <v>Learn more on Bing</v>
  </rv>
  <rv s="6">
    <v>16</v>
    <v>iShs Cr S&amp;P 500 ETF USD A (XLON:CSPX)</v>
    <v>10</v>
    <v>17</v>
    <v>Finance</v>
    <v>18</v>
    <v>en-US</v>
    <v>ao7ia2</v>
    <v>268435456</v>
    <v>1</v>
    <v>Powered by Refinitiv</v>
    <v>800</v>
    <v>268.77999999999997</v>
    <v>0.99980000000000002</v>
    <v>8.0399999999999991</v>
    <v>1.1179E-2</v>
    <v>USD</v>
    <v>London Stock Exchange</v>
    <v>XLON</v>
    <v>7.000000000000001E-4</v>
    <v>727.82</v>
    <v>ETF</v>
    <v>45954.735909582814</v>
    <v>31</v>
    <v>721.91</v>
    <v>130886990101.21001</v>
    <v>iShs Cr S&amp;P 500 ETF USD A</v>
    <v>723.04</v>
    <v>719.22</v>
    <v>727.26</v>
    <v>CSPX</v>
    <v>iShs Cr S&amp;P 500 ETF USD A (XLON:CSPX)</v>
    <v>154865</v>
  </rv>
  <rv s="2">
    <v>32</v>
  </rv>
  <rv s="0">
    <v>https://www.bing.com/financeapi/forcetrigger?t=bptw77&amp;q=XNYS%3aUBER&amp;form=skydnc</v>
    <v>Learn more on Bing</v>
  </rv>
  <rv s="1">
    <v>0</v>
    <v>UBER TECHNOLOGIES, INC. (XNYS:UBER)</v>
    <v>2</v>
    <v>3</v>
    <v>Finance</v>
    <v>4</v>
    <v>en-US</v>
    <v>bptw77</v>
    <v>268435456</v>
    <v>1</v>
    <v>Powered by Refinitiv</v>
    <v>101.99</v>
    <v>59.33</v>
    <v>1.4663999999999999</v>
    <v>-0.54</v>
    <v>-5.7079999999999995E-3</v>
    <v>0.03</v>
    <v>3.189E-4</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95.26</v>
    <v>Software &amp; IT Services</v>
    <v>Stock</v>
    <v>45954.999958830471</v>
    <v>34</v>
    <v>93.900099999999995</v>
    <v>194006500000</v>
    <v>UBER TECHNOLOGIES, INC.</v>
    <v>UBER TECHNOLOGIES, INC.</v>
    <v>95.15</v>
    <v>16.0379</v>
    <v>94.61</v>
    <v>94.07</v>
    <v>94.1</v>
    <v>2085419000</v>
    <v>UBER</v>
    <v>UBER TECHNOLOGIES, INC. (XNYS:UBER)</v>
    <v>12014562</v>
    <v>15531772</v>
    <v>2010</v>
  </rv>
  <rv s="2">
    <v>35</v>
  </rv>
  <rv s="0">
    <v>https://www.bing.com/financeapi/forcetrigger?t=c53sz2&amp;q=XTAE%3aIN.FF1&amp;form=skydnc</v>
    <v>Learn more on Bing</v>
  </rv>
  <rv s="7">
    <v>19</v>
    <v>INVS&amp;P500UCITSETFAcc (XTAE:IN.FF1)</v>
    <v>10</v>
    <v>20</v>
    <v>Finance</v>
    <v>21</v>
    <v>en-US</v>
    <v>c53sz2</v>
    <v>268435456</v>
    <v>1</v>
    <v>Powered by Refinitiv</v>
    <v>-1600</v>
    <v>-3.6209999999999997E-3</v>
    <v>ILa</v>
    <v>Tel Aviv Stock Exchange</v>
    <v>XTAE</v>
    <v>5.0000000000000001E-4</v>
    <v>442000</v>
    <v>ETF</v>
    <v>45953.602777777778</v>
    <v>37</v>
    <v>439500</v>
    <v>48069148620</v>
    <v>INVS&amp;P500UCITSETFAcc</v>
    <v>441800</v>
    <v>441900</v>
    <v>440300</v>
    <v>IN.FF1</v>
    <v>INVS&amp;P500UCITSETFAcc (XTAE:IN.FF1)</v>
    <v>1650</v>
  </rv>
  <rv s="2">
    <v>38</v>
  </rv>
  <rv s="0">
    <v>https://www.bing.com/financeapi/forcetrigger?t=a1yv52&amp;q=XNAS%3aNVDA&amp;form=skydnc</v>
    <v>Learn more on Bing</v>
  </rv>
  <rv s="1">
    <v>0</v>
    <v>NVIDIA CORPORATION (XNAS:NVDA)</v>
    <v>2</v>
    <v>3</v>
    <v>Finance</v>
    <v>4</v>
    <v>en-US</v>
    <v>a1yv52</v>
    <v>268435456</v>
    <v>1</v>
    <v>Powered by Refinitiv</v>
    <v>195.62</v>
    <v>86.62</v>
    <v>2.1122999999999998</v>
    <v>4.0999999999999996</v>
    <v>2.2508E-2</v>
    <v>0.2</v>
    <v>1.0739999999999999E-3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187.47</v>
    <v>Semiconductors &amp; Semiconductor Equipment</v>
    <v>Stock</v>
    <v>45954.999997048435</v>
    <v>40</v>
    <v>183.5</v>
    <v>4402188000000</v>
    <v>NVIDIA CORPORATION</v>
    <v>NVIDIA CORPORATION</v>
    <v>183.83500000000001</v>
    <v>51.845599999999997</v>
    <v>182.16</v>
    <v>186.26</v>
    <v>186.46</v>
    <v>24300000000</v>
    <v>NVDA</v>
    <v>NVIDIA CORPORATION (XNAS:NVDA)</v>
    <v>131296677</v>
    <v>175757330</v>
    <v>1998</v>
  </rv>
  <rv s="2">
    <v>41</v>
  </rv>
  <rv s="0">
    <v>https://www.bing.com/financeapi/forcetrigger?t=a21mim&amp;q=XNAS%3aQQQ&amp;form=skydnc</v>
    <v>Learn more on Bing</v>
  </rv>
  <rv s="4">
    <v>9</v>
    <v>Invesco QQQ Trust 1 (XNAS:QQQ)</v>
    <v>10</v>
    <v>11</v>
    <v>Finance</v>
    <v>22</v>
    <v>en-US</v>
    <v>a21mim</v>
    <v>268435456</v>
    <v>1</v>
    <v>Powered by Refinitiv</v>
    <v>618.41999999999996</v>
    <v>402.39</v>
    <v>1.0232000000000001</v>
    <v>6.52</v>
    <v>1.0678E-2</v>
    <v>0.31</v>
    <v>5.0230000000000001E-4</v>
    <v>USD</v>
    <v>Nasdaq Stock Market</v>
    <v>XNAS</v>
    <v>2E-3</v>
    <v>618.41999999999996</v>
    <v>ETF</v>
    <v>45954.999969235934</v>
    <v>43</v>
    <v>615.13</v>
    <v>385755187983.09998</v>
    <v>Invesco QQQ Trust 1</v>
    <v>615.99</v>
    <v>610.58000000000004</v>
    <v>617.1</v>
    <v>617.41</v>
    <v>QQQ</v>
    <v>Invesco QQQ Trust 1 (XNAS:QQQ)</v>
    <v>47632473</v>
    <v>56663450</v>
  </rv>
  <rv s="2">
    <v>44</v>
  </rv>
  <rv s="8">
    <v>23</v>
    <v>SHOPIFY INC. (NEOE:SHOP)</v>
    <v>14</v>
    <v>24</v>
    <v>Finance</v>
    <v>21</v>
    <v>en-US</v>
    <v>cdur9c</v>
    <v>268435456</v>
    <v>1</v>
    <v>Powered by Refinitiv</v>
    <v>244.36</v>
    <v>99.56</v>
    <v>2.72</v>
    <v>8.59</v>
    <v>3.6783000000000003E-2</v>
    <v>CAD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8100</v>
    <v>NEO Exchange</v>
    <v>NEOE</v>
    <v>NEOE</v>
    <v>151 O'connor Street, Ground Floor, OTTAWA, ON, K2P 2L8 CA</v>
    <v>244.36</v>
    <v>Software &amp; IT Services</v>
    <v>Stock</v>
    <v>45954.833106943748</v>
    <v>238.92</v>
    <v>211376800000</v>
    <v>SHOPIFY INC.</v>
    <v>SHOPIFY INC.</v>
    <v>241</v>
    <v>233.53</v>
    <v>242.12</v>
    <v>1299661000</v>
    <v>SHOP</v>
    <v>SHOPIFY INC. (NEOE:SHOP)</v>
    <v>14300</v>
    <v>7848080</v>
    <v>2004</v>
  </rv>
  <rv s="2">
    <v>46</v>
  </rv>
  <rv s="0">
    <v>https://www.bing.com/financeapi/forcetrigger?t=a24kjc&amp;q=XNYS%3aTSM&amp;form=skydnc</v>
    <v>Learn more on Bing</v>
  </rv>
  <rv s="1">
    <v>0</v>
    <v>Taiwan Semiconductor Manufacturing Co., Ltd. (XNYS:TSM)</v>
    <v>2</v>
    <v>3</v>
    <v>Finance</v>
    <v>4</v>
    <v>en-US</v>
    <v>a24kjc</v>
    <v>268435456</v>
    <v>1</v>
    <v>Powered by Refinitiv</v>
    <v>311.36849999999998</v>
    <v>134.25</v>
    <v>1.3099000000000001</v>
    <v>4.2300000000000004</v>
    <v>1.455E-2</v>
    <v>0.24</v>
    <v>8.1369999999999999E-4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297.94990000000001</v>
    <v>Semiconductors &amp; Semiconductor Equipment</v>
    <v>Stock</v>
    <v>45954.999973113285</v>
    <v>48</v>
    <v>294.3897</v>
    <v>1234162000000</v>
    <v>Taiwan Semiconductor Manufacturing Co., Ltd.</v>
    <v>Taiwan Semiconductor Manufacturing Co., Ltd.</v>
    <v>295.57</v>
    <v>28.929600000000001</v>
    <v>290.73</v>
    <v>294.95999999999998</v>
    <v>295.2</v>
    <v>5186523000</v>
    <v>TSM</v>
    <v>Taiwan Semiconductor Manufacturing Co., Ltd. (XNYS:TSM)</v>
    <v>8747007</v>
    <v>14511912</v>
    <v>1987</v>
  </rv>
  <rv s="2">
    <v>49</v>
  </rv>
  <rv s="9">
    <v>25</v>
    <v>iShares Bitcoin Trust (XNAS:IBIT)</v>
    <v>6</v>
    <v>26</v>
    <v>Finance</v>
    <v>22</v>
    <v>en-US</v>
    <v>cc5pdm</v>
    <v>268435456</v>
    <v>1</v>
    <v>Powered by Refinitiv</v>
    <v>71.819999999999993</v>
    <v>37.47</v>
    <v>0.27</v>
    <v>4.3159999999999995E-3</v>
    <v>0.24</v>
    <v>3.82E-3</v>
    <v>USD</v>
    <v>Nasdaq Stock Market</v>
    <v>XNAS</v>
    <v>2.2000000000000001E-3</v>
    <v>63.26</v>
    <v>ETF</v>
    <v>45954.999959652341</v>
    <v>62.295000000000002</v>
    <v>87629523527.309998</v>
    <v>iShares Bitcoin Trust</v>
    <v>63.17</v>
    <v>62.56</v>
    <v>62.83</v>
    <v>63.07</v>
    <v>IBIT</v>
    <v>iShares Bitcoin Trust (XNAS:IBIT)</v>
    <v>39980939</v>
    <v>61810706</v>
  </rv>
  <rv s="2">
    <v>51</v>
  </rv>
  <rv s="9">
    <v>25</v>
    <v>iShares Ethereum Trust (XNAS:ETHA)</v>
    <v>6</v>
    <v>26</v>
    <v>Finance</v>
    <v>22</v>
    <v>en-US</v>
    <v>ce8mrw</v>
    <v>268435456</v>
    <v>1</v>
    <v>Powered by Refinitiv</v>
    <v>36.799999999999997</v>
    <v>10.99</v>
    <v>0.52</v>
    <v>1.7814E-2</v>
    <v>0.05</v>
    <v>1.683E-3</v>
    <v>USD</v>
    <v>Nasdaq Stock Market</v>
    <v>XNAS</v>
    <v>1.1999999999999999E-3</v>
    <v>30.06</v>
    <v>ETF</v>
    <v>45954.999931365623</v>
    <v>29.225000000000001</v>
    <v>15746839504.91</v>
    <v>iShares Ethereum Trust</v>
    <v>30.01</v>
    <v>29.19</v>
    <v>29.71</v>
    <v>29.76</v>
    <v>ETHA</v>
    <v>iShares Ethereum Trust (XNAS:ETHA)</v>
    <v>32636157</v>
    <v>52814145</v>
  </rv>
  <rv s="2">
    <v>53</v>
  </rv>
  <rv s="9">
    <v>25</v>
    <v>Solana (XNAS:SOLZ)</v>
    <v>6</v>
    <v>26</v>
    <v>Finance</v>
    <v>22</v>
    <v>en-US</v>
    <v>cg9ar7</v>
    <v>268435456</v>
    <v>1</v>
    <v>Powered by Refinitiv</v>
    <v>27.12</v>
    <v>11.55</v>
    <v>0.2</v>
    <v>9.9699999999999997E-3</v>
    <v>7.0000000000000007E-2</v>
    <v>3.4549999999999997E-3</v>
    <v>USD</v>
    <v>Nasdaq Stock Market</v>
    <v>XNAS</v>
    <v>9.4999999999999998E-3</v>
    <v>20.32</v>
    <v>ETF</v>
    <v>45954.999506041408</v>
    <v>19.79</v>
    <v>244532932.40000001</v>
    <v>Solana</v>
    <v>20.32</v>
    <v>20.059999999999999</v>
    <v>20.260000000000002</v>
    <v>20.329999999999998</v>
    <v>SOLZ</v>
    <v>Solana (XNAS:SOLZ)</v>
    <v>1219766</v>
    <v>1902260</v>
  </rv>
  <rv s="2">
    <v>55</v>
  </rv>
  <rv s="0">
    <v>https://www.bing.com/financeapi/forcetrigger?t=a1nhlh&amp;q=XNAS%3aAMZN&amp;form=skydnc</v>
    <v>Learn more on Bing</v>
  </rv>
  <rv s="1">
    <v>0</v>
    <v>AMAZON.COM, INC. (XNAS:AMZN)</v>
    <v>2</v>
    <v>3</v>
    <v>Finance</v>
    <v>4</v>
    <v>en-US</v>
    <v>a1nhlh</v>
    <v>268435456</v>
    <v>1</v>
    <v>Powered by Refinitiv</v>
    <v>242.52</v>
    <v>161.38</v>
    <v>1.2842</v>
    <v>3.12</v>
    <v>1.4112E-2</v>
    <v>0.1</v>
    <v>4.46E-4</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1546000</v>
    <v>Nasdaq Stock Market</v>
    <v>XNAS</v>
    <v>XNAS</v>
    <v>410 Terry Avenue North, SEATTLE, WA, 98109 US</v>
    <v>225.4</v>
    <v>Diversified Retail</v>
    <v>Stock</v>
    <v>45954.999975635939</v>
    <v>57</v>
    <v>221.9</v>
    <v>2367931000000</v>
    <v>AMAZON.COM, INC.</v>
    <v>AMAZON.COM, INC.</v>
    <v>221.97</v>
    <v>33.7378</v>
    <v>221.09</v>
    <v>224.21</v>
    <v>224.31</v>
    <v>10664910000</v>
    <v>AMZN</v>
    <v>AMAZON.COM, INC. (XNAS:AMZN)</v>
    <v>38685053</v>
    <v>48121986</v>
    <v>1996</v>
  </rv>
  <rv s="2">
    <v>58</v>
  </rv>
  <rv s="0">
    <v>http://en.wikipedia.org/wiki/Public_domain</v>
    <v>Public domain</v>
  </rv>
  <rv s="0">
    <v>https://en.wikipedia.org/wiki/Microsoft</v>
    <v>Wikipedia</v>
  </rv>
  <rv s="10">
    <v>60</v>
    <v>61</v>
  </rv>
  <rv s="11">
    <v>31</v>
    <v>https://www.bing.com/th?id=AMMS_e6e837c7bf3a77408619758b7447855a&amp;qlt=95</v>
    <v>62</v>
    <v>0</v>
    <v>https://www.bing.com/images/search?form=xlimg&amp;q=microsoft</v>
    <v>Image of MICROSOFT CORPORATION</v>
  </rv>
  <rv s="0">
    <v>https://www.bing.com/financeapi/forcetrigger?t=a1xzim&amp;q=XNAS%3aMSFT&amp;form=skydnc</v>
    <v>Learn more on Bing</v>
  </rv>
  <rv s="12">
    <v>27</v>
    <v>MICROSOFT CORPORATION (XNAS:MSFT)</v>
    <v>29</v>
    <v>30</v>
    <v>Finance</v>
    <v>4</v>
    <v>en-US</v>
    <v>a1xzim</v>
    <v>268435456</v>
    <v>1</v>
    <v>Powered by Refinitiv</v>
    <v>555.45000000000005</v>
    <v>344.79</v>
    <v>1.0196000000000001</v>
    <v>3.05</v>
    <v>5.8589999999999996E-3</v>
    <v>0.68</v>
    <v>1.2989999999999998E-3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525.34500000000003</v>
    <v>63</v>
    <v>Software &amp; IT Services</v>
    <v>Stock</v>
    <v>45954.999993089841</v>
    <v>64</v>
    <v>520.71</v>
    <v>3847812000000</v>
    <v>MICROSOFT CORPORATION</v>
    <v>MICROSOFT CORPORATION</v>
    <v>522.79</v>
    <v>38.384700000000002</v>
    <v>520.55999999999995</v>
    <v>523.61</v>
    <v>524.29</v>
    <v>7433087000</v>
    <v>MSFT</v>
    <v>MICROSOFT CORPORATION (XNAS:MSFT)</v>
    <v>15532360</v>
    <v>18732124</v>
    <v>1993</v>
  </rv>
  <rv s="2">
    <v>65</v>
  </rv>
  <rv s="0">
    <v>https://www.bing.com/financeapi/forcetrigger?t=a1u3rw&amp;q=XNAS%3aGOOGL&amp;form=skydnc</v>
    <v>Learn more on Bing</v>
  </rv>
  <rv s="1">
    <v>0</v>
    <v>ALPHABET INC. (XNAS:GOOGL)</v>
    <v>2</v>
    <v>3</v>
    <v>Finance</v>
    <v>4</v>
    <v>en-US</v>
    <v>a1u3rw</v>
    <v>268435456</v>
    <v>1</v>
    <v>Powered by Refinitiv</v>
    <v>261.68</v>
    <v>140.53</v>
    <v>1.0392999999999999</v>
    <v>6.84</v>
    <v>2.7027000000000002E-2</v>
    <v>0.09</v>
    <v>3.4630000000000001E-4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261.68</v>
    <v>Software &amp; IT Services</v>
    <v>Stock</v>
    <v>45954.999980763285</v>
    <v>67</v>
    <v>255.315</v>
    <v>3033842000000</v>
    <v>ALPHABET INC.</v>
    <v>ALPHABET INC.</v>
    <v>256.58</v>
    <v>26.9496</v>
    <v>253.08</v>
    <v>259.92</v>
    <v>260.01</v>
    <v>12094000000</v>
    <v>GOOGL</v>
    <v>ALPHABET INC. (XNAS:GOOGL)</v>
    <v>28655126</v>
    <v>29506694</v>
    <v>2015</v>
  </rv>
  <rv s="2">
    <v>68</v>
  </rv>
  <rv s="0">
    <v>https://www.bing.com/financeapi/forcetrigger?t=a1slm7&amp;q=XNAS%3aMETA&amp;form=skydnc</v>
    <v>Learn more on Bing</v>
  </rv>
  <rv s="1">
    <v>0</v>
    <v>Meta Platforms, Inc. (XNAS:META)</v>
    <v>2</v>
    <v>3</v>
    <v>Finance</v>
    <v>4</v>
    <v>en-US</v>
    <v>a1slm7</v>
    <v>268435456</v>
    <v>1</v>
    <v>Powered by Refinitiv</v>
    <v>796.25</v>
    <v>479.8</v>
    <v>1.2136</v>
    <v>4.3600000000000003</v>
    <v>5.94E-3</v>
    <v>0.59</v>
    <v>7.9909999999999996E-4</v>
    <v>USD</v>
    <v>Meta Platforms, Inc. is building human connections, powered by artificial intelligence and immersive technologies. The Company's products enable people to connect and share with friends and family through mobile devices, personal computers, virtual reality (VR) and mixed reality (MR) headsets, augmented reality (AR), and wearables. It also helps people discover and learn about what is going on in the world around them, enabling people to share their experiences, ideas, photos, videos, and other content with audiences ranging from their closest family members and friends to the public at large. The Company's segments include Family of Apps (FoA) and Reality Labs (RL). FoA segment includes Facebook, Instagram, Messenger, WhatsApp and Threads. RL segment includes its virtual, augmented, and mixed reality related consumer hardware, software and content. Its product offerings in VR include its Meta Quest devices, as well as software and content available through the Meta Horizon Store.</v>
    <v>75945</v>
    <v>Nasdaq Stock Market</v>
    <v>XNAS</v>
    <v>XNAS</v>
    <v>1 Meta Way, MENLO PARK, CA, 94025 US</v>
    <v>741.21</v>
    <v>Software &amp; IT Services</v>
    <v>Stock</v>
    <v>45954.999980161716</v>
    <v>70</v>
    <v>731.15</v>
    <v>1842078000000</v>
    <v>Meta Platforms, Inc.</v>
    <v>Meta Platforms, Inc.</v>
    <v>736.79</v>
    <v>26.352499999999999</v>
    <v>734</v>
    <v>738.36</v>
    <v>738.95</v>
    <v>2512141000</v>
    <v>META</v>
    <v>Meta Platforms, Inc. (XNAS:META)</v>
    <v>9151267</v>
    <v>12311037</v>
    <v>2004</v>
  </rv>
  <rv s="2">
    <v>71</v>
  </rv>
  <rv s="0">
    <v>https://www.bing.com/financeapi/forcetrigger?t=a24kar&amp;q=XNAS%3aTSLA&amp;form=skydnc</v>
    <v>Learn more on Bing</v>
  </rv>
  <rv s="1">
    <v>0</v>
    <v>TESLA, INC. (XNAS:TSLA)</v>
    <v>2</v>
    <v>3</v>
    <v>Finance</v>
    <v>4</v>
    <v>en-US</v>
    <v>a24kar</v>
    <v>268435456</v>
    <v>1</v>
    <v>Powered by Refinitiv</v>
    <v>488.53989999999999</v>
    <v>214.25</v>
    <v>2.0724</v>
    <v>-15.26</v>
    <v>-3.3987999999999997E-2</v>
    <v>0</v>
    <v>0</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451.68</v>
    <v>Automobiles &amp; Auto Parts</v>
    <v>Stock</v>
    <v>45954.999995960156</v>
    <v>73</v>
    <v>430.17</v>
    <v>1471712000000</v>
    <v>TESLA, INC.</v>
    <v>TESLA, INC.</v>
    <v>446.83</v>
    <v>311.2901</v>
    <v>448.98</v>
    <v>433.72</v>
    <v>433.72</v>
    <v>3325819000</v>
    <v>TSLA</v>
    <v>TESLA, INC. (XNAS:TSLA)</v>
    <v>94727774</v>
    <v>89870669</v>
    <v>2024</v>
  </rv>
  <rv s="2">
    <v>74</v>
  </rv>
  <rv s="0">
    <v>https://www.bing.com/financeapi/forcetrigger?t=a1mou2&amp;q=XNAS%3aAAPL&amp;form=skydnc</v>
    <v>Learn more on Bing</v>
  </rv>
  <rv s="1">
    <v>0</v>
    <v>APPLE INC. (XNAS:AAPL)</v>
    <v>2</v>
    <v>3</v>
    <v>Finance</v>
    <v>4</v>
    <v>en-US</v>
    <v>a1mou2</v>
    <v>268435456</v>
    <v>1</v>
    <v>Powered by Refinitiv</v>
    <v>265.29000000000002</v>
    <v>169.21010000000001</v>
    <v>1.0834999999999999</v>
    <v>3.24</v>
    <v>1.2482E-2</v>
    <v>0.18</v>
    <v>6.8490000000000001E-4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264.13</v>
    <v>Computers, Phones &amp; Household Electronics</v>
    <v>Stock</v>
    <v>45954.999963008595</v>
    <v>76</v>
    <v>259.18</v>
    <v>3899609000000</v>
    <v>APPLE INC.</v>
    <v>APPLE INC.</v>
    <v>261.19</v>
    <v>36.249499999999998</v>
    <v>259.58</v>
    <v>262.82</v>
    <v>263</v>
    <v>14840390000</v>
    <v>AAPL</v>
    <v>APPLE INC. (XNAS:AAPL)</v>
    <v>38253717</v>
    <v>52650930</v>
    <v>1977</v>
  </rv>
  <rv s="2">
    <v>77</v>
  </rv>
  <rv s="9">
    <v>25</v>
    <v>GrnShs:2x Lg NVDA Dly (XNAS:NVDL)</v>
    <v>6</v>
    <v>26</v>
    <v>Finance</v>
    <v>22</v>
    <v>en-US</v>
    <v>c8aoz2</v>
    <v>268435456</v>
    <v>1</v>
    <v>Powered by Refinitiv</v>
    <v>102.46</v>
    <v>23.123100000000001</v>
    <v>3.87</v>
    <v>4.3936999999999997E-2</v>
    <v>0.2</v>
    <v>2.1749999999999999E-3</v>
    <v>USD</v>
    <v>Nasdaq Stock Market</v>
    <v>XNAS</v>
    <v>1.0500000000000001E-2</v>
    <v>93.08</v>
    <v>ETF</v>
    <v>45954.999979015622</v>
    <v>89.31</v>
    <v>4781563822.6899996</v>
    <v>GrnShs:2x Lg NVDA Dly</v>
    <v>89.6</v>
    <v>88.08</v>
    <v>91.95</v>
    <v>92.15</v>
    <v>NVDL</v>
    <v>GrnShs:2x Lg NVDA Dly (XNAS:NVDL)</v>
    <v>8091629</v>
    <v>13375257</v>
  </rv>
  <rv s="2">
    <v>79</v>
  </rv>
  <rv s="0">
    <v>https://www.bing.com/financeapi/forcetrigger?t=bwxxoc&amp;q=XNAS%3aSOFI&amp;form=skydnc</v>
    <v>Learn more on Bing</v>
  </rv>
  <rv s="1">
    <v>0</v>
    <v>SOFI TECHNOLOGIES, INC. (XNAS:SOFI)</v>
    <v>2</v>
    <v>3</v>
    <v>Finance</v>
    <v>4</v>
    <v>en-US</v>
    <v>bwxxoc</v>
    <v>268435456</v>
    <v>1</v>
    <v>Powered by Refinitiv</v>
    <v>30.3</v>
    <v>8.6</v>
    <v>1.9326000000000001</v>
    <v>0.93</v>
    <v>3.3119999999999997E-2</v>
    <v>0.215</v>
    <v>7.4110000000000001E-3</v>
    <v>USD</v>
    <v>SoFi Technologies, Inc. is a member-centric, one-stop shop for digital financial services. The Company, through its lending and financial services products, allows members to borrow, save, spend, invest and protect their money. The Company's segments include Lending, Technology Platform and Financial Services. The Lending segment offers personal loans, student loans, home loans and related servicing to help its members with a variety of financial needs. Its platform supports the full transaction lifecycle, including credit application, underwriting, approval, funding and servicing. The Technology Platform segment provides services through a diversified suite of offerings which include an event and authorization platform accessed via application programming interfaces, a cloud-native digital and core banking platform and services related to both platforms. The Financial Services segment offers a suite of financial services solutions, including SoFi Money and SoFi Invest.</v>
    <v>5000</v>
    <v>Nasdaq Stock Market</v>
    <v>XNAS</v>
    <v>XNAS</v>
    <v>234 1st Street, SAN FRANCISCO, CA, 94105 US</v>
    <v>29.87</v>
    <v>Banking Services</v>
    <v>Stock</v>
    <v>45954.999993078127</v>
    <v>81</v>
    <v>28.7</v>
    <v>32270130000</v>
    <v>SOFI TECHNOLOGIES, INC.</v>
    <v>SOFI TECHNOLOGIES, INC.</v>
    <v>28.844999999999999</v>
    <v>58.808</v>
    <v>28.08</v>
    <v>29.01</v>
    <v>29.225000000000001</v>
    <v>1186838000</v>
    <v>SOFI</v>
    <v>SOFI TECHNOLOGIES, INC. (XNAS:SOFI)</v>
    <v>53154736</v>
    <v>70237732</v>
    <v>2021</v>
  </rv>
  <rv s="2">
    <v>82</v>
  </rv>
  <rv s="0">
    <v>https://www.bing.com/financeapi/forcetrigger?t=a22wz2&amp;q=XNYS%3aSHOP&amp;form=skydnc</v>
    <v>Learn more on Bing</v>
  </rv>
  <rv s="1">
    <v>0</v>
    <v>SHOPIFY INC. (XNAS:SHOP)</v>
    <v>2</v>
    <v>3</v>
    <v>Finance</v>
    <v>4</v>
    <v>en-US</v>
    <v>a22wz2</v>
    <v>268435456</v>
    <v>1</v>
    <v>Powered by Refinitiv</v>
    <v>174.74</v>
    <v>69.84</v>
    <v>2.72</v>
    <v>5.92</v>
    <v>3.5442999999999995E-2</v>
    <v>0.34129999999999999</v>
    <v>1.9729999999999999E-3</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8100</v>
    <v>Nasdaq Stock Market</v>
    <v>XNAS</v>
    <v>XNAS</v>
    <v>151 O'connor Street, Ground Floor, OTTAWA, ON, K2P 2L8 CA</v>
    <v>174.74</v>
    <v>Software &amp; IT Services</v>
    <v>Stock</v>
    <v>45954.999597233596</v>
    <v>84</v>
    <v>168.5</v>
    <v>211376800000</v>
    <v>SHOPIFY INC.</v>
    <v>SHOPIFY INC.</v>
    <v>168.5</v>
    <v>93.352500000000006</v>
    <v>167.03</v>
    <v>172.95</v>
    <v>173.29130000000001</v>
    <v>1299661000</v>
    <v>SHOP</v>
    <v>SHOPIFY INC. (XNAS:SHOP)</v>
    <v>8382276</v>
    <v>8295673</v>
    <v>2004</v>
  </rv>
  <rv s="2">
    <v>85</v>
  </rv>
  <rv s="0">
    <v>https://www.bing.com/financeapi/forcetrigger?t=a1ntlh&amp;q=XNAS%3aASML&amp;form=skydnc</v>
    <v>Learn more on Bing</v>
  </rv>
  <rv s="1">
    <v>0</v>
    <v>ASML Holding NV (XNAS:ASML)</v>
    <v>2</v>
    <v>3</v>
    <v>Finance</v>
    <v>4</v>
    <v>en-US</v>
    <v>a1ntlh</v>
    <v>268435456</v>
    <v>1</v>
    <v>Powered by Refinitiv</v>
    <v>1059</v>
    <v>578.51</v>
    <v>1.8758999999999999</v>
    <v>-3.31</v>
    <v>-3.1940000000000002E-3</v>
    <v>0.17</v>
    <v>1.6459999999999999E-4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43461</v>
    <v>Nasdaq Stock Market</v>
    <v>XNAS</v>
    <v>XNAS</v>
    <v>De Run 6501, VELDHOVEN, NOORD-BRABANT, 5504 DR NL</v>
    <v>1043.4000000000001</v>
    <v>Semiconductors &amp; Semiconductor Equipment</v>
    <v>Stock</v>
    <v>45954.998472615625</v>
    <v>87</v>
    <v>1032.18</v>
    <v>400563400000</v>
    <v>ASML Holding NV</v>
    <v>ASML Holding NV</v>
    <v>1037.93</v>
    <v>36.569400000000002</v>
    <v>1036.4100000000001</v>
    <v>1033.0999999999999</v>
    <v>1033.27</v>
    <v>388147700</v>
    <v>ASML</v>
    <v>ASML Holding NV (XNAS:ASML)</v>
    <v>1032742</v>
    <v>1707218</v>
    <v>1994</v>
  </rv>
  <rv s="2">
    <v>88</v>
  </rv>
  <rv s="0">
    <v>https://www.bing.com/financeapi/forcetrigger?t=a1retc&amp;q=XNYS%3aDELL&amp;form=skydnc</v>
    <v>Learn more on Bing</v>
  </rv>
  <rv s="1">
    <v>0</v>
    <v>DELL TECHNOLOGIES INC. (XNYS:DELL)</v>
    <v>2</v>
    <v>3</v>
    <v>Finance</v>
    <v>4</v>
    <v>en-US</v>
    <v>a1retc</v>
    <v>268435456</v>
    <v>1</v>
    <v>Powered by Refinitiv</v>
    <v>166.1</v>
    <v>66.245000000000005</v>
    <v>1.0071000000000001</v>
    <v>4.41</v>
    <v>2.8593999999999998E-2</v>
    <v>0.26</v>
    <v>1.6389999999999998E-3</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108000</v>
    <v>New York Stock Exchange</v>
    <v>XNYS</v>
    <v>XNYS</v>
    <v>ONE DELL WAY, ROUND ROCK, TX, 78682 US</v>
    <v>159.94</v>
    <v>Computers, Phones &amp; Household Electronics</v>
    <v>Stock</v>
    <v>45954.999182117972</v>
    <v>90</v>
    <v>156.80009999999999</v>
    <v>100148000000</v>
    <v>DELL TECHNOLOGIES INC.</v>
    <v>DELL TECHNOLOGIES INC.</v>
    <v>157.6</v>
    <v>22.138000000000002</v>
    <v>154.22999999999999</v>
    <v>158.63999999999999</v>
    <v>158.9</v>
    <v>670200200</v>
    <v>DELL</v>
    <v>DELL TECHNOLOGIES INC. (XNYS:DELL)</v>
    <v>5081468</v>
    <v>8240148</v>
    <v>2013</v>
  </rv>
  <rv s="2">
    <v>91</v>
  </rv>
  <rv s="0">
    <v>https://www.bing.com/financeapi/forcetrigger?t=c27jhw&amp;q=XNAS%3aMNDY&amp;form=skydnc</v>
    <v>Learn more on Bing</v>
  </rv>
  <rv s="1">
    <v>0</v>
    <v>MONDAY.COM LTD (XNAS:MNDY)</v>
    <v>2</v>
    <v>3</v>
    <v>Finance</v>
    <v>4</v>
    <v>en-US</v>
    <v>c27jhw</v>
    <v>268435456</v>
    <v>1</v>
    <v>Powered by Refinitiv</v>
    <v>342.64</v>
    <v>166.22</v>
    <v>1.2313000000000001</v>
    <v>1.18</v>
    <v>6.0129999999999992E-3</v>
    <v>-0.5</v>
    <v>-2.5330000000000001E-3</v>
    <v>USD</v>
    <v>Monday.Com Ltd is an Israel-based company engaged primarily in the software sector. The Company provides cloud-based platform that enables its users to create custom applications and project management software. The platform offers a Work Operating System (Work OS) that provides modular building blocks to create software applications and work management tools. This system is designed to enhance team collaboration and streamline workflows across various business functions, including project management, CRM, marketing, and more. The Company has teams in Tel Aviv, New York, San Francisco, Miami, Chicago, London, Kiev, and Sydney. The Company customize its platform to suit any business vertical and serves customers worldwide.</v>
    <v>2508</v>
    <v>Nasdaq Stock Market</v>
    <v>XNAS</v>
    <v>XNAS</v>
    <v>6 Yitzhak Sadeh Street, TEL AVIV-YAFO, 677750 IL</v>
    <v>202</v>
    <v>Software &amp; IT Services</v>
    <v>Stock</v>
    <v>45954.996021793748</v>
    <v>93</v>
    <v>196.57</v>
    <v>9912315000</v>
    <v>MONDAY.COM LTD</v>
    <v>MONDAY.COM LTD</v>
    <v>199</v>
    <v>266.15879999999999</v>
    <v>196.23</v>
    <v>197.41</v>
    <v>196.91</v>
    <v>51551460</v>
    <v>MNDY</v>
    <v>MONDAY.COM LTD (XNAS:MNDY)</v>
    <v>473521</v>
    <v>1154731</v>
    <v>2012</v>
  </rv>
  <rv s="2">
    <v>94</v>
  </rv>
  <rv s="0">
    <v>https://www.bing.com/financeapi/forcetrigger?t=c1tsrw&amp;q=XNAS%3aPGY&amp;form=skydnc</v>
    <v>Learn more on Bing</v>
  </rv>
  <rv s="1">
    <v>0</v>
    <v>PAGAYA TECHNOLOGIES LTD (XNAS:PGY)</v>
    <v>2</v>
    <v>3</v>
    <v>Finance</v>
    <v>4</v>
    <v>en-US</v>
    <v>c1tsrw</v>
    <v>268435456</v>
    <v>1</v>
    <v>Powered by Refinitiv</v>
    <v>44.99</v>
    <v>8.1999999999999993</v>
    <v>5.8906000000000001</v>
    <v>-0.48</v>
    <v>-1.626E-2</v>
    <v>0.19</v>
    <v>6.5430000000000002E-3</v>
    <v>USD</v>
    <v>Pagaya Technologies Ltd is an Israel-based company. It is primarily engaged in financial technology (FinTech) industry. The Company develops data science, machine learning and AI technology (Artificial Intelligence) analytics, enabling accurate, real-time customer credit assessments. Company's customers are lending companies that, by connecting to the AI Pagaya network, have the opportunity to discover and approve new customers that meet their credit criteria. Thanks to the Company's solutions, its customers gains a customer without undue risk. Pagaya Technologies Ltd delivers technology that provides loan assistance such as personal, car and credit card loans. The Company serves its clients all over the world.</v>
    <v>553</v>
    <v>Nasdaq Stock Market</v>
    <v>XNAS</v>
    <v>XNAS</v>
    <v>121 Menachem Begin Rd., 54Th Floor, TEL AVIV-YAFO IL</v>
    <v>30.54</v>
    <v>Financial Technology (Fintech) &amp; Infrastructure</v>
    <v>Stock</v>
    <v>45954.99955258047</v>
    <v>96</v>
    <v>29</v>
    <v>2238498000</v>
    <v>PAGAYA TECHNOLOGIES LTD</v>
    <v>PAGAYA TECHNOLOGIES LTD</v>
    <v>30.35</v>
    <v>0</v>
    <v>29.52</v>
    <v>29.04</v>
    <v>29.23</v>
    <v>76608430</v>
    <v>PGY</v>
    <v>PAGAYA TECHNOLOGIES LTD (XNAS:PGY)</v>
    <v>3097255</v>
    <v>5440014</v>
    <v>2016</v>
  </rv>
  <rv s="2">
    <v>97</v>
  </rv>
  <rv s="0">
    <v>https://www.bing.com/financeapi/forcetrigger?t=a2aiur&amp;q=OTCM%3aBRPHF&amp;form=skydnc</v>
    <v>Learn more on Bing</v>
  </rv>
  <rv s="1">
    <v>0</v>
    <v>GALAXY DIGITAL INC. (XNAS:GLXY)</v>
    <v>2</v>
    <v>3</v>
    <v>Finance</v>
    <v>4</v>
    <v>en-US</v>
    <v>a2aiur</v>
    <v>268435456</v>
    <v>1</v>
    <v>Powered by Refinitiv</v>
    <v>45.92</v>
    <v>8.1999999999999993</v>
    <v>3.9832000000000001</v>
    <v>1.22</v>
    <v>3.1606000000000002E-2</v>
    <v>0.21</v>
    <v>5.274E-3</v>
    <v>USD</v>
    <v>Galaxy Digital Inc. is engaged in the business of digital assets and data center infrastructure, delivering solutions that accelerate progress in finance and artificial intelligence (AI). The Company's digital assets platform offers institutional access to trading, advisory, asset management, staking, self-custody, and tokenization technology. In addition, it develops and operates data center infrastructure to power AI and high-performance computing workloads. The Company's segments include Digital Assets, Data Centers, and Treasury and Corporate. Its Digital Assets operating business segment provides new products and capabilities such as staking, margin-based financing and active exchange-traded funds. The Data Centers segment comprises the Helios infrastructure assets. Its Data Centers segment develops and operates High Performance Computing (HPC) infrastructure to meet the growing demand for large-scale, power-ready facilities in the AI/HPC industry.</v>
    <v>520</v>
    <v>Nasdaq Stock Market</v>
    <v>XNAS</v>
    <v>XNAS</v>
    <v>300 Vesey Street, 13Th Floor, NEW YORK, NY, 10282 US</v>
    <v>41.47</v>
    <v>Investment Banking &amp; Investment Services</v>
    <v>Stock</v>
    <v>45954.999881793752</v>
    <v>99</v>
    <v>39.65</v>
    <v>16708800000</v>
    <v>GALAXY DIGITAL INC.</v>
    <v>GALAXY DIGITAL INC.</v>
    <v>40.04</v>
    <v>0</v>
    <v>38.6</v>
    <v>39.82</v>
    <v>40.03</v>
    <v>389846000</v>
    <v>GLXY</v>
    <v>GALAXY DIGITAL INC. (XNAS:GLXY)</v>
    <v>6902183</v>
    <v>8888990</v>
    <v>2021</v>
  </rv>
  <rv s="2">
    <v>100</v>
  </rv>
  <rv s="0">
    <v>https://www.bing.com/financeapi/forcetrigger?t=a24xlh&amp;q=XNYS%3aUNH&amp;form=skydnc</v>
    <v>Learn more on Bing</v>
  </rv>
  <rv s="1">
    <v>0</v>
    <v>UNITEDHEALTH GROUP INCORPORATED (XNYS:UNH)</v>
    <v>2</v>
    <v>3</v>
    <v>Finance</v>
    <v>4</v>
    <v>en-US</v>
    <v>a24xlh</v>
    <v>268435456</v>
    <v>1</v>
    <v>Powered by Refinitiv</v>
    <v>630.73</v>
    <v>234.6</v>
    <v>0.47270000000000001</v>
    <v>2.0499999999999998</v>
    <v>5.6870000000000002E-3</v>
    <v>1</v>
    <v>2.7589999999999997E-3</v>
    <v>USD</v>
    <v>UnitedHealth Group Incorporated is a healthcare and well-being company. Its segments include Optum Health, Optum Insight, Optum Rx, and UnitedHealthcare, which includes UnitedHealthcare Employer &amp; Individual, UnitedHealthcare Medicare &amp; Retirement and UnitedHealthcare Community &amp; State. Optum Health offers comprehensive and patient-centered care, addressing the physical, mental, social, and financial well-being. Optum Health delivers primary, specialty and surgical care; helps patients and providers navigate and address complex, chronic and behavioral health needs. Optum Insight connects the healthcare system with services, analytics and platforms that make clinical, administrative and financial processes simpler and more efficient for all participants in the healthcare system. Optum Rx offers a range of pharmacy care services through retail pharmacies, through home delivery, specialty and community health pharmacies and the provision of in-home and community-based infusion services.</v>
    <v>400000</v>
    <v>New York Stock Exchange</v>
    <v>XNYS</v>
    <v>XNYS</v>
    <v>1 HEALTH DRIVE, EDEN PRAIRIE, MN, 55344 US</v>
    <v>365.42</v>
    <v>Healthcare Providers &amp; Services</v>
    <v>Stock</v>
    <v>45954.999892245316</v>
    <v>102</v>
    <v>360.02499999999998</v>
    <v>330906000000</v>
    <v>UNITEDHEALTH GROUP INCORPORATED</v>
    <v>UNITEDHEALTH GROUP INCORPORATED</v>
    <v>361.37</v>
    <v>15.6082</v>
    <v>360.45</v>
    <v>362.5</v>
    <v>363.5</v>
    <v>905673600</v>
    <v>UNH</v>
    <v>UNITEDHEALTH GROUP INCORPORATED (XNYS:UNH)</v>
    <v>5462101</v>
    <v>8363093</v>
    <v>2015</v>
  </rv>
  <rv s="2">
    <v>103</v>
  </rv>
  <rv s="0">
    <v>https://www.bing.com/financeapi/forcetrigger?t=c1dbvh&amp;q=XNYS%3aPATH&amp;form=skydnc</v>
    <v>Learn more on Bing</v>
  </rv>
  <rv s="1">
    <v>0</v>
    <v>UIPATH, INC. (XNYS:PATH)</v>
    <v>2</v>
    <v>3</v>
    <v>Finance</v>
    <v>4</v>
    <v>en-US</v>
    <v>c1dbvh</v>
    <v>268435456</v>
    <v>1</v>
    <v>Powered by Refinitiv</v>
    <v>18.739999999999998</v>
    <v>9.3800000000000008</v>
    <v>1.0656000000000001</v>
    <v>1.04</v>
    <v>6.7358000000000001E-2</v>
    <v>0</v>
    <v>0</v>
    <v>USD</v>
    <v>UiPath, Inc. is an enterprise automation and artificial intelligence (AI) software company. The Company is focused on building and managing automations, starting with computer vision technology and user interface automations in its initial robotic process automation (RPA) offering. Its AI-powered UiPath Platform offers a robust set of capabilities that allows its customers to discover opportunities for automation, automate using a digital workforce that seamlessly collaborates with humans, and operate a mission critical automation program at scale. It enables employees to quickly build automations for both existing and new processes and to automate an array of actions, including logging into applications, extracting information from documents, moving folders, filling in forms, reading emails, and updating information fields and databases. Its platform allows users to design and combine UI automations, API integrations, and AI-based document understanding in a single workflow.</v>
    <v>3868</v>
    <v>New York Stock Exchange</v>
    <v>XNYS</v>
    <v>XNYS</v>
    <v>One Vanderbilt Avenue, 60th Floor, NEW YORK, NY, 10017 US</v>
    <v>16.754999999999999</v>
    <v>Software &amp; IT Services</v>
    <v>Stock</v>
    <v>45954.999790635935</v>
    <v>105</v>
    <v>15.32</v>
    <v>7981255000</v>
    <v>UIPATH, INC.</v>
    <v>UIPATH, INC.</v>
    <v>15.56</v>
    <v>514.66669999999999</v>
    <v>15.44</v>
    <v>16.48</v>
    <v>16.48</v>
    <v>531021700</v>
    <v>PATH</v>
    <v>UIPATH, INC. (XNYS:PATH)</v>
    <v>34811843</v>
    <v>32730731</v>
    <v>2015</v>
  </rv>
  <rv s="2">
    <v>106</v>
  </rv>
  <rv s="0">
    <v>https://www.bing.com/financeapi/forcetrigger?t=bo5fpr&amp;q=XNAS%3aMRNA&amp;form=skydnc</v>
    <v>Learn more on Bing</v>
  </rv>
  <rv s="1">
    <v>0</v>
    <v>MODERNA, INC. (XNAS:MRNA)</v>
    <v>2</v>
    <v>3</v>
    <v>Finance</v>
    <v>4</v>
    <v>en-US</v>
    <v>bo5fpr</v>
    <v>268435456</v>
    <v>1</v>
    <v>Powered by Refinitiv</v>
    <v>57.69</v>
    <v>23.15</v>
    <v>2.0135000000000001</v>
    <v>0.49</v>
    <v>1.8667E-2</v>
    <v>3.5299999999999998E-2</v>
    <v>1.32E-3</v>
    <v>USD</v>
    <v>Moderna, Inc. is a biotechnology company. The Company is advancing a new class of medicines made of messenger ribonucleic acid (mRNA). It is developing therapeutics and vaccines for infectious diseases, immuno-oncology, rare diseases and autoimmune diseases. mRNA medicines are designed to direct the body’s cells to produce intracellular, membrane or secreted proteins that have a therapeutic or preventive benefit with the potential to address a spectrum of diseases. The Company’s diverse development pipeline consists of 44 therapeutic and vaccine programs, 11 of which are in late-stage development. Its commercial products include Spikevax (its COVID vaccine) and mRESVIA (its respiratory syncytial virus (RSV) vaccine). Additionally, it has achieved four positive Phase III data readouts for its COVID vaccine (mRNA-1283), its RSV vaccine for high-risk adults aged 18 to 59 (mRNA-1345), its seasonal flu+COVID vaccine (mRNA-1083), and its seasonal flu vaccine (mRNA-1010).</v>
    <v>5800</v>
    <v>Nasdaq Stock Market</v>
    <v>XNAS</v>
    <v>XNAS</v>
    <v>325 BINNEY STREET, Cambridge, MA, 02142 US</v>
    <v>26.91</v>
    <v>Pharmaceuticals</v>
    <v>Stock</v>
    <v>45954.999891851563</v>
    <v>108</v>
    <v>26.11</v>
    <v>10487090000</v>
    <v>MODERNA, INC.</v>
    <v>MODERNA, INC.</v>
    <v>26.52</v>
    <v>0</v>
    <v>26.25</v>
    <v>26.74</v>
    <v>26.775300000000001</v>
    <v>390580800</v>
    <v>MRNA</v>
    <v>MODERNA, INC. (XNAS:MRNA)</v>
    <v>6494118</v>
    <v>9835193</v>
    <v>2016</v>
  </rv>
  <rv s="2">
    <v>109</v>
  </rv>
  <rv s="0">
    <v>https://www.bing.com/financeapi/forcetrigger?t=a1zqnm&amp;q=XNYS%3aPFE&amp;form=skydnc</v>
    <v>Learn more on Bing</v>
  </rv>
  <rv s="1">
    <v>0</v>
    <v>PFIZER INC. (XNYS:PFE)</v>
    <v>2</v>
    <v>3</v>
    <v>Finance</v>
    <v>4</v>
    <v>en-US</v>
    <v>a1zqnm</v>
    <v>268435456</v>
    <v>1</v>
    <v>Powered by Refinitiv</v>
    <v>29.17</v>
    <v>20.914999999999999</v>
    <v>0.5091</v>
    <v>0.09</v>
    <v>3.6480000000000002E-3</v>
    <v>0.02</v>
    <v>8.0780000000000001E-4</v>
    <v>USD</v>
    <v>Pfizer Inc. is a research-based, global biopharmaceutical company. The Company is engaged in the discovery, development, manufacture, marketing, sale and distribution of biopharmaceutical products worldwide. Its Biopharma segment includes the Pfizer U.S. Commercial Division, and the Pfizer International Commercial Division. Its product categories include oncology, primary care and specialty care. Its oncology products include Ibrance, Xtandi, Padcev, Adcetris, Inlyta, Lorbrena, Bosulif, Tukysa, Braftovi, Mektovi, Orgovyx, Elrexfio, Tivdak and Talzenna. Its primary care products include Eliquis, Nurtec ODT/Vydura, Zavzpret, the Prevnar family, Comirnaty, Abrysvo, FSME/IMMUN-TicoVac, Nimenrix, Trumenba, and Paxlovid. Its specialty care products include Xeljanz, Enbrel (outside the United States and Canada), Inflectra, Abrilada, Cibinqo, Litfulo, Eucrisa, Velsipity, the Vyndaqel family, Genotropin, BeneFIX, Xyntha, Somavert, Ngenla, Hympavzi, Sulperazon, Zavicefta, Octagam and others.</v>
    <v>81000</v>
    <v>New York Stock Exchange</v>
    <v>XNYS</v>
    <v>XNYS</v>
    <v>66 HUDSON BOULEVARD EAST, NEW YORK, NY, 10001-2192 US</v>
    <v>24.829000000000001</v>
    <v>Pharmaceuticals</v>
    <v>Stock</v>
    <v>45954.999986191404</v>
    <v>111</v>
    <v>24.68</v>
    <v>141285900000</v>
    <v>PFIZER INC.</v>
    <v>PFIZER INC.</v>
    <v>24.695</v>
    <v>17.8902</v>
    <v>24.67</v>
    <v>24.76</v>
    <v>24.78</v>
    <v>5685550000</v>
    <v>PFE</v>
    <v>PFIZER INC. (XNYS:PFE)</v>
    <v>27429169</v>
    <v>58770627</v>
    <v>1942</v>
  </rv>
  <rv s="2">
    <v>112</v>
  </rv>
  <rv s="13">
    <v>32</v>
    <v>SEALSQ Corp (XNAS:LAES)</v>
    <v>14</v>
    <v>3</v>
    <v>Finance</v>
    <v>4</v>
    <v>en-US</v>
    <v>c9t5ww</v>
    <v>268435456</v>
    <v>1</v>
    <v>Powered by Refinitiv</v>
    <v>11</v>
    <v>0.309</v>
    <v>0.92700000000000005</v>
    <v>1.29</v>
    <v>0.22552399999999997</v>
    <v>-4.0099999999999997E-2</v>
    <v>-5.7199999999999994E-3</v>
    <v>USD</v>
    <v>Sealsq Corp is a Switzerland based holding company operating primarily in the semiconductor industry. The Company focuses on developing and selling tamper resistant semiconductors, chips, processors and Post-Quantum technology products. The Company also develops certified secure microcontrollers and implement post-quantum cryptography also secure hardware, firmware, and provides other services for customers across multiple industries. The Company’s products are applicable in consumer electronics, aerospace &amp; military, telecommunications, energy and building, logistics, and medical sectors. The Company offers its solutions across the globe: USA, Canada, Europe, Middle East, Asia and Australia.</v>
    <v>67</v>
    <v>Nasdaq Stock Market</v>
    <v>XNAS</v>
    <v>XNAS</v>
    <v>Avenue Louis-Casai 58, COINTRIN, GENEVE, 1216 CH</v>
    <v>7.08</v>
    <v>Semiconductors &amp; Semiconductor Equipment</v>
    <v>Stock</v>
    <v>45954.999982835157</v>
    <v>5.8</v>
    <v>1082146000</v>
    <v>SEALSQ Corp</v>
    <v>SEALSQ Corp</v>
    <v>5.92</v>
    <v>0</v>
    <v>5.72</v>
    <v>7.01</v>
    <v>6.9699</v>
    <v>177401000</v>
    <v>LAES</v>
    <v>SEALSQ Corp (XNAS:LAES)</v>
    <v>56762610</v>
    <v>49642894</v>
    <v>2022</v>
  </rv>
  <rv s="2">
    <v>114</v>
  </rv>
  <rv s="0">
    <v>https://www.bing.com/financeapi/forcetrigger?t=a1wzw7&amp;q=XNYS%3aLMT&amp;form=skydnc</v>
    <v>Learn more on Bing</v>
  </rv>
  <rv s="1">
    <v>0</v>
    <v>LOCKHEED MARTIN CORPORATION (XNYS:LMT)</v>
    <v>2</v>
    <v>3</v>
    <v>Finance</v>
    <v>4</v>
    <v>en-US</v>
    <v>a1wzw7</v>
    <v>268435456</v>
    <v>1</v>
    <v>Powered by Refinitiv</v>
    <v>576.42999999999995</v>
    <v>410.11</v>
    <v>0.24790000000000001</v>
    <v>-2.64</v>
    <v>-5.4090000000000006E-3</v>
    <v>0.14000000000000001</v>
    <v>2.8840000000000002E-4</v>
    <v>USD</v>
    <v>Lockheed Martin Corporation is a global aerospace and defense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Its Space segment is engaged in the research and design, development, engineering and production of satellites, space transportation systems, and strategic, advanced strike, and defensive systems.</v>
    <v>121000</v>
    <v>New York Stock Exchange</v>
    <v>XNYS</v>
    <v>XNYS</v>
    <v>6801 ROCKLEDGE DR, BETHESDA, MD, 20817 US</v>
    <v>491.82</v>
    <v>Aerospace &amp; Defense</v>
    <v>Stock</v>
    <v>45954.997833703128</v>
    <v>116</v>
    <v>484.07499999999999</v>
    <v>113269200000</v>
    <v>LOCKHEED MARTIN CORPORATION</v>
    <v>LOCKHEED MARTIN CORPORATION</v>
    <v>490.28</v>
    <v>27.186900000000001</v>
    <v>488.05</v>
    <v>485.41</v>
    <v>485.55</v>
    <v>231397800</v>
    <v>LMT</v>
    <v>LOCKHEED MARTIN CORPORATION (XNYS:LMT)</v>
    <v>1368445</v>
    <v>1381084</v>
    <v>1994</v>
  </rv>
  <rv s="2">
    <v>117</v>
  </rv>
  <rv s="0">
    <v>https://www.bing.com/financeapi/forcetrigger?t=a22m27&amp;q=ARCX%3aSCHD&amp;form=skydnc</v>
    <v>Learn more on Bing</v>
  </rv>
  <rv s="4">
    <v>9</v>
    <v>Schwab Str:US Div Eq ETF (ARCX:SCHD)</v>
    <v>10</v>
    <v>11</v>
    <v>Finance</v>
    <v>22</v>
    <v>en-US</v>
    <v>a22m27</v>
    <v>268435456</v>
    <v>1</v>
    <v>Powered by Refinitiv</v>
    <v>29.72</v>
    <v>23.87</v>
    <v>0.94869999999999999</v>
    <v>0</v>
    <v>0</v>
    <v>0.02</v>
    <v>7.3990000000000004E-4</v>
    <v>USD</v>
    <v>NYSE Arca</v>
    <v>ARCX</v>
    <v>5.9999999999999995E-4</v>
    <v>27.22</v>
    <v>ETF</v>
    <v>45954.999625925782</v>
    <v>119</v>
    <v>27.03</v>
    <v>71546720418.940002</v>
    <v>Schwab Str:US Div Eq ETF</v>
    <v>27.17</v>
    <v>27.03</v>
    <v>27.03</v>
    <v>27.05</v>
    <v>SCHD</v>
    <v>Schwab Str:US Div Eq ETF (ARCX:SCHD)</v>
    <v>14054950</v>
    <v>17497140</v>
  </rv>
  <rv s="2">
    <v>120</v>
  </rv>
  <rv s="0">
    <v>https://www.bing.com/financeapi/forcetrigger?t=a1vxfr&amp;q=ARCX%3aIWM&amp;form=skydnc</v>
    <v>Learn more on Bing</v>
  </rv>
  <rv s="4">
    <v>9</v>
    <v>iShares:Russ 2000 ETF (ARCX:IWM)</v>
    <v>10</v>
    <v>11</v>
    <v>Finance</v>
    <v>22</v>
    <v>en-US</v>
    <v>a1vxfr</v>
    <v>268435456</v>
    <v>1</v>
    <v>Powered by Refinitiv</v>
    <v>252.77</v>
    <v>171.73</v>
    <v>0.99909999999999999</v>
    <v>3.01</v>
    <v>1.2215E-2</v>
    <v>0.04</v>
    <v>1.604E-4</v>
    <v>USD</v>
    <v>NYSE Arca</v>
    <v>ARCX</v>
    <v>1.9E-3</v>
    <v>251.11</v>
    <v>ETF</v>
    <v>45954.999971816404</v>
    <v>122</v>
    <v>248.97</v>
    <v>70946292252.289993</v>
    <v>iShares:Russ 2000 ETF</v>
    <v>249.8</v>
    <v>246.42</v>
    <v>249.43</v>
    <v>249.47</v>
    <v>IWM</v>
    <v>iShares:Russ 2000 ETF (ARCX:IWM)</v>
    <v>26627005</v>
    <v>38414895</v>
  </rv>
  <rv s="2">
    <v>123</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_Display" t="spb"/>
    <k n="_DisplayString" t="s"/>
    <k n="_Flags" t="spb"/>
    <k n="_Format" t="spb"/>
    <k n="_Icon" t="s"/>
    <k n="_SubLabel" t="spb"/>
    <k n="%EntityCulture" t="s"/>
    <k n="%EntityId" t="s"/>
    <k n="%EntityServiceId"/>
    <k n="%IsRefreshable" t="b"/>
    <k n="%ProviderInfo" t="s"/>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Exchange" t="s"/>
    <k n="Exchange abbreviation" t="s"/>
    <k n="Expense ratio"/>
    <k n="High"/>
    <k n="Instrument type" t="s"/>
    <k n="Last trade time"/>
    <k n="Low"/>
    <k n="Market cap"/>
    <k n="Name" t="s"/>
    <k n="Open"/>
    <k n="Previous close"/>
    <k n="Price"/>
    <k n="Price (Extended hours)"/>
    <k n="Ticker symbol" t="s"/>
    <k n="UniqueName" t="s"/>
    <k n="Volume"/>
    <k n="Volume average"/>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ExchangeID</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30">
      <v t="s">%EntityServiceId</v>
      <v t="s">_Format</v>
      <v t="s">%IsRefreshable</v>
      <v t="s">%EntityCulture</v>
      <v t="s">%EntityId</v>
      <v t="s">_Icon</v>
      <v t="s">_Display</v>
      <v t="s">Name</v>
      <v t="s">Price</v>
      <v t="s">Exchange</v>
      <v t="s">_SubLabel</v>
      <v t="s">Last trade time</v>
      <v t="s">Ticker symbol</v>
      <v t="s">Exchange abbreviation</v>
      <v t="s">Change</v>
      <v t="s">Expense ratio</v>
      <v t="s">Change (%)</v>
      <v t="s">Currency</v>
      <v t="s">Previous close</v>
      <v t="s">Open</v>
      <v t="s">High</v>
      <v t="s">Low</v>
      <v t="s">Volume</v>
      <v t="s">Market cap</v>
      <v t="s">Instrument type</v>
      <v t="s">_Flags</v>
      <v t="s">UniqueName</v>
      <v t="s">_DisplayString</v>
      <v t="s">LearnMoreOnLink</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5">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3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spb>
    <spb s="7">
      <v>3</v>
      <v>10</v>
      <v>10</v>
      <v>5</v>
      <v>10</v>
      <v>10</v>
      <v>10</v>
      <v>7</v>
      <v>9</v>
    </spb>
    <spb s="8">
      <v>GMT</v>
    </spb>
    <spb s="0">
      <v>2</v>
      <v>Name</v>
      <v>LearnMoreOnLink</v>
    </spb>
    <spb s="9">
      <v>1</v>
      <v>1</v>
      <v>1</v>
    </spb>
    <spb s="10">
      <v>1</v>
      <v>2</v>
      <v>1</v>
      <v>3</v>
      <v>1</v>
      <v>1</v>
      <v>1</v>
      <v>4</v>
      <v>5</v>
      <v>6</v>
      <v>1</v>
      <v>1</v>
      <v>5</v>
      <v>1</v>
      <v>4</v>
      <v>7</v>
      <v>9</v>
      <v>1</v>
      <v>1</v>
      <v>5</v>
    </spb>
    <spb s="11">
      <v>at close</v>
      <v>from previous close</v>
      <v>from previous close</v>
      <v>GMT</v>
      <v>BATS BZX Real-Time Last Price</v>
      <v>from close</v>
      <v>from close</v>
    </spb>
    <spb s="5">
      <v>3</v>
      <v>Name</v>
    </spb>
    <spb s="12">
      <v>1</v>
      <v>1</v>
      <v>1</v>
    </spb>
    <spb s="13">
      <v>1</v>
      <v>2</v>
      <v>2</v>
      <v>1</v>
      <v>3</v>
      <v>1</v>
      <v>1</v>
      <v>1</v>
      <v>4</v>
      <v>5</v>
      <v>6</v>
      <v>1</v>
      <v>1</v>
      <v>1</v>
      <v>4</v>
      <v>7</v>
      <v>8</v>
      <v>9</v>
      <v>4</v>
      <v>1</v>
      <v>1</v>
      <v>5</v>
    </spb>
    <spb s="0">
      <v>4</v>
      <v>Name</v>
      <v>LearnMoreOnLink</v>
    </spb>
    <spb s="14">
      <v>1</v>
      <v>2</v>
      <v>1</v>
      <v>3</v>
      <v>1</v>
      <v>1</v>
      <v>1</v>
      <v>4</v>
      <v>5</v>
      <v>6</v>
      <v>1</v>
      <v>1</v>
      <v>5</v>
      <v>1</v>
      <v>7</v>
      <v>9</v>
    </spb>
    <spb s="15">
      <v>Delayed 15 minutes</v>
      <v>from previous close</v>
      <v>LSE</v>
      <v>from previous close</v>
      <v>GMT</v>
    </spb>
    <spb s="0">
      <v>5</v>
      <v>Name</v>
      <v>LearnMoreOnLink</v>
    </spb>
    <spb s="16">
      <v>11</v>
      <v>11</v>
      <v>3</v>
      <v>11</v>
      <v>11</v>
      <v>11</v>
      <v>4</v>
      <v>5</v>
      <v>12</v>
      <v>5</v>
      <v>11</v>
      <v>7</v>
      <v>9</v>
    </spb>
    <spb s="17">
      <v>from previous close</v>
      <v>from previous close</v>
      <v>GMT</v>
    </spb>
    <spb s="18">
      <v>at close</v>
      <v>from previous close</v>
      <v>Source: Nasdaq</v>
      <v>from previous close</v>
      <v>GMT</v>
      <v>Delayed 15 minutes</v>
      <v>from close</v>
      <v>from close</v>
    </spb>
    <spb s="5">
      <v>6</v>
      <v>Name</v>
    </spb>
    <spb s="19">
      <v>13</v>
      <v>2</v>
      <v>13</v>
      <v>3</v>
      <v>13</v>
      <v>13</v>
      <v>13</v>
      <v>4</v>
      <v>4</v>
      <v>5</v>
      <v>6</v>
      <v>13</v>
      <v>13</v>
      <v>13</v>
      <v>4</v>
      <v>7</v>
      <v>8</v>
      <v>9</v>
      <v>4</v>
    </spb>
    <spb s="5">
      <v>7</v>
      <v>Name</v>
    </spb>
    <spb s="20">
      <v>1</v>
      <v>1</v>
      <v>3</v>
      <v>1</v>
      <v>1</v>
      <v>1</v>
      <v>4</v>
      <v>5</v>
      <v>6</v>
      <v>1</v>
      <v>1</v>
      <v>5</v>
      <v>1</v>
      <v>4</v>
      <v>7</v>
      <v>9</v>
      <v>1</v>
      <v>1</v>
      <v>5</v>
    </spb>
    <spb s="0">
      <v>8</v>
      <v>Name</v>
      <v>LearnMoreOnLink</v>
    </spb>
    <spb s="21">
      <v>0</v>
      <v>0</v>
    </spb>
    <spb s="22">
      <v>28</v>
      <v>1</v>
      <v>1</v>
      <v>1</v>
      <v>1</v>
    </spb>
    <spb s="23">
      <v>1</v>
      <v>2</v>
      <v>2</v>
      <v>1</v>
      <v>3</v>
      <v>1</v>
      <v>14</v>
      <v>1</v>
      <v>1</v>
      <v>4</v>
      <v>4</v>
      <v>5</v>
      <v>6</v>
      <v>1</v>
      <v>1</v>
      <v>1</v>
      <v>4</v>
      <v>7</v>
      <v>8</v>
      <v>9</v>
      <v>4</v>
      <v>1</v>
      <v>1</v>
      <v>5</v>
    </spb>
    <spb s="24">
      <v>Powered by Refinitiv</v>
    </spb>
    <spb s="5">
      <v>9</v>
      <v>Name</v>
    </spb>
  </spbData>
</supportingPropertyBags>
</file>

<file path=xl/richData/rdsupportingpropertybagstructure.xml><?xml version="1.0" encoding="utf-8"?>
<spbStructures xmlns="http://schemas.microsoft.com/office/spreadsheetml/2017/richdata2" count="2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Change (%)"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Low" t="i"/>
    <k n="High" t="i"/>
    <k n="Name" t="i"/>
    <k n="Open" t="i"/>
    <k n="Price" t="i"/>
    <k n="Change" t="i"/>
    <k n="Volume" t="i"/>
    <k n="Change (%)" t="i"/>
    <k n="Market cap" t="i"/>
    <k n="Expense ratio" t="i"/>
    <k n="Previous close" t="i"/>
    <k n="Last trade time" t="i"/>
    <k n="`%EntityServiceId" t="i"/>
  </s>
  <s>
    <k n="Change" t="s"/>
    <k n="Change (%)" t="s"/>
    <k n="Last trade time" t="s"/>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35" formatCode="_(* #,##0.00_);_(* \(#,##0.00\);_(* &quot;-&quot;??_);_(@_)"/>
    </x:dxf>
    <x:dxf>
      <x:numFmt numFmtId="33" formatCode="_(* #,##0_);_(* \(#,##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 xml:space="preserve">_ [$₪-he-IL] * #,##0.00_ ;_ [$₪-he-IL] * -#,##0.00_ ;_ [$₪-he-IL] * "-"??_ ;_ @_ </rpv>
    </rSty>
    <rSty dxfid="7">
      <rpv i="0">_(* #,##0.00_);_(* (#,##0.00);_(* "-"??_);_(@_)</rpv>
    </rSty>
    <rSty dxfid="8">
      <rpv i="0">_(* #,##0_);_(* (#,##0);_(* "-"_);_(@_)</rpv>
    </rSty>
    <rSty dxfid="1">
      <rpv i="0">_-[$$-en-CA]* #,##0.00_-;-[$$-en-CA]* #,##0.00_-;_-[$$-en-CA]* "-"??_-;_-@_-</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F2ABD-03F4-4D79-9D70-0BAF17F2DAAE}">
  <dimension ref="A1:Y65"/>
  <sheetViews>
    <sheetView tabSelected="1" topLeftCell="A42" zoomScale="89" zoomScaleNormal="86" workbookViewId="0">
      <selection activeCell="K63" sqref="K63"/>
    </sheetView>
  </sheetViews>
  <sheetFormatPr defaultRowHeight="15" x14ac:dyDescent="0.2"/>
  <cols>
    <col min="2" max="2" width="6.1875" bestFit="1" customWidth="1"/>
    <col min="3" max="3" width="8.7421875" bestFit="1" customWidth="1"/>
    <col min="4" max="4" width="7.53125" bestFit="1" customWidth="1"/>
    <col min="5" max="5" width="10.625" bestFit="1" customWidth="1"/>
    <col min="6" max="6" width="6.3203125" bestFit="1" customWidth="1"/>
    <col min="7" max="7" width="3.62890625" customWidth="1"/>
    <col min="8" max="8" width="13.046875" style="35" bestFit="1" customWidth="1"/>
    <col min="9" max="9" width="11.703125" bestFit="1" customWidth="1"/>
    <col min="10" max="10" width="9.953125" bestFit="1" customWidth="1"/>
    <col min="11" max="11" width="10.76171875" bestFit="1" customWidth="1"/>
    <col min="12" max="12" width="11.296875" bestFit="1" customWidth="1"/>
    <col min="13" max="13" width="14.125" bestFit="1" customWidth="1"/>
    <col min="14" max="14" width="8.0703125" hidden="1" customWidth="1"/>
    <col min="15" max="15" width="12.23828125" bestFit="1" customWidth="1"/>
    <col min="16" max="16" width="10.89453125" bestFit="1" customWidth="1"/>
    <col min="17" max="17" width="12.23828125" bestFit="1" customWidth="1"/>
    <col min="18" max="18" width="13.046875" customWidth="1"/>
    <col min="19" max="19" width="13.85546875" bestFit="1" customWidth="1"/>
    <col min="20" max="20" width="10.22265625" customWidth="1"/>
    <col min="21" max="21" width="3.2265625" bestFit="1" customWidth="1"/>
  </cols>
  <sheetData>
    <row r="1" spans="1:23" ht="15.75" thickBot="1" x14ac:dyDescent="0.25">
      <c r="A1" s="79"/>
      <c r="B1" s="79"/>
      <c r="C1" s="79"/>
      <c r="D1" s="79"/>
      <c r="E1" s="79"/>
      <c r="F1" s="79"/>
      <c r="G1" s="79"/>
      <c r="H1" s="78"/>
      <c r="I1" s="79"/>
      <c r="J1" s="79"/>
      <c r="K1" s="79"/>
      <c r="L1" s="113" t="s">
        <v>39</v>
      </c>
      <c r="M1" s="114"/>
      <c r="N1" s="83"/>
      <c r="O1" s="83"/>
      <c r="P1" s="113" t="s">
        <v>38</v>
      </c>
      <c r="Q1" s="114"/>
      <c r="R1" s="83"/>
      <c r="S1" s="117" t="s">
        <v>40</v>
      </c>
      <c r="T1" s="117"/>
      <c r="U1" s="117"/>
      <c r="V1" s="79"/>
      <c r="W1" s="79"/>
    </row>
    <row r="2" spans="1:23" ht="15.75" thickBot="1" x14ac:dyDescent="0.25">
      <c r="A2" s="79"/>
      <c r="B2" s="79"/>
      <c r="C2" s="79"/>
      <c r="D2" s="79"/>
      <c r="E2" s="79"/>
      <c r="F2" s="79"/>
      <c r="G2" s="83" t="e" vm="1">
        <v>#VALUE!</v>
      </c>
      <c r="H2" s="78"/>
      <c r="I2" s="79"/>
      <c r="J2" s="79"/>
      <c r="K2" s="79"/>
      <c r="L2" s="19" cm="1">
        <f t="array" aca="1" ref="L2" ca="1">_FV(O2,"Change")</f>
        <v>-7.9000000000000008E-3</v>
      </c>
      <c r="M2" s="43" cm="1">
        <f t="array" aca="1" ref="M2" ca="1">_FV(O2,"Price")</f>
        <v>3.2738</v>
      </c>
      <c r="O2" s="84" t="e" vm="2">
        <v>#VALUE!</v>
      </c>
      <c r="P2" s="29" cm="1">
        <f t="array" aca="1" ref="P2" ca="1">_FV(R2,"Change (%)",TRUE)</f>
        <v>-1.1656E-2</v>
      </c>
      <c r="Q2" s="27" cm="1">
        <f t="array" aca="1" ref="Q2" ca="1">_FV(R2,"Price")</f>
        <v>32.22</v>
      </c>
      <c r="R2" s="84" t="e" vm="3">
        <v>#VALUE!</v>
      </c>
      <c r="S2" s="20">
        <v>285000</v>
      </c>
      <c r="T2" s="118" t="s">
        <v>41</v>
      </c>
      <c r="U2" s="118"/>
      <c r="V2" s="79"/>
      <c r="W2" s="79"/>
    </row>
    <row r="3" spans="1:23" ht="15.75" thickBot="1" x14ac:dyDescent="0.25">
      <c r="A3" s="79"/>
      <c r="B3" s="103" t="s">
        <v>51</v>
      </c>
      <c r="C3" s="104" t="s">
        <v>48</v>
      </c>
      <c r="D3" s="104" t="s">
        <v>7</v>
      </c>
      <c r="E3" s="104" t="s">
        <v>6</v>
      </c>
      <c r="F3" s="105" t="s">
        <v>0</v>
      </c>
      <c r="G3" s="83" t="e" vm="4">
        <v>#VALUE!</v>
      </c>
      <c r="H3" s="78"/>
      <c r="I3" s="80"/>
      <c r="J3" s="81"/>
      <c r="K3" s="81"/>
      <c r="L3" s="82"/>
      <c r="M3" s="79"/>
      <c r="N3" s="80"/>
      <c r="O3" s="80"/>
      <c r="P3" s="81"/>
      <c r="Q3" s="82"/>
      <c r="R3" s="79"/>
      <c r="S3" s="85"/>
      <c r="T3" s="86"/>
      <c r="U3" s="86"/>
      <c r="V3" s="79"/>
      <c r="W3" s="79"/>
    </row>
    <row r="4" spans="1:23" ht="15.75" thickBot="1" x14ac:dyDescent="0.25">
      <c r="A4" s="79"/>
      <c r="B4" s="44" t="str">
        <f t="shared" ref="B4:B6" ca="1" si="0">IF(E4-C4&lt;=0,"BUY","HOLD")</f>
        <v>HOLD</v>
      </c>
      <c r="C4" s="45">
        <v>40</v>
      </c>
      <c r="D4" s="46" cm="1">
        <f t="array" aca="1" ref="D4" ca="1">_FV(G2,"Change (%)",TRUE)</f>
        <v>0.126029</v>
      </c>
      <c r="E4" s="47" cm="1">
        <f t="array" aca="1" ref="E4" ca="1">_FV(G2,"Price")</f>
        <v>62.9</v>
      </c>
      <c r="F4" s="101" t="s">
        <v>62</v>
      </c>
      <c r="G4" s="83" t="e" vm="5">
        <v>#VALUE!</v>
      </c>
      <c r="H4" s="78"/>
      <c r="I4" s="79"/>
      <c r="J4" s="123" t="s">
        <v>7</v>
      </c>
      <c r="K4" s="123"/>
      <c r="L4" s="123" t="s">
        <v>61</v>
      </c>
      <c r="M4" s="123"/>
      <c r="P4" s="79"/>
      <c r="Q4" s="28" t="s">
        <v>42</v>
      </c>
      <c r="R4" s="31" t="s">
        <v>49</v>
      </c>
      <c r="S4" s="31" t="s">
        <v>44</v>
      </c>
      <c r="T4" s="121" t="s">
        <v>43</v>
      </c>
      <c r="U4" s="122"/>
      <c r="V4" s="79"/>
      <c r="W4" s="79"/>
    </row>
    <row r="5" spans="1:23" ht="15.6" customHeight="1" x14ac:dyDescent="0.2">
      <c r="A5" s="79"/>
      <c r="B5" s="38" t="str">
        <f t="shared" ca="1" si="0"/>
        <v>HOLD</v>
      </c>
      <c r="C5" s="39">
        <v>100</v>
      </c>
      <c r="D5" s="37" cm="1">
        <f t="array" aca="1" ref="D5" ca="1">_FV(G3,"Change (%)",TRUE)</f>
        <v>0.104559</v>
      </c>
      <c r="E5" s="36" cm="1">
        <f t="array" aca="1" ref="E5" ca="1">_FV(G3,"Price")</f>
        <v>117.26</v>
      </c>
      <c r="F5" s="100" t="s">
        <v>63</v>
      </c>
      <c r="G5" s="83" t="e" vm="6">
        <v>#VALUE!</v>
      </c>
      <c r="H5" s="78"/>
      <c r="I5" s="79"/>
      <c r="J5" s="130">
        <f ca="1">SUM(K10,K11,K12,K17:K19,K24:K30,K35:K44,K49:K53,K58:K60)</f>
        <v>4271.5334988864815</v>
      </c>
      <c r="K5" s="124"/>
      <c r="L5" s="124">
        <f ca="1">T5+S5+Q5</f>
        <v>321701.51071399997</v>
      </c>
      <c r="M5" s="125"/>
      <c r="N5" s="79"/>
      <c r="O5" s="79"/>
      <c r="P5" s="79"/>
      <c r="Q5" s="32">
        <f>S2-(T5)</f>
        <v>66894.940000000031</v>
      </c>
      <c r="R5" s="128">
        <f ca="1">S5/T5</f>
        <v>0.16827445779570646</v>
      </c>
      <c r="S5" s="30">
        <f ca="1">SUM(I10:I12,I17:I19,I24:I30,I35:I44,I49:I53,I58:I60)</f>
        <v>36701.510714000018</v>
      </c>
      <c r="T5" s="119">
        <f>SUM(O10:O12, O24:O30,O17:O19,O35:O44, O49:O53, O58:O60)</f>
        <v>218105.05999999997</v>
      </c>
      <c r="U5" s="120"/>
      <c r="V5" s="79"/>
      <c r="W5" s="79"/>
    </row>
    <row r="6" spans="1:23" ht="16.149999999999999" customHeight="1" thickBot="1" x14ac:dyDescent="0.25">
      <c r="A6" s="79"/>
      <c r="B6" s="38" t="str">
        <f t="shared" ca="1" si="0"/>
        <v>HOLD</v>
      </c>
      <c r="C6" s="39">
        <v>60</v>
      </c>
      <c r="D6" s="37" cm="1">
        <f t="array" aca="1" ref="D6" ca="1">_FV(G4,"Change (%)",TRUE)</f>
        <v>7.4672000000000002E-2</v>
      </c>
      <c r="E6" s="36" cm="1">
        <f t="array" aca="1" ref="E6" ca="1">_FV(G4,"Price")</f>
        <v>132.55000000000001</v>
      </c>
      <c r="F6" s="100" t="s">
        <v>54</v>
      </c>
      <c r="G6" s="83" t="e" vm="7">
        <v>#VALUE!</v>
      </c>
      <c r="H6" s="78"/>
      <c r="I6" s="79"/>
      <c r="J6" s="131"/>
      <c r="K6" s="126"/>
      <c r="L6" s="126"/>
      <c r="M6" s="127"/>
      <c r="N6" s="81"/>
      <c r="O6" s="81"/>
      <c r="P6" s="82"/>
      <c r="Q6" s="33">
        <f ca="1">Q5/M2</f>
        <v>20433.422933593996</v>
      </c>
      <c r="R6" s="129"/>
      <c r="S6" s="34">
        <f ca="1">S5/M2</f>
        <v>11210.675885515309</v>
      </c>
      <c r="T6" s="115">
        <f ca="1">T5/M2</f>
        <v>66621.375771274965</v>
      </c>
      <c r="U6" s="116"/>
      <c r="V6" s="79"/>
      <c r="W6" s="79"/>
    </row>
    <row r="7" spans="1:23" ht="15.75" thickBot="1" x14ac:dyDescent="0.25">
      <c r="A7" s="79"/>
      <c r="B7" s="38" t="str">
        <f ca="1">IF(E7-C7&lt;=0,"BUY","HOLD")</f>
        <v>HOLD</v>
      </c>
      <c r="C7" s="39">
        <v>100</v>
      </c>
      <c r="D7" s="37" cm="1">
        <f t="array" aca="1" ref="D7" ca="1">_FV(G5,"Change (%)",TRUE)</f>
        <v>5.0260000000000001E-3</v>
      </c>
      <c r="E7" s="36" cm="1">
        <f t="array" aca="1" ref="E7" ca="1">_FV(G5,"Price")</f>
        <v>127.99</v>
      </c>
      <c r="F7" s="100" t="s">
        <v>45</v>
      </c>
      <c r="G7" s="83" t="e" vm="8">
        <v>#VALUE!</v>
      </c>
      <c r="H7" s="78"/>
      <c r="I7" s="79"/>
      <c r="J7" s="79"/>
      <c r="K7" s="79"/>
      <c r="L7" s="79"/>
      <c r="M7" s="80"/>
      <c r="N7" s="81"/>
      <c r="O7" s="81"/>
      <c r="P7" s="82"/>
      <c r="Q7" s="74"/>
      <c r="R7" s="75"/>
      <c r="S7" s="74"/>
      <c r="T7" s="76"/>
      <c r="U7" s="76"/>
      <c r="V7" s="79"/>
      <c r="W7" s="79"/>
    </row>
    <row r="8" spans="1:23" x14ac:dyDescent="0.2">
      <c r="A8" s="79"/>
      <c r="B8" s="44" t="str">
        <f ca="1">IF(E8-C8&lt;=0,"BUY","HOLD")</f>
        <v>HOLD</v>
      </c>
      <c r="C8" s="45">
        <v>60</v>
      </c>
      <c r="D8" s="46" cm="1">
        <f t="array" aca="1" ref="D8" ca="1">_FV(G6,"Change (%)",TRUE)</f>
        <v>1.5790000000000001E-3</v>
      </c>
      <c r="E8" s="47" cm="1">
        <f t="array" aca="1" ref="E8" ca="1">_FV(G6,"Price")</f>
        <v>69.77</v>
      </c>
      <c r="F8" s="101" t="s">
        <v>36</v>
      </c>
      <c r="G8" s="83" t="e" vm="9">
        <v>#VALUE!</v>
      </c>
      <c r="H8" s="109" t="s">
        <v>60</v>
      </c>
      <c r="I8" s="110"/>
      <c r="J8" s="110"/>
      <c r="K8" s="110"/>
      <c r="L8" s="110"/>
      <c r="M8" s="110"/>
      <c r="N8" s="110"/>
      <c r="O8" s="110"/>
      <c r="P8" s="110"/>
      <c r="Q8" s="110"/>
      <c r="R8" s="110"/>
      <c r="S8" s="110"/>
      <c r="T8" s="110"/>
      <c r="U8" s="111"/>
      <c r="V8" s="79"/>
      <c r="W8" s="79"/>
    </row>
    <row r="9" spans="1:23" x14ac:dyDescent="0.2">
      <c r="A9" s="79"/>
      <c r="B9" s="38" t="str">
        <f ca="1">IF(E9-C9&lt;=0,"BUY","HOLD")</f>
        <v>HOLD</v>
      </c>
      <c r="C9" s="39">
        <v>80</v>
      </c>
      <c r="D9" s="37" cm="1">
        <f t="array" aca="1" ref="D9" ca="1">_FV(G7,"Change (%)",TRUE)</f>
        <v>4.0646000000000002E-2</v>
      </c>
      <c r="E9" s="36" cm="1">
        <f t="array" aca="1" ref="E9" ca="1">_FV(G7,"Price")</f>
        <v>139.79</v>
      </c>
      <c r="F9" s="100" t="s">
        <v>37</v>
      </c>
      <c r="G9" s="83" t="e" vm="10">
        <v>#VALUE!</v>
      </c>
      <c r="H9" s="77" t="s">
        <v>66</v>
      </c>
      <c r="I9" s="1" t="s">
        <v>67</v>
      </c>
      <c r="J9" s="1" t="s">
        <v>65</v>
      </c>
      <c r="K9" s="1" t="s">
        <v>7</v>
      </c>
      <c r="L9" s="1" t="s">
        <v>6</v>
      </c>
      <c r="M9" s="1" t="s">
        <v>4</v>
      </c>
      <c r="N9" s="1" t="s">
        <v>50</v>
      </c>
      <c r="O9" s="1" t="s">
        <v>64</v>
      </c>
      <c r="P9" s="1" t="s">
        <v>3</v>
      </c>
      <c r="Q9" s="1" t="s">
        <v>2</v>
      </c>
      <c r="R9" s="1" t="s">
        <v>1</v>
      </c>
      <c r="S9" s="1" t="s">
        <v>0</v>
      </c>
      <c r="T9" s="1"/>
      <c r="U9" s="53" t="s">
        <v>5</v>
      </c>
      <c r="V9" s="79"/>
      <c r="W9" s="79"/>
    </row>
    <row r="10" spans="1:23" x14ac:dyDescent="0.2">
      <c r="A10" s="79"/>
      <c r="B10" s="38" t="str">
        <f ca="1">IF(E10-C10&lt;=0,"BUY","HOLD")</f>
        <v>HOLD</v>
      </c>
      <c r="C10" s="39">
        <v>120</v>
      </c>
      <c r="D10" s="37" cm="1">
        <f t="array" aca="1" ref="D10" ca="1">_FV(G8,"Change (%)",TRUE)</f>
        <v>7.6300999999999994E-2</v>
      </c>
      <c r="E10" s="36" cm="1">
        <f t="array" aca="1" ref="E10" ca="1">_FV(G8,"Price")</f>
        <v>252.92</v>
      </c>
      <c r="F10" s="100" t="s">
        <v>19</v>
      </c>
      <c r="G10" s="83" t="e" vm="11">
        <v>#VALUE!</v>
      </c>
      <c r="H10" s="52">
        <f ca="1">(L10-Q10)/Q10</f>
        <v>5.7698091179836465E-2</v>
      </c>
      <c r="I10" s="21">
        <f ca="1">(L10*R10-O10)</f>
        <v>1298.7978799999983</v>
      </c>
      <c r="J10" s="2" cm="1">
        <f t="array" aca="1" ref="J10" ca="1">_FV(T10,"Change (%)",TRUE)</f>
        <v>1.1179E-2</v>
      </c>
      <c r="K10" s="21">
        <f ca="1">J10*P10</f>
        <v>266.16123446052001</v>
      </c>
      <c r="L10" s="22" cm="1">
        <f t="array" aca="1" ref="L10" ca="1">_FV(T10,"Price")*M2</f>
        <v>2380.9037880000001</v>
      </c>
      <c r="M10" s="8">
        <f ca="1">P10/$T$5</f>
        <v>0.10916316145989462</v>
      </c>
      <c r="N10" s="3"/>
      <c r="O10" s="21">
        <v>22510.240000000002</v>
      </c>
      <c r="P10" s="18">
        <f ca="1">R10*L10</f>
        <v>23809.03788</v>
      </c>
      <c r="Q10" s="18">
        <f>225102.4/100</f>
        <v>2251.0239999999999</v>
      </c>
      <c r="R10" s="3">
        <v>10</v>
      </c>
      <c r="S10" s="94">
        <v>1159250</v>
      </c>
      <c r="T10" s="23" t="e" vm="12">
        <v>#VALUE!</v>
      </c>
      <c r="U10" s="53">
        <v>1</v>
      </c>
      <c r="V10" s="79"/>
      <c r="W10" s="79"/>
    </row>
    <row r="11" spans="1:23" x14ac:dyDescent="0.2">
      <c r="A11" s="79"/>
      <c r="B11" s="38" t="str">
        <f t="shared" ref="B11:B14" ca="1" si="1">IF(E11-C11&lt;=0,"BUY","HOLD")</f>
        <v>HOLD</v>
      </c>
      <c r="C11" s="39">
        <v>70</v>
      </c>
      <c r="D11" s="37" cm="1">
        <f t="array" aca="1" ref="D11" ca="1">_FV(G9,"Change (%)",TRUE)</f>
        <v>2.2994000000000001E-2</v>
      </c>
      <c r="E11" s="36" cm="1">
        <f t="array" aca="1" ref="E11" ca="1">_FV(G9,"Price")</f>
        <v>184.63</v>
      </c>
      <c r="F11" s="100" t="s">
        <v>46</v>
      </c>
      <c r="G11" s="83" t="e" vm="13">
        <v>#VALUE!</v>
      </c>
      <c r="H11" s="52">
        <f ca="1">(L11-Q11)/Q11</f>
        <v>5.2770837611784006E-2</v>
      </c>
      <c r="I11" s="21">
        <f ca="1">(L11*R11-O11)</f>
        <v>1324.2200000000012</v>
      </c>
      <c r="J11" s="2" cm="1">
        <f t="array" aca="1" ref="J11" ca="1">_FV(T11,"Change (%)",TRUE)</f>
        <v>-3.6209999999999997E-3</v>
      </c>
      <c r="K11" s="21">
        <f ca="1">J11*P11</f>
        <v>-95.659577999999996</v>
      </c>
      <c r="L11" s="22" cm="1">
        <f t="array" aca="1" ref="L11" ca="1">_FV(T11,"Price")/100</f>
        <v>4403</v>
      </c>
      <c r="M11" s="8">
        <f ca="1">P11/$T$5</f>
        <v>0.12112511282406746</v>
      </c>
      <c r="N11" s="3"/>
      <c r="O11" s="21">
        <v>25093.78</v>
      </c>
      <c r="P11" s="18">
        <f ca="1">R11*L11</f>
        <v>26418</v>
      </c>
      <c r="Q11" s="18">
        <f>418229.67/100</f>
        <v>4182.2966999999999</v>
      </c>
      <c r="R11" s="3">
        <v>6</v>
      </c>
      <c r="S11" s="94">
        <v>1183441</v>
      </c>
      <c r="T11" s="23" t="e" vm="14">
        <v>#VALUE!</v>
      </c>
      <c r="U11" s="53">
        <v>2</v>
      </c>
      <c r="V11" s="79"/>
      <c r="W11" s="79"/>
    </row>
    <row r="12" spans="1:23" ht="15.75" thickBot="1" x14ac:dyDescent="0.25">
      <c r="A12" s="79"/>
      <c r="B12" s="38" t="str">
        <f t="shared" ca="1" si="1"/>
        <v>HOLD</v>
      </c>
      <c r="C12" s="39">
        <v>230</v>
      </c>
      <c r="D12" s="37" cm="1">
        <f t="array" aca="1" ref="D12" ca="1">_FV(G10,"Change (%)",TRUE)</f>
        <v>-8.6260000000000004E-4</v>
      </c>
      <c r="E12" s="36" cm="1">
        <f t="array" aca="1" ref="E12" ca="1">_FV(G10,"Price")</f>
        <v>254.83</v>
      </c>
      <c r="F12" s="100" t="s">
        <v>47</v>
      </c>
      <c r="G12" s="83" t="e" vm="15">
        <v>#VALUE!</v>
      </c>
      <c r="H12" s="54">
        <f ca="1">(L12-Q12)/Q12</f>
        <v>0.20574443141852289</v>
      </c>
      <c r="I12" s="87">
        <f ca="1">(L12*R12*M2-O12)</f>
        <v>1685.6998000000021</v>
      </c>
      <c r="J12" s="62" cm="1">
        <f t="array" aca="1" ref="J12" ca="1">_FV(T12,"Change (%)",TRUE)</f>
        <v>1.0678E-2</v>
      </c>
      <c r="K12" s="87">
        <f ca="1">J12*P12*$M$2</f>
        <v>215.72357422440001</v>
      </c>
      <c r="L12" s="56" cm="1">
        <f t="array" aca="1" ref="L12" ca="1">_FV(T12,"Price")</f>
        <v>617.1</v>
      </c>
      <c r="M12" s="57">
        <f ca="1">P12/$T$6</f>
        <v>9.2627928026979306E-2</v>
      </c>
      <c r="N12" s="58"/>
      <c r="O12" s="87">
        <v>18516.919999999998</v>
      </c>
      <c r="P12" s="59">
        <f ca="1">L12*R12</f>
        <v>6171</v>
      </c>
      <c r="Q12" s="59">
        <v>511.8</v>
      </c>
      <c r="R12" s="58">
        <v>10</v>
      </c>
      <c r="S12" s="95" t="s">
        <v>21</v>
      </c>
      <c r="T12" s="60" t="e" vm="16">
        <v>#VALUE!</v>
      </c>
      <c r="U12" s="61">
        <v>3</v>
      </c>
      <c r="V12" s="79"/>
      <c r="W12" s="79"/>
    </row>
    <row r="13" spans="1:23" x14ac:dyDescent="0.2">
      <c r="A13" s="79"/>
      <c r="B13" s="38" t="str">
        <f t="shared" ca="1" si="1"/>
        <v>HOLD</v>
      </c>
      <c r="C13" s="39">
        <v>80</v>
      </c>
      <c r="D13" s="37" cm="1">
        <f t="array" aca="1" ref="D13" ca="1">_FV(G11,"Change (%)",TRUE)</f>
        <v>-5.7079999999999995E-3</v>
      </c>
      <c r="E13" s="36" cm="1">
        <f t="array" aca="1" ref="E13" ca="1">_FV(G11,"Price")</f>
        <v>94.07</v>
      </c>
      <c r="F13" s="100" t="s">
        <v>18</v>
      </c>
      <c r="G13" s="83" t="e" vm="17">
        <v>#VALUE!</v>
      </c>
      <c r="H13" s="112"/>
      <c r="I13" s="112"/>
      <c r="J13" s="112"/>
      <c r="K13" s="112"/>
      <c r="L13" s="112"/>
      <c r="M13" s="112"/>
      <c r="N13" s="112"/>
      <c r="O13" s="112"/>
      <c r="P13" s="112"/>
      <c r="Q13" s="112"/>
      <c r="R13" s="112"/>
      <c r="S13" s="112"/>
      <c r="T13" s="112"/>
      <c r="U13" s="112"/>
      <c r="V13" s="79"/>
      <c r="W13" s="79"/>
    </row>
    <row r="14" spans="1:23" ht="15.75" thickBot="1" x14ac:dyDescent="0.25">
      <c r="A14" s="79"/>
      <c r="B14" s="38" t="str">
        <f t="shared" ca="1" si="1"/>
        <v>HOLD</v>
      </c>
      <c r="C14" s="39">
        <v>120</v>
      </c>
      <c r="D14" s="37" cm="1">
        <f t="array" aca="1" ref="D14" ca="1">_FV(G12,"Change (%)",TRUE)</f>
        <v>2.2508E-2</v>
      </c>
      <c r="E14" s="36" cm="1">
        <f t="array" aca="1" ref="E14" ca="1">_FV(G12,"Price")</f>
        <v>186.26</v>
      </c>
      <c r="F14" s="100" t="s">
        <v>11</v>
      </c>
      <c r="G14" s="83" t="e" vm="18">
        <v>#VALUE!</v>
      </c>
      <c r="H14" s="112"/>
      <c r="I14" s="112"/>
      <c r="J14" s="112"/>
      <c r="K14" s="112"/>
      <c r="L14" s="112"/>
      <c r="M14" s="112"/>
      <c r="N14" s="112"/>
      <c r="O14" s="112"/>
      <c r="P14" s="112"/>
      <c r="Q14" s="112"/>
      <c r="R14" s="112"/>
      <c r="S14" s="112"/>
      <c r="T14" s="112"/>
      <c r="U14" s="112"/>
      <c r="V14" s="79"/>
      <c r="W14" s="79"/>
    </row>
    <row r="15" spans="1:23" x14ac:dyDescent="0.2">
      <c r="A15" s="79"/>
      <c r="B15" s="38" t="str">
        <f ca="1">IF(E15-C15&lt;=0,"BUY","HOLD")</f>
        <v>HOLD</v>
      </c>
      <c r="C15" s="39">
        <v>100</v>
      </c>
      <c r="D15" s="37" cm="1">
        <f t="array" aca="1" ref="D15" ca="1">_FV(G13,"Change (%)",TRUE)</f>
        <v>3.6783000000000003E-2</v>
      </c>
      <c r="E15" s="36" cm="1">
        <f t="array" aca="1" ref="E15" ca="1">_FV(G13,"Price")</f>
        <v>242.12</v>
      </c>
      <c r="F15" s="100" t="s">
        <v>16</v>
      </c>
      <c r="H15" s="109" t="s">
        <v>59</v>
      </c>
      <c r="I15" s="110"/>
      <c r="J15" s="110"/>
      <c r="K15" s="110"/>
      <c r="L15" s="110"/>
      <c r="M15" s="110"/>
      <c r="N15" s="110"/>
      <c r="O15" s="110"/>
      <c r="P15" s="110"/>
      <c r="Q15" s="110"/>
      <c r="R15" s="110"/>
      <c r="S15" s="110"/>
      <c r="T15" s="110"/>
      <c r="U15" s="111"/>
      <c r="V15" s="79"/>
      <c r="W15" s="79"/>
    </row>
    <row r="16" spans="1:23" ht="15.75" thickBot="1" x14ac:dyDescent="0.25">
      <c r="A16" s="79"/>
      <c r="B16" s="25" t="str">
        <f ca="1">IF(E16-C16&lt;=0,"BUY","HOLD")</f>
        <v>HOLD</v>
      </c>
      <c r="C16" s="40">
        <v>180</v>
      </c>
      <c r="D16" s="41" cm="1">
        <f t="array" aca="1" ref="D16" ca="1">_FV(G14,"Change (%)",TRUE)</f>
        <v>1.455E-2</v>
      </c>
      <c r="E16" s="26" cm="1">
        <f t="array" aca="1" ref="E16" ca="1">_FV(G14,"Price")</f>
        <v>294.95999999999998</v>
      </c>
      <c r="F16" s="102" t="s">
        <v>20</v>
      </c>
      <c r="G16" s="83"/>
      <c r="H16" s="77" t="s">
        <v>66</v>
      </c>
      <c r="I16" s="1" t="s">
        <v>67</v>
      </c>
      <c r="J16" s="1" t="s">
        <v>65</v>
      </c>
      <c r="K16" s="1" t="s">
        <v>7</v>
      </c>
      <c r="L16" s="1" t="s">
        <v>6</v>
      </c>
      <c r="M16" s="1" t="s">
        <v>4</v>
      </c>
      <c r="N16" s="1" t="s">
        <v>50</v>
      </c>
      <c r="O16" s="1" t="s">
        <v>64</v>
      </c>
      <c r="P16" s="1" t="s">
        <v>3</v>
      </c>
      <c r="Q16" s="1" t="s">
        <v>2</v>
      </c>
      <c r="R16" s="1" t="s">
        <v>1</v>
      </c>
      <c r="S16" s="1" t="s">
        <v>0</v>
      </c>
      <c r="T16" s="1"/>
      <c r="U16" s="53" t="s">
        <v>5</v>
      </c>
      <c r="V16" s="79"/>
      <c r="W16" s="79"/>
    </row>
    <row r="17" spans="1:25" x14ac:dyDescent="0.2">
      <c r="A17" s="79"/>
      <c r="B17" s="79"/>
      <c r="C17" s="79"/>
      <c r="D17" s="79"/>
      <c r="E17" s="79"/>
      <c r="F17" s="79"/>
      <c r="G17" s="83"/>
      <c r="H17" s="52">
        <f ca="1">(L17-Q17)/Q17</f>
        <v>0.80183538858617731</v>
      </c>
      <c r="I17" s="88">
        <f ca="1">(L17*R17*$M$2-O17)</f>
        <v>2277.5856199999998</v>
      </c>
      <c r="J17" s="4" cm="1">
        <f t="array" aca="1" ref="J17" ca="1">_FV(T17,"Change (%)",TRUE)</f>
        <v>4.3159999999999995E-3</v>
      </c>
      <c r="K17" s="21">
        <f ca="1">J17*P17*$M$2</f>
        <v>26.633110735919995</v>
      </c>
      <c r="L17" s="48" cm="1">
        <f t="array" aca="1" ref="L17" ca="1">_FV(T17,"Price")</f>
        <v>62.83</v>
      </c>
      <c r="M17" s="8">
        <f ca="1">P17/$T$6</f>
        <v>2.8292721040034559E-2</v>
      </c>
      <c r="N17" s="3"/>
      <c r="O17" s="21">
        <v>3893.2</v>
      </c>
      <c r="P17" s="14">
        <f ca="1">L17*R17</f>
        <v>1884.8999999999999</v>
      </c>
      <c r="Q17" s="14">
        <v>34.869999999999997</v>
      </c>
      <c r="R17" s="3">
        <v>30</v>
      </c>
      <c r="S17" s="94" t="s">
        <v>23</v>
      </c>
      <c r="T17" s="50" t="e" vm="19">
        <v>#VALUE!</v>
      </c>
      <c r="U17" s="51">
        <v>4</v>
      </c>
      <c r="V17" s="79"/>
      <c r="W17" s="79"/>
    </row>
    <row r="18" spans="1:25" x14ac:dyDescent="0.2">
      <c r="A18" s="79"/>
      <c r="B18" s="79"/>
      <c r="C18" s="79"/>
      <c r="D18" s="79"/>
      <c r="E18" s="79"/>
      <c r="F18" s="79"/>
      <c r="G18" s="83"/>
      <c r="H18" s="52">
        <f ca="1">(L18-Q18)/Q18</f>
        <v>0.66629276500280443</v>
      </c>
      <c r="I18" s="88">
        <f ca="1">(L18*R18*$M$2-O18)</f>
        <v>1875.5058800000006</v>
      </c>
      <c r="J18" s="4" cm="1">
        <f t="array" aca="1" ref="J18" ca="1">_FV(T18,"Change (%)",TRUE)</f>
        <v>1.7814E-2</v>
      </c>
      <c r="K18" s="21">
        <f ca="1">J18*P18*$M$2</f>
        <v>103.96029292632001</v>
      </c>
      <c r="L18" s="48" cm="1">
        <f t="array" aca="1" ref="L18" ca="1">_FV(T18,"Price")</f>
        <v>29.71</v>
      </c>
      <c r="M18" s="8">
        <f ca="1">P18/$T$6</f>
        <v>2.6757177848143462E-2</v>
      </c>
      <c r="N18" s="3"/>
      <c r="O18" s="21">
        <v>3960.37</v>
      </c>
      <c r="P18" s="14">
        <f ca="1">L18*R18</f>
        <v>1782.6000000000001</v>
      </c>
      <c r="Q18" s="14">
        <v>17.829999999999998</v>
      </c>
      <c r="R18" s="3">
        <v>60</v>
      </c>
      <c r="S18" s="94" t="s">
        <v>22</v>
      </c>
      <c r="T18" s="24" t="e" vm="20">
        <v>#VALUE!</v>
      </c>
      <c r="U18" s="53">
        <v>5</v>
      </c>
      <c r="V18" s="79"/>
      <c r="W18" s="79"/>
    </row>
    <row r="19" spans="1:25" ht="15.75" thickBot="1" x14ac:dyDescent="0.25">
      <c r="A19" s="79"/>
      <c r="B19" s="79"/>
      <c r="C19" s="79"/>
      <c r="D19" s="79"/>
      <c r="E19" s="79"/>
      <c r="F19" s="79"/>
      <c r="G19" s="83"/>
      <c r="H19" s="54">
        <f t="shared" ref="H17:H19" ca="1" si="2">(L19-Q19)/Q19</f>
        <v>-5.9424326833797475E-2</v>
      </c>
      <c r="I19" s="89">
        <f t="shared" ref="I17:I19" ca="1" si="3">(L19*R19*$M$2-O19)</f>
        <v>-449.92307999999957</v>
      </c>
      <c r="J19" s="55" cm="1">
        <f t="array" aca="1" ref="J19" ca="1">_FV(T19,"Change (%)",TRUE)</f>
        <v>9.9699999999999997E-3</v>
      </c>
      <c r="K19" s="87">
        <f ca="1">J19*P19*$M$2</f>
        <v>59.515385792399996</v>
      </c>
      <c r="L19" s="56" cm="1">
        <f t="array" aca="1" ref="L19" ca="1">_FV(T19,"Price")</f>
        <v>20.260000000000002</v>
      </c>
      <c r="M19" s="57">
        <f ca="1">P19/$T$6</f>
        <v>2.7369593901214399E-2</v>
      </c>
      <c r="N19" s="58"/>
      <c r="O19" s="87">
        <v>6419.37</v>
      </c>
      <c r="P19" s="59">
        <f t="shared" ref="P17:P19" ca="1" si="4">L19*R19</f>
        <v>1823.4</v>
      </c>
      <c r="Q19" s="59">
        <v>21.54</v>
      </c>
      <c r="R19" s="58">
        <v>90</v>
      </c>
      <c r="S19" s="95" t="s">
        <v>53</v>
      </c>
      <c r="T19" s="60" t="e" vm="21">
        <v>#VALUE!</v>
      </c>
      <c r="U19" s="61">
        <v>6</v>
      </c>
      <c r="V19" s="79"/>
      <c r="W19" s="79"/>
      <c r="Y19" s="93"/>
    </row>
    <row r="20" spans="1:25" x14ac:dyDescent="0.2">
      <c r="A20" s="79"/>
      <c r="B20" s="79"/>
      <c r="C20" s="79"/>
      <c r="D20" s="79"/>
      <c r="E20" s="79"/>
      <c r="F20" s="79"/>
      <c r="G20" s="79"/>
      <c r="H20" s="112"/>
      <c r="I20" s="112"/>
      <c r="J20" s="112"/>
      <c r="K20" s="112"/>
      <c r="L20" s="112"/>
      <c r="M20" s="112"/>
      <c r="N20" s="112"/>
      <c r="O20" s="112"/>
      <c r="P20" s="112"/>
      <c r="Q20" s="112"/>
      <c r="R20" s="112"/>
      <c r="S20" s="112"/>
      <c r="T20" s="112"/>
      <c r="U20" s="112"/>
      <c r="V20" s="79"/>
      <c r="W20" s="79"/>
    </row>
    <row r="21" spans="1:25" ht="15.75" thickBot="1" x14ac:dyDescent="0.25">
      <c r="A21" s="79"/>
      <c r="B21" s="79"/>
      <c r="C21" s="79"/>
      <c r="D21" s="79"/>
      <c r="E21" s="79"/>
      <c r="F21" s="79"/>
      <c r="G21" s="79"/>
      <c r="H21" s="112"/>
      <c r="I21" s="112"/>
      <c r="J21" s="112"/>
      <c r="K21" s="112"/>
      <c r="L21" s="112"/>
      <c r="M21" s="112"/>
      <c r="N21" s="112"/>
      <c r="O21" s="112"/>
      <c r="P21" s="112"/>
      <c r="Q21" s="112"/>
      <c r="R21" s="112"/>
      <c r="S21" s="112"/>
      <c r="T21" s="112"/>
      <c r="U21" s="112"/>
      <c r="V21" s="79"/>
      <c r="W21" s="79"/>
    </row>
    <row r="22" spans="1:25" x14ac:dyDescent="0.2">
      <c r="A22" s="79"/>
      <c r="B22" s="79"/>
      <c r="C22" s="79"/>
      <c r="D22" s="79"/>
      <c r="E22" s="79"/>
      <c r="F22" s="79"/>
      <c r="G22" s="79"/>
      <c r="H22" s="109" t="s">
        <v>58</v>
      </c>
      <c r="I22" s="110"/>
      <c r="J22" s="110"/>
      <c r="K22" s="110"/>
      <c r="L22" s="110"/>
      <c r="M22" s="110"/>
      <c r="N22" s="110"/>
      <c r="O22" s="110"/>
      <c r="P22" s="110"/>
      <c r="Q22" s="110"/>
      <c r="R22" s="110"/>
      <c r="S22" s="110"/>
      <c r="T22" s="110"/>
      <c r="U22" s="111"/>
      <c r="V22" s="79"/>
      <c r="W22" s="79"/>
    </row>
    <row r="23" spans="1:25" x14ac:dyDescent="0.2">
      <c r="A23" s="79"/>
      <c r="B23" s="79"/>
      <c r="C23" s="79"/>
      <c r="D23" s="79"/>
      <c r="E23" s="79"/>
      <c r="F23" s="79"/>
      <c r="G23" s="79"/>
      <c r="H23" s="77" t="s">
        <v>66</v>
      </c>
      <c r="I23" s="1" t="s">
        <v>67</v>
      </c>
      <c r="J23" s="1" t="s">
        <v>65</v>
      </c>
      <c r="K23" s="1" t="s">
        <v>7</v>
      </c>
      <c r="L23" s="1" t="s">
        <v>6</v>
      </c>
      <c r="M23" s="1" t="s">
        <v>4</v>
      </c>
      <c r="N23" s="1" t="s">
        <v>50</v>
      </c>
      <c r="O23" s="1" t="s">
        <v>64</v>
      </c>
      <c r="P23" s="1" t="s">
        <v>3</v>
      </c>
      <c r="Q23" s="1" t="s">
        <v>2</v>
      </c>
      <c r="R23" s="1" t="s">
        <v>1</v>
      </c>
      <c r="S23" s="1" t="s">
        <v>0</v>
      </c>
      <c r="T23" s="1"/>
      <c r="U23" s="53" t="s">
        <v>5</v>
      </c>
      <c r="V23" s="79"/>
      <c r="W23" s="79"/>
    </row>
    <row r="24" spans="1:25" x14ac:dyDescent="0.2">
      <c r="A24" s="79"/>
      <c r="B24" s="79"/>
      <c r="C24" s="79"/>
      <c r="D24" s="79"/>
      <c r="E24" s="79"/>
      <c r="F24" s="79"/>
      <c r="G24" s="79"/>
      <c r="H24" s="52">
        <f ca="1">(L24-Q24)/Q24</f>
        <v>7.3185908481715592E-2</v>
      </c>
      <c r="I24" s="21">
        <f ca="1">(L24*R24*$M$2-O24)</f>
        <v>413.63875199999893</v>
      </c>
      <c r="J24" s="2" cm="1">
        <f t="array" aca="1" ref="J24" ca="1">_FV(T24,"Change (%)",TRUE)</f>
        <v>1.4112E-2</v>
      </c>
      <c r="K24" s="21">
        <f ca="1">J24*P24*$M$2</f>
        <v>248.603324788224</v>
      </c>
      <c r="L24" s="48" cm="1">
        <f t="array" aca="1" ref="L24" ca="1">_FV(T24,"Price")</f>
        <v>224.21</v>
      </c>
      <c r="M24" s="8">
        <f t="shared" ref="M24:M30" ca="1" si="5">P24/$T$6</f>
        <v>8.0770472505314647E-2</v>
      </c>
      <c r="N24" s="3"/>
      <c r="O24" s="21">
        <v>17202.810000000001</v>
      </c>
      <c r="P24" s="14">
        <f ca="1">L24*R24</f>
        <v>5381.04</v>
      </c>
      <c r="Q24" s="14">
        <v>208.92</v>
      </c>
      <c r="R24" s="3">
        <v>24</v>
      </c>
      <c r="S24" s="94" t="s">
        <v>9</v>
      </c>
      <c r="T24" s="24" t="e" vm="22">
        <v>#VALUE!</v>
      </c>
      <c r="U24" s="53">
        <v>7</v>
      </c>
      <c r="V24" s="79"/>
      <c r="W24" s="79"/>
    </row>
    <row r="25" spans="1:25" x14ac:dyDescent="0.2">
      <c r="A25" s="79"/>
      <c r="B25" s="79"/>
      <c r="C25" s="79"/>
      <c r="D25" s="79"/>
      <c r="E25" s="79"/>
      <c r="F25" s="79"/>
      <c r="G25" s="79"/>
      <c r="H25" s="52">
        <f t="shared" ref="H25:H30" ca="1" si="6">(L25-Q25)/Q25</f>
        <v>0.21487238979118334</v>
      </c>
      <c r="I25" s="21">
        <f t="shared" ref="I25:I30" ca="1" si="7">(L25*R25*$M$2-O25)</f>
        <v>373.26325400000042</v>
      </c>
      <c r="J25" s="7" cm="1">
        <f t="array" aca="1" ref="J25" ca="1">_FV(T25,"Change (%)",TRUE)</f>
        <v>5.8589999999999996E-3</v>
      </c>
      <c r="K25" s="21">
        <f t="shared" ref="K25:K30" ca="1" si="8">J25*P25*$M$2</f>
        <v>30.130395285185998</v>
      </c>
      <c r="L25" s="48" cm="1">
        <f t="array" aca="1" ref="L25" ca="1">_FV(T25,"Price")</f>
        <v>523.61</v>
      </c>
      <c r="M25" s="8">
        <f t="shared" ca="1" si="5"/>
        <v>2.3578468349152469E-2</v>
      </c>
      <c r="N25" s="3"/>
      <c r="O25" s="21">
        <v>4769.32</v>
      </c>
      <c r="P25" s="14">
        <f t="shared" ref="P25:P30" ca="1" si="9">L25*R25</f>
        <v>1570.83</v>
      </c>
      <c r="Q25" s="42">
        <v>431</v>
      </c>
      <c r="R25" s="3">
        <v>3</v>
      </c>
      <c r="S25" s="94" t="s">
        <v>8</v>
      </c>
      <c r="T25" s="17" t="e" vm="23">
        <v>#VALUE!</v>
      </c>
      <c r="U25" s="53">
        <v>8</v>
      </c>
      <c r="V25" s="79"/>
      <c r="W25" s="79"/>
    </row>
    <row r="26" spans="1:25" x14ac:dyDescent="0.2">
      <c r="A26" s="79"/>
      <c r="B26" s="79"/>
      <c r="C26" s="79"/>
      <c r="D26" s="79"/>
      <c r="E26" s="79"/>
      <c r="F26" s="79"/>
      <c r="G26" s="79"/>
      <c r="H26" s="52">
        <f t="shared" ca="1" si="6"/>
        <v>0.49430838220075901</v>
      </c>
      <c r="I26" s="21">
        <f t="shared" ca="1" si="7"/>
        <v>7531.0428800000009</v>
      </c>
      <c r="J26" s="2" cm="1">
        <f t="array" aca="1" ref="J26" ca="1">_FV(T26,"Change (%)",TRUE)</f>
        <v>2.7027000000000002E-2</v>
      </c>
      <c r="K26" s="21">
        <f t="shared" ca="1" si="8"/>
        <v>689.93938789776018</v>
      </c>
      <c r="L26" s="48" cm="1">
        <f t="array" aca="1" ref="L26" ca="1">_FV(T26,"Price")</f>
        <v>259.92</v>
      </c>
      <c r="M26" s="8">
        <f t="shared" ca="1" si="5"/>
        <v>0.11704351508396918</v>
      </c>
      <c r="N26" s="3"/>
      <c r="O26" s="21">
        <v>17996.740000000002</v>
      </c>
      <c r="P26" s="14">
        <f t="shared" ca="1" si="9"/>
        <v>7797.6</v>
      </c>
      <c r="Q26" s="14">
        <v>173.94</v>
      </c>
      <c r="R26" s="3">
        <v>30</v>
      </c>
      <c r="S26" s="94" t="s">
        <v>12</v>
      </c>
      <c r="T26" s="17" t="e" vm="24">
        <v>#VALUE!</v>
      </c>
      <c r="U26" s="53">
        <v>9</v>
      </c>
      <c r="V26" s="79"/>
      <c r="W26" s="79"/>
    </row>
    <row r="27" spans="1:25" x14ac:dyDescent="0.2">
      <c r="A27" s="79"/>
      <c r="B27" s="79"/>
      <c r="C27" s="79"/>
      <c r="D27" s="79"/>
      <c r="E27" s="79"/>
      <c r="F27" s="79"/>
      <c r="G27" s="79"/>
      <c r="H27" s="52">
        <f t="shared" ca="1" si="6"/>
        <v>0.57382500266439318</v>
      </c>
      <c r="I27" s="21">
        <f t="shared" ca="1" si="7"/>
        <v>665.91296800000009</v>
      </c>
      <c r="J27" s="2" cm="1">
        <f t="array" aca="1" ref="J27" ca="1">_FV(T27,"Change (%)",TRUE)</f>
        <v>5.94E-3</v>
      </c>
      <c r="K27" s="21">
        <f t="shared" ca="1" si="8"/>
        <v>14.35842322992</v>
      </c>
      <c r="L27" s="48" cm="1">
        <f t="array" aca="1" ref="L27" ca="1">_FV(T27,"Price")</f>
        <v>738.36</v>
      </c>
      <c r="M27" s="8">
        <f t="shared" ca="1" si="5"/>
        <v>1.1082929336898466E-2</v>
      </c>
      <c r="N27" s="3"/>
      <c r="O27" s="21">
        <v>1751.33</v>
      </c>
      <c r="P27" s="14">
        <f t="shared" ca="1" si="9"/>
        <v>738.36</v>
      </c>
      <c r="Q27" s="14">
        <v>469.15</v>
      </c>
      <c r="R27" s="3">
        <v>1</v>
      </c>
      <c r="S27" s="94" t="s">
        <v>13</v>
      </c>
      <c r="T27" s="17" t="e" vm="25">
        <v>#VALUE!</v>
      </c>
      <c r="U27" s="53">
        <v>10</v>
      </c>
      <c r="V27" s="79"/>
      <c r="W27" s="79"/>
    </row>
    <row r="28" spans="1:25" x14ac:dyDescent="0.2">
      <c r="A28" s="79"/>
      <c r="B28" s="79"/>
      <c r="C28" s="79"/>
      <c r="D28" s="79"/>
      <c r="E28" s="79"/>
      <c r="F28" s="79"/>
      <c r="G28" s="79"/>
      <c r="H28" s="52">
        <f t="shared" ca="1" si="6"/>
        <v>0.9078872124224695</v>
      </c>
      <c r="I28" s="21">
        <f t="shared" ca="1" si="7"/>
        <v>3419.1752160000005</v>
      </c>
      <c r="J28" s="4" cm="1">
        <f t="array" aca="1" ref="J28" ca="1">_FV(T28,"Change (%)",TRUE)</f>
        <v>-3.3987999999999997E-2</v>
      </c>
      <c r="K28" s="21">
        <f t="shared" ca="1" si="8"/>
        <v>-289.55992364140803</v>
      </c>
      <c r="L28" s="48" cm="1">
        <f t="array" aca="1" ref="L28" ca="1">_FV(T28,"Price")</f>
        <v>433.72</v>
      </c>
      <c r="M28" s="8">
        <f t="shared" ca="1" si="5"/>
        <v>3.9061336843812799E-2</v>
      </c>
      <c r="N28" s="3"/>
      <c r="O28" s="21">
        <v>5100.3</v>
      </c>
      <c r="P28" s="14">
        <f t="shared" ca="1" si="9"/>
        <v>2602.3200000000002</v>
      </c>
      <c r="Q28" s="14">
        <v>227.33</v>
      </c>
      <c r="R28" s="3">
        <v>6</v>
      </c>
      <c r="S28" s="94" t="s">
        <v>10</v>
      </c>
      <c r="T28" s="17" t="e" vm="26">
        <v>#VALUE!</v>
      </c>
      <c r="U28" s="53">
        <v>11</v>
      </c>
      <c r="V28" s="79"/>
      <c r="W28" s="79"/>
    </row>
    <row r="29" spans="1:25" x14ac:dyDescent="0.2">
      <c r="A29" s="79"/>
      <c r="B29" s="79"/>
      <c r="C29" s="79"/>
      <c r="D29" s="79"/>
      <c r="E29" s="79"/>
      <c r="F29" s="79"/>
      <c r="G29" s="79"/>
      <c r="H29" s="52">
        <f t="shared" ca="1" si="6"/>
        <v>0.19992695064603019</v>
      </c>
      <c r="I29" s="21">
        <f t="shared" ca="1" si="7"/>
        <v>288.12069600000086</v>
      </c>
      <c r="J29" s="4" cm="1">
        <f t="array" aca="1" ref="J29" ca="1">_FV(T29,"Change (%)",TRUE)</f>
        <v>1.2482E-2</v>
      </c>
      <c r="K29" s="21">
        <f t="shared" ca="1" si="8"/>
        <v>64.438583327472003</v>
      </c>
      <c r="L29" s="48" cm="1">
        <f t="array" aca="1" ref="L29" ca="1">_FV(T29,"Price")</f>
        <v>262.82</v>
      </c>
      <c r="M29" s="8">
        <f t="shared" ca="1" si="5"/>
        <v>2.3669880451191738E-2</v>
      </c>
      <c r="N29" s="3"/>
      <c r="O29" s="21">
        <v>4874.3999999999996</v>
      </c>
      <c r="P29" s="14">
        <f t="shared" ca="1" si="9"/>
        <v>1576.92</v>
      </c>
      <c r="Q29" s="14">
        <v>219.03</v>
      </c>
      <c r="R29" s="3">
        <v>6</v>
      </c>
      <c r="S29" s="94" t="s">
        <v>14</v>
      </c>
      <c r="T29" s="17" t="e" vm="27">
        <v>#VALUE!</v>
      </c>
      <c r="U29" s="53">
        <v>12</v>
      </c>
      <c r="V29" s="79"/>
      <c r="W29" s="79"/>
    </row>
    <row r="30" spans="1:25" ht="15.75" thickBot="1" x14ac:dyDescent="0.25">
      <c r="A30" s="79"/>
      <c r="B30" s="79"/>
      <c r="C30" s="79"/>
      <c r="D30" s="79"/>
      <c r="E30" s="79"/>
      <c r="F30" s="79"/>
      <c r="G30" s="79"/>
      <c r="H30" s="54">
        <f t="shared" ca="1" si="6"/>
        <v>0.67847165900693873</v>
      </c>
      <c r="I30" s="87">
        <f t="shared" ca="1" si="7"/>
        <v>1959.02988</v>
      </c>
      <c r="J30" s="62" cm="1">
        <f t="array" aca="1" ref="J30" ca="1">_FV(T30,"Change (%)",TRUE)</f>
        <v>2.2508E-2</v>
      </c>
      <c r="K30" s="87">
        <f t="shared" ca="1" si="8"/>
        <v>137.24882953904</v>
      </c>
      <c r="L30" s="56" cm="1">
        <f t="array" aca="1" ref="L30" ca="1">_FV(T30,"Price")</f>
        <v>186.26</v>
      </c>
      <c r="M30" s="57">
        <f t="shared" ca="1" si="5"/>
        <v>2.7957993638478632E-2</v>
      </c>
      <c r="N30" s="58"/>
      <c r="O30" s="87">
        <v>4138.75</v>
      </c>
      <c r="P30" s="59">
        <f t="shared" ca="1" si="9"/>
        <v>1862.6</v>
      </c>
      <c r="Q30" s="59">
        <v>110.97</v>
      </c>
      <c r="R30" s="58">
        <v>10</v>
      </c>
      <c r="S30" s="95" t="s">
        <v>11</v>
      </c>
      <c r="T30" s="63" t="e" vm="15">
        <v>#VALUE!</v>
      </c>
      <c r="U30" s="61">
        <v>13</v>
      </c>
      <c r="V30" s="79"/>
      <c r="W30" s="79"/>
    </row>
    <row r="31" spans="1:25" x14ac:dyDescent="0.2">
      <c r="A31" s="79"/>
      <c r="B31" s="79"/>
      <c r="C31" s="79"/>
      <c r="D31" s="79"/>
      <c r="E31" s="79"/>
      <c r="F31" s="79"/>
      <c r="G31" s="79"/>
      <c r="H31" s="112"/>
      <c r="I31" s="112"/>
      <c r="J31" s="112"/>
      <c r="K31" s="112"/>
      <c r="L31" s="112"/>
      <c r="M31" s="112"/>
      <c r="N31" s="112"/>
      <c r="O31" s="112"/>
      <c r="P31" s="112"/>
      <c r="Q31" s="112"/>
      <c r="R31" s="112"/>
      <c r="S31" s="112"/>
      <c r="T31" s="112"/>
      <c r="U31" s="112"/>
      <c r="V31" s="79"/>
      <c r="W31" s="79"/>
    </row>
    <row r="32" spans="1:25" ht="15.75" thickBot="1" x14ac:dyDescent="0.25">
      <c r="A32" s="79"/>
      <c r="B32" s="79"/>
      <c r="C32" s="79"/>
      <c r="D32" s="79"/>
      <c r="E32" s="79"/>
      <c r="F32" s="79"/>
      <c r="G32" s="79"/>
      <c r="H32" s="112"/>
      <c r="I32" s="112"/>
      <c r="J32" s="112"/>
      <c r="K32" s="112"/>
      <c r="L32" s="112"/>
      <c r="M32" s="112"/>
      <c r="N32" s="112"/>
      <c r="O32" s="112"/>
      <c r="P32" s="112"/>
      <c r="Q32" s="112"/>
      <c r="R32" s="112"/>
      <c r="S32" s="112"/>
      <c r="T32" s="112"/>
      <c r="U32" s="112"/>
      <c r="V32" s="79"/>
      <c r="W32" s="79"/>
    </row>
    <row r="33" spans="1:23" x14ac:dyDescent="0.2">
      <c r="A33" s="79"/>
      <c r="B33" s="79"/>
      <c r="C33" s="79"/>
      <c r="D33" s="79"/>
      <c r="E33" s="79"/>
      <c r="F33" s="79"/>
      <c r="G33" s="79"/>
      <c r="H33" s="109" t="s">
        <v>57</v>
      </c>
      <c r="I33" s="110"/>
      <c r="J33" s="110"/>
      <c r="K33" s="110"/>
      <c r="L33" s="110"/>
      <c r="M33" s="110"/>
      <c r="N33" s="110"/>
      <c r="O33" s="110"/>
      <c r="P33" s="110"/>
      <c r="Q33" s="110"/>
      <c r="R33" s="110"/>
      <c r="S33" s="110"/>
      <c r="T33" s="110"/>
      <c r="U33" s="111"/>
      <c r="V33" s="79"/>
      <c r="W33" s="79"/>
    </row>
    <row r="34" spans="1:23" x14ac:dyDescent="0.2">
      <c r="A34" s="79"/>
      <c r="B34" s="79"/>
      <c r="C34" s="79"/>
      <c r="D34" s="79"/>
      <c r="E34" s="79"/>
      <c r="F34" s="79"/>
      <c r="G34" s="79"/>
      <c r="H34" s="77" t="s">
        <v>66</v>
      </c>
      <c r="I34" s="1" t="s">
        <v>67</v>
      </c>
      <c r="J34" s="1" t="s">
        <v>65</v>
      </c>
      <c r="K34" s="1" t="s">
        <v>7</v>
      </c>
      <c r="L34" s="1" t="s">
        <v>6</v>
      </c>
      <c r="M34" s="1" t="s">
        <v>4</v>
      </c>
      <c r="N34" s="1" t="s">
        <v>50</v>
      </c>
      <c r="O34" s="1" t="s">
        <v>64</v>
      </c>
      <c r="P34" s="1" t="s">
        <v>3</v>
      </c>
      <c r="Q34" s="1" t="s">
        <v>2</v>
      </c>
      <c r="R34" s="1" t="s">
        <v>1</v>
      </c>
      <c r="S34" s="1" t="s">
        <v>0</v>
      </c>
      <c r="T34" s="1"/>
      <c r="U34" s="53" t="s">
        <v>5</v>
      </c>
      <c r="V34" s="79"/>
      <c r="W34" s="79"/>
    </row>
    <row r="35" spans="1:23" x14ac:dyDescent="0.2">
      <c r="A35" s="79"/>
      <c r="B35" s="79"/>
      <c r="C35" s="79"/>
      <c r="D35" s="79"/>
      <c r="E35" s="79"/>
      <c r="F35" s="79"/>
      <c r="G35" s="79"/>
      <c r="H35" s="52">
        <f ca="1">(L35-Q35)/Q35</f>
        <v>0.92002505742326168</v>
      </c>
      <c r="I35" s="21">
        <f ca="1">(L35*R35*$M$2-O35)</f>
        <v>7130.1550500000012</v>
      </c>
      <c r="J35" s="2" cm="1">
        <f t="array" aca="1" ref="J35" ca="1">_FV(T35,"Change (%)",TRUE)</f>
        <v>4.3936999999999997E-2</v>
      </c>
      <c r="K35" s="21">
        <f ca="1">J35*P35*$M$2</f>
        <v>727.43964742184994</v>
      </c>
      <c r="L35" s="48" cm="1">
        <f t="array" aca="1" ref="L35" ca="1">_FV(T35,"Price")</f>
        <v>91.95</v>
      </c>
      <c r="M35" s="8">
        <f t="shared" ref="M35:M44" ca="1" si="10">P35/$T$6</f>
        <v>7.5910320695906836E-2</v>
      </c>
      <c r="N35" s="3"/>
      <c r="O35" s="21">
        <v>9426.27</v>
      </c>
      <c r="P35" s="14">
        <f ca="1">L35*R35</f>
        <v>5057.25</v>
      </c>
      <c r="Q35" s="14">
        <v>47.89</v>
      </c>
      <c r="R35" s="3">
        <v>55</v>
      </c>
      <c r="S35" s="94" t="s">
        <v>24</v>
      </c>
      <c r="T35" s="17" t="e" vm="28">
        <v>#VALUE!</v>
      </c>
      <c r="U35" s="53">
        <v>14</v>
      </c>
      <c r="V35" s="79"/>
      <c r="W35" s="79"/>
    </row>
    <row r="36" spans="1:23" x14ac:dyDescent="0.2">
      <c r="A36" s="79"/>
      <c r="B36" s="79"/>
      <c r="C36" s="79"/>
      <c r="D36" s="79"/>
      <c r="E36" s="79"/>
      <c r="F36" s="79"/>
      <c r="G36" s="79"/>
      <c r="H36" s="52">
        <f t="shared" ref="H36:H44" ca="1" si="11">(L36-Q36)/Q36</f>
        <v>2.5206310679611654</v>
      </c>
      <c r="I36" s="21">
        <f t="shared" ref="I36:I44" ca="1" si="12">(L36*R36*$M$2-O36)</f>
        <v>643.03938000000016</v>
      </c>
      <c r="J36" s="2" cm="1">
        <f t="array" aca="1" ref="J36" ca="1">_FV(T36,"Change (%)",TRUE)</f>
        <v>3.3119999999999997E-2</v>
      </c>
      <c r="K36" s="21">
        <f t="shared" ref="K36:K44" ca="1" si="13">J36*P36*$M$2</f>
        <v>31.455037065600003</v>
      </c>
      <c r="L36" s="48" cm="1">
        <f t="array" aca="1" ref="L36" ca="1">_FV(T36,"Price")</f>
        <v>29.01</v>
      </c>
      <c r="M36" s="8">
        <f t="shared" ca="1" si="10"/>
        <v>4.3544582597029166E-3</v>
      </c>
      <c r="N36" s="3"/>
      <c r="O36" s="21">
        <v>306.69</v>
      </c>
      <c r="P36" s="14">
        <f t="shared" ref="P36:P44" ca="1" si="14">L36*R36</f>
        <v>290.10000000000002</v>
      </c>
      <c r="Q36" s="14">
        <v>8.24</v>
      </c>
      <c r="R36" s="3">
        <v>10</v>
      </c>
      <c r="S36" s="94" t="s">
        <v>15</v>
      </c>
      <c r="T36" s="17" t="e" vm="29">
        <v>#VALUE!</v>
      </c>
      <c r="U36" s="53">
        <v>15</v>
      </c>
      <c r="V36" s="79"/>
      <c r="W36" s="79"/>
    </row>
    <row r="37" spans="1:23" x14ac:dyDescent="0.2">
      <c r="A37" s="79"/>
      <c r="B37" s="79"/>
      <c r="C37" s="79"/>
      <c r="D37" s="79"/>
      <c r="E37" s="79"/>
      <c r="F37" s="79"/>
      <c r="G37" s="79"/>
      <c r="H37" s="52">
        <f t="shared" ca="1" si="11"/>
        <v>0.57113008720930225</v>
      </c>
      <c r="I37" s="21">
        <f t="shared" ca="1" si="12"/>
        <v>4282.1990399999977</v>
      </c>
      <c r="J37" s="2" cm="1">
        <f t="array" aca="1" ref="J37" ca="1">_FV(T37,"Change (%)",TRUE)</f>
        <v>3.5442999999999995E-2</v>
      </c>
      <c r="K37" s="21">
        <f t="shared" ca="1" si="13"/>
        <v>481.63099424471983</v>
      </c>
      <c r="L37" s="49" cm="1">
        <f t="array" aca="1" ref="L37" ca="1">_FV(T37,"Price")</f>
        <v>172.95</v>
      </c>
      <c r="M37" s="8">
        <f t="shared" ca="1" si="10"/>
        <v>6.2304327281540367E-2</v>
      </c>
      <c r="N37" s="3"/>
      <c r="O37" s="21">
        <v>9306.69</v>
      </c>
      <c r="P37" s="14">
        <f t="shared" ca="1" si="14"/>
        <v>4150.7999999999993</v>
      </c>
      <c r="Q37" s="14">
        <v>110.08</v>
      </c>
      <c r="R37" s="3">
        <v>24</v>
      </c>
      <c r="S37" s="94" t="s">
        <v>16</v>
      </c>
      <c r="T37" s="17" t="e" vm="30">
        <v>#VALUE!</v>
      </c>
      <c r="U37" s="53">
        <v>16</v>
      </c>
      <c r="V37" s="79"/>
      <c r="W37" s="79"/>
    </row>
    <row r="38" spans="1:23" x14ac:dyDescent="0.2">
      <c r="A38" s="79"/>
      <c r="B38" s="79"/>
      <c r="C38" s="79"/>
      <c r="D38" s="79"/>
      <c r="E38" s="79"/>
      <c r="F38" s="79"/>
      <c r="G38" s="79"/>
      <c r="H38" s="52">
        <f t="shared" ca="1" si="11"/>
        <v>0.18474770642201824</v>
      </c>
      <c r="I38" s="21">
        <f t="shared" ca="1" si="12"/>
        <v>75.542779999999766</v>
      </c>
      <c r="J38" s="2" cm="1">
        <f t="array" aca="1" ref="J38" ca="1">_FV(T38,"Change (%)",TRUE)</f>
        <v>-3.1940000000000002E-3</v>
      </c>
      <c r="K38" s="21">
        <f t="shared" ca="1" si="13"/>
        <v>-10.802627919320001</v>
      </c>
      <c r="L38" s="48" cm="1">
        <f t="array" aca="1" ref="L38" ca="1">_FV(T38,"Price")</f>
        <v>1033.0999999999999</v>
      </c>
      <c r="M38" s="8">
        <f t="shared" ca="1" si="10"/>
        <v>1.550703491244082E-2</v>
      </c>
      <c r="N38" s="3"/>
      <c r="O38" s="21">
        <v>3306.62</v>
      </c>
      <c r="P38" s="14">
        <f t="shared" ca="1" si="14"/>
        <v>1033.0999999999999</v>
      </c>
      <c r="Q38" s="14">
        <v>872</v>
      </c>
      <c r="R38" s="3">
        <v>1</v>
      </c>
      <c r="S38" s="94" t="s">
        <v>17</v>
      </c>
      <c r="T38" s="17" t="e" vm="31">
        <v>#VALUE!</v>
      </c>
      <c r="U38" s="53">
        <v>17</v>
      </c>
      <c r="V38" s="79"/>
      <c r="W38" s="79"/>
    </row>
    <row r="39" spans="1:23" x14ac:dyDescent="0.2">
      <c r="A39" s="79"/>
      <c r="B39" s="79"/>
      <c r="C39" s="79"/>
      <c r="D39" s="79"/>
      <c r="E39" s="79"/>
      <c r="F39" s="79"/>
      <c r="G39" s="79"/>
      <c r="H39" s="52">
        <f t="shared" ca="1" si="11"/>
        <v>0.3330026923621936</v>
      </c>
      <c r="I39" s="21">
        <f t="shared" ca="1" si="12"/>
        <v>759.66912399999956</v>
      </c>
      <c r="J39" s="2" cm="1">
        <f t="array" aca="1" ref="J39" ca="1">_FV(T39,"Change (%)",TRUE)</f>
        <v>-5.7079999999999995E-3</v>
      </c>
      <c r="K39" s="21">
        <f t="shared" ca="1" si="13"/>
        <v>-24.610208239791998</v>
      </c>
      <c r="L39" s="48" cm="1">
        <f t="array" aca="1" ref="L39" ca="1">_FV(T39,"Price")</f>
        <v>94.07</v>
      </c>
      <c r="M39" s="8">
        <f t="shared" ca="1" si="10"/>
        <v>1.9768129744445178E-2</v>
      </c>
      <c r="N39" s="3"/>
      <c r="O39" s="21">
        <v>3551.86</v>
      </c>
      <c r="P39" s="14">
        <f t="shared" ca="1" si="14"/>
        <v>1316.98</v>
      </c>
      <c r="Q39" s="14">
        <v>70.569999999999993</v>
      </c>
      <c r="R39" s="3">
        <v>14</v>
      </c>
      <c r="S39" s="94" t="s">
        <v>18</v>
      </c>
      <c r="T39" s="17" t="e" vm="13">
        <v>#VALUE!</v>
      </c>
      <c r="U39" s="53">
        <v>18</v>
      </c>
      <c r="V39" s="79"/>
      <c r="W39" s="79"/>
    </row>
    <row r="40" spans="1:23" x14ac:dyDescent="0.2">
      <c r="A40" s="79"/>
      <c r="B40" s="79"/>
      <c r="C40" s="79"/>
      <c r="D40" s="79"/>
      <c r="E40" s="79"/>
      <c r="F40" s="79"/>
      <c r="G40" s="79"/>
      <c r="H40" s="52">
        <f t="shared" ca="1" si="11"/>
        <v>0.30750844803428656</v>
      </c>
      <c r="I40" s="21">
        <f t="shared" ca="1" si="12"/>
        <v>506.98379199999954</v>
      </c>
      <c r="J40" s="4" cm="1">
        <f t="array" aca="1" ref="J40" ca="1">_FV(T40,"Change (%)",TRUE)</f>
        <v>2.8593999999999998E-2</v>
      </c>
      <c r="K40" s="21">
        <f t="shared" ca="1" si="13"/>
        <v>89.10272964844799</v>
      </c>
      <c r="L40" s="48" cm="1">
        <f t="array" aca="1" ref="L40" ca="1">_FV(T40,"Price")</f>
        <v>158.63999999999999</v>
      </c>
      <c r="M40" s="8">
        <f t="shared" ca="1" si="10"/>
        <v>1.4287306273407871E-2</v>
      </c>
      <c r="N40" s="3"/>
      <c r="O40" s="21">
        <v>2609.15</v>
      </c>
      <c r="P40" s="14">
        <f t="shared" ca="1" si="14"/>
        <v>951.83999999999992</v>
      </c>
      <c r="Q40" s="14">
        <v>121.33</v>
      </c>
      <c r="R40" s="3">
        <v>6</v>
      </c>
      <c r="S40" s="94" t="s">
        <v>25</v>
      </c>
      <c r="T40" s="23" t="e" vm="32">
        <v>#VALUE!</v>
      </c>
      <c r="U40" s="53">
        <v>19</v>
      </c>
      <c r="V40" s="79"/>
      <c r="W40" s="79"/>
    </row>
    <row r="41" spans="1:23" x14ac:dyDescent="0.2">
      <c r="A41" s="79"/>
      <c r="B41" s="79"/>
      <c r="C41" s="79"/>
      <c r="D41" s="79"/>
      <c r="E41" s="79"/>
      <c r="F41" s="79"/>
      <c r="G41" s="79"/>
      <c r="H41" s="52">
        <f t="shared" ca="1" si="11"/>
        <v>-0.11407799667908278</v>
      </c>
      <c r="I41" s="21">
        <f t="shared" ca="1" si="12"/>
        <v>-1661.1897039999994</v>
      </c>
      <c r="J41" s="4" cm="1">
        <f t="array" aca="1" ref="J41" ca="1">_FV(T41,"Change (%)",TRUE)</f>
        <v>6.0129999999999992E-3</v>
      </c>
      <c r="K41" s="21">
        <f t="shared" ca="1" si="13"/>
        <v>46.633041589847991</v>
      </c>
      <c r="L41" s="48" cm="1">
        <f t="array" aca="1" ref="L41" ca="1">_FV(T41,"Price")</f>
        <v>197.41</v>
      </c>
      <c r="M41" s="8">
        <f t="shared" ca="1" si="10"/>
        <v>3.5557956775509936E-2</v>
      </c>
      <c r="N41" s="3"/>
      <c r="O41" s="21">
        <v>9416.56</v>
      </c>
      <c r="P41" s="14">
        <f t="shared" ca="1" si="14"/>
        <v>2368.92</v>
      </c>
      <c r="Q41" s="14">
        <v>222.83</v>
      </c>
      <c r="R41" s="3">
        <v>12</v>
      </c>
      <c r="S41" s="94" t="s">
        <v>26</v>
      </c>
      <c r="T41" s="23" t="e" vm="33">
        <v>#VALUE!</v>
      </c>
      <c r="U41" s="53">
        <v>20</v>
      </c>
      <c r="V41" s="79"/>
      <c r="W41" s="79"/>
    </row>
    <row r="42" spans="1:23" x14ac:dyDescent="0.2">
      <c r="A42" s="79"/>
      <c r="B42" s="79"/>
      <c r="C42" s="79"/>
      <c r="D42" s="79"/>
      <c r="E42" s="79"/>
      <c r="F42" s="79"/>
      <c r="G42" s="79"/>
      <c r="H42" s="52">
        <f t="shared" ca="1" si="11"/>
        <v>-3.792025019546516E-3</v>
      </c>
      <c r="I42" s="21">
        <f t="shared" ca="1" si="12"/>
        <v>-121.79545999999937</v>
      </c>
      <c r="J42" s="4" cm="1">
        <f t="array" aca="1" ref="J42" ca="1">_FV(T42,"Change (%)",TRUE)</f>
        <v>-8.6260000000000004E-4</v>
      </c>
      <c r="K42" s="21">
        <f t="shared" ca="1" si="13"/>
        <v>-7.1963479282040002</v>
      </c>
      <c r="L42" s="48" cm="1">
        <f t="array" aca="1" ref="L42" ca="1">_FV(T42,"Price")</f>
        <v>254.83</v>
      </c>
      <c r="M42" s="8">
        <f t="shared" ca="1" si="10"/>
        <v>3.8250485981388978E-2</v>
      </c>
      <c r="N42" s="3"/>
      <c r="O42" s="21">
        <v>8464.42</v>
      </c>
      <c r="P42" s="14">
        <f t="shared" ca="1" si="14"/>
        <v>2548.3000000000002</v>
      </c>
      <c r="Q42" s="14">
        <v>255.8</v>
      </c>
      <c r="R42" s="3">
        <v>10</v>
      </c>
      <c r="S42" s="94" t="s">
        <v>47</v>
      </c>
      <c r="T42" s="23" t="e" vm="11">
        <v>#VALUE!</v>
      </c>
      <c r="U42" s="53">
        <v>21</v>
      </c>
      <c r="V42" s="79"/>
      <c r="W42" s="79"/>
    </row>
    <row r="43" spans="1:23" x14ac:dyDescent="0.2">
      <c r="A43" s="79"/>
      <c r="B43" s="79"/>
      <c r="C43" s="79"/>
      <c r="D43" s="79"/>
      <c r="E43" s="79"/>
      <c r="F43" s="79"/>
      <c r="G43" s="79"/>
      <c r="H43" s="52">
        <f t="shared" ca="1" si="11"/>
        <v>-6.7736757624398056E-2</v>
      </c>
      <c r="I43" s="21">
        <f t="shared" ca="1" si="12"/>
        <v>-286.37392</v>
      </c>
      <c r="J43" s="4" cm="1">
        <f t="array" aca="1" ref="J43" ca="1">_FV(T43,"Change (%)",TRUE)</f>
        <v>-1.626E-2</v>
      </c>
      <c r="K43" s="21">
        <f t="shared" ca="1" si="13"/>
        <v>-61.834277260799993</v>
      </c>
      <c r="L43" s="48" cm="1">
        <f t="array" aca="1" ref="L43" ca="1">_FV(T43,"Price")</f>
        <v>29.04</v>
      </c>
      <c r="M43" s="8">
        <f t="shared" ca="1" si="10"/>
        <v>1.7435845275666689E-2</v>
      </c>
      <c r="N43" s="3"/>
      <c r="O43" s="21">
        <v>4089.22</v>
      </c>
      <c r="P43" s="14">
        <f t="shared" ca="1" si="14"/>
        <v>1161.5999999999999</v>
      </c>
      <c r="Q43" s="14">
        <v>31.15</v>
      </c>
      <c r="R43" s="3">
        <v>40</v>
      </c>
      <c r="S43" s="94" t="s">
        <v>55</v>
      </c>
      <c r="T43" s="23" t="e" vm="34">
        <v>#VALUE!</v>
      </c>
      <c r="U43" s="53">
        <v>21</v>
      </c>
      <c r="V43" s="79"/>
      <c r="W43" s="79"/>
    </row>
    <row r="44" spans="1:23" ht="15.75" thickBot="1" x14ac:dyDescent="0.25">
      <c r="A44" s="79"/>
      <c r="B44" s="79"/>
      <c r="C44" s="79"/>
      <c r="D44" s="79"/>
      <c r="E44" s="79"/>
      <c r="F44" s="79"/>
      <c r="G44" s="79"/>
      <c r="H44" s="54">
        <f t="shared" ca="1" si="11"/>
        <v>0.34119232064668231</v>
      </c>
      <c r="I44" s="87">
        <f t="shared" ca="1" si="12"/>
        <v>2578.0672800000002</v>
      </c>
      <c r="J44" s="55" cm="1">
        <f t="array" aca="1" ref="J44" ca="1">_FV(T44,"Change (%)",TRUE)</f>
        <v>3.1606000000000002E-2</v>
      </c>
      <c r="K44" s="87">
        <f t="shared" ca="1" si="13"/>
        <v>329.61952015168004</v>
      </c>
      <c r="L44" s="56" cm="1">
        <f t="array" aca="1" ref="L44" ca="1">_FV(T44,"Price")</f>
        <v>39.82</v>
      </c>
      <c r="M44" s="57">
        <f t="shared" ca="1" si="10"/>
        <v>4.7816484771146535E-2</v>
      </c>
      <c r="N44" s="58"/>
      <c r="O44" s="87">
        <v>7850.95</v>
      </c>
      <c r="P44" s="59">
        <f t="shared" ca="1" si="14"/>
        <v>3185.6</v>
      </c>
      <c r="Q44" s="59">
        <v>29.69</v>
      </c>
      <c r="R44" s="58">
        <v>80</v>
      </c>
      <c r="S44" s="95" t="s">
        <v>52</v>
      </c>
      <c r="T44" s="64" t="e" vm="35">
        <v>#VALUE!</v>
      </c>
      <c r="U44" s="61">
        <v>22</v>
      </c>
      <c r="V44" s="79"/>
      <c r="W44" s="79"/>
    </row>
    <row r="45" spans="1:23" x14ac:dyDescent="0.2">
      <c r="A45" s="79"/>
      <c r="B45" s="79"/>
      <c r="C45" s="79"/>
      <c r="D45" s="79"/>
      <c r="E45" s="79"/>
      <c r="F45" s="79"/>
      <c r="G45" s="79"/>
      <c r="H45" s="112"/>
      <c r="I45" s="112"/>
      <c r="J45" s="112"/>
      <c r="K45" s="112"/>
      <c r="L45" s="112"/>
      <c r="M45" s="112"/>
      <c r="N45" s="112"/>
      <c r="O45" s="112"/>
      <c r="P45" s="112"/>
      <c r="Q45" s="112"/>
      <c r="R45" s="112"/>
      <c r="S45" s="112"/>
      <c r="T45" s="112"/>
      <c r="U45" s="112"/>
      <c r="V45" s="79"/>
      <c r="W45" s="79"/>
    </row>
    <row r="46" spans="1:23" ht="15.6" customHeight="1" thickBot="1" x14ac:dyDescent="0.25">
      <c r="A46" s="79"/>
      <c r="B46" s="79"/>
      <c r="C46" s="79"/>
      <c r="D46" s="79"/>
      <c r="E46" s="79"/>
      <c r="F46" s="79"/>
      <c r="G46" s="79"/>
      <c r="H46" s="112"/>
      <c r="I46" s="112"/>
      <c r="J46" s="112"/>
      <c r="K46" s="112"/>
      <c r="L46" s="112"/>
      <c r="M46" s="112"/>
      <c r="N46" s="112"/>
      <c r="O46" s="112"/>
      <c r="P46" s="112"/>
      <c r="Q46" s="112"/>
      <c r="R46" s="112"/>
      <c r="S46" s="112"/>
      <c r="T46" s="112"/>
      <c r="U46" s="112"/>
      <c r="V46" s="79"/>
      <c r="W46" s="79"/>
    </row>
    <row r="47" spans="1:23" x14ac:dyDescent="0.2">
      <c r="A47" s="79"/>
      <c r="B47" s="79"/>
      <c r="C47" s="79"/>
      <c r="D47" s="79"/>
      <c r="E47" s="79"/>
      <c r="F47" s="79"/>
      <c r="G47" s="79"/>
      <c r="H47" s="109" t="s">
        <v>31</v>
      </c>
      <c r="I47" s="110"/>
      <c r="J47" s="110"/>
      <c r="K47" s="110"/>
      <c r="L47" s="110"/>
      <c r="M47" s="110"/>
      <c r="N47" s="110"/>
      <c r="O47" s="110"/>
      <c r="P47" s="110"/>
      <c r="Q47" s="110"/>
      <c r="R47" s="110"/>
      <c r="S47" s="110"/>
      <c r="T47" s="110"/>
      <c r="U47" s="111"/>
      <c r="V47" s="79"/>
      <c r="W47" s="79"/>
    </row>
    <row r="48" spans="1:23" x14ac:dyDescent="0.2">
      <c r="A48" s="79"/>
      <c r="B48" s="79"/>
      <c r="C48" s="79"/>
      <c r="D48" s="79"/>
      <c r="E48" s="79"/>
      <c r="F48" s="79"/>
      <c r="G48" s="79"/>
      <c r="H48" s="77" t="s">
        <v>66</v>
      </c>
      <c r="I48" s="1" t="s">
        <v>67</v>
      </c>
      <c r="J48" s="1" t="s">
        <v>65</v>
      </c>
      <c r="K48" s="1" t="s">
        <v>7</v>
      </c>
      <c r="L48" s="1" t="s">
        <v>6</v>
      </c>
      <c r="M48" s="1" t="s">
        <v>4</v>
      </c>
      <c r="N48" s="1" t="s">
        <v>50</v>
      </c>
      <c r="O48" s="1" t="s">
        <v>64</v>
      </c>
      <c r="P48" s="1" t="s">
        <v>3</v>
      </c>
      <c r="Q48" s="1" t="s">
        <v>2</v>
      </c>
      <c r="R48" s="1" t="s">
        <v>1</v>
      </c>
      <c r="S48" s="1" t="s">
        <v>0</v>
      </c>
      <c r="T48" s="1"/>
      <c r="U48" s="53" t="s">
        <v>5</v>
      </c>
      <c r="V48" s="79"/>
      <c r="W48" s="79"/>
    </row>
    <row r="49" spans="1:23" x14ac:dyDescent="0.2">
      <c r="A49" s="79"/>
      <c r="B49" s="79"/>
      <c r="C49" s="79"/>
      <c r="D49" s="79"/>
      <c r="E49" s="79"/>
      <c r="F49" s="79"/>
      <c r="G49" s="79"/>
      <c r="H49" s="52">
        <f ca="1">(L49-Q49)/Q49</f>
        <v>0.31183729598668264</v>
      </c>
      <c r="I49" s="88">
        <f ca="1">(L49*R49*$M$2-O49)</f>
        <v>1231.2950000000001</v>
      </c>
      <c r="J49" s="4" cm="1">
        <f t="array" aca="1" ref="J49" ca="1">_FV(T49,"Change (%)",TRUE)</f>
        <v>5.6870000000000002E-3</v>
      </c>
      <c r="K49" s="21">
        <f ca="1">J49*P49*$M$2</f>
        <v>40.494368805000001</v>
      </c>
      <c r="L49" s="5" cm="1">
        <f t="array" aca="1" ref="L49" ca="1">_FV(T49,"Price")</f>
        <v>362.5</v>
      </c>
      <c r="M49" s="9">
        <f ca="1">P49/$T$6</f>
        <v>3.2647179299737476E-2</v>
      </c>
      <c r="N49" s="6"/>
      <c r="O49" s="88">
        <v>5889.22</v>
      </c>
      <c r="P49" s="15">
        <f ca="1">L49*R49</f>
        <v>2175</v>
      </c>
      <c r="Q49" s="15">
        <v>276.33</v>
      </c>
      <c r="R49" s="6">
        <v>6</v>
      </c>
      <c r="S49" s="96" t="s">
        <v>27</v>
      </c>
      <c r="T49" s="23" t="e" vm="36">
        <v>#VALUE!</v>
      </c>
      <c r="U49" s="53">
        <v>23</v>
      </c>
      <c r="V49" s="79"/>
      <c r="W49" s="79"/>
    </row>
    <row r="50" spans="1:23" x14ac:dyDescent="0.2">
      <c r="A50" s="79"/>
      <c r="B50" s="79"/>
      <c r="C50" s="79"/>
      <c r="D50" s="79"/>
      <c r="E50" s="79"/>
      <c r="F50" s="79"/>
      <c r="G50" s="79"/>
      <c r="H50" s="52">
        <f t="shared" ref="H50:H53" ca="1" si="15">(L50-Q50)/Q50</f>
        <v>0.25609756097560987</v>
      </c>
      <c r="I50" s="88">
        <f t="shared" ref="I50:I53" ca="1" si="16">(L50*R50*$M$2-O50)</f>
        <v>192.27559999999994</v>
      </c>
      <c r="J50" s="4" cm="1">
        <f t="array" aca="1" ref="J50" ca="1">_FV(T50,"Change (%)",TRUE)</f>
        <v>6.7358000000000001E-2</v>
      </c>
      <c r="K50" s="21">
        <f t="shared" ref="K50:K53" ca="1" si="17">J50*P50*$M$2</f>
        <v>90.852847604800004</v>
      </c>
      <c r="L50" s="5" cm="1">
        <f t="array" aca="1" ref="L50" ca="1">_FV(T50,"Price")</f>
        <v>16.48</v>
      </c>
      <c r="M50" s="9">
        <f t="shared" ref="M50:M52" ca="1" si="18">P50/$T$6</f>
        <v>6.1842013202261341E-3</v>
      </c>
      <c r="N50" s="6"/>
      <c r="O50" s="88">
        <v>1156.53</v>
      </c>
      <c r="P50" s="15">
        <f t="shared" ref="P50:P53" ca="1" si="19">L50*R50</f>
        <v>412</v>
      </c>
      <c r="Q50" s="15">
        <v>13.12</v>
      </c>
      <c r="R50" s="6">
        <v>25</v>
      </c>
      <c r="S50" s="96" t="s">
        <v>28</v>
      </c>
      <c r="T50" s="23" t="e" vm="37">
        <v>#VALUE!</v>
      </c>
      <c r="U50" s="53">
        <v>24</v>
      </c>
      <c r="V50" s="79"/>
      <c r="W50" s="79"/>
    </row>
    <row r="51" spans="1:23" x14ac:dyDescent="0.2">
      <c r="A51" s="79"/>
      <c r="B51" s="79"/>
      <c r="C51" s="79"/>
      <c r="D51" s="79"/>
      <c r="E51" s="79"/>
      <c r="F51" s="79"/>
      <c r="G51" s="79"/>
      <c r="H51" s="52">
        <f t="shared" ca="1" si="15"/>
        <v>-0.44058577405857741</v>
      </c>
      <c r="I51" s="88">
        <f t="shared" ca="1" si="16"/>
        <v>-875.49588000000017</v>
      </c>
      <c r="J51" s="4" cm="1">
        <f t="array" aca="1" ref="J51" ca="1">_FV(T51,"Change (%)",TRUE)</f>
        <v>1.8667E-2</v>
      </c>
      <c r="K51" s="21">
        <f t="shared" ca="1" si="17"/>
        <v>16.341355378039999</v>
      </c>
      <c r="L51" s="5" cm="1">
        <f t="array" aca="1" ref="L51" ca="1">_FV(T51,"Price")</f>
        <v>26.74</v>
      </c>
      <c r="M51" s="9">
        <f t="shared" ca="1" si="18"/>
        <v>4.0137267791953112E-3</v>
      </c>
      <c r="N51" s="6"/>
      <c r="O51" s="88">
        <v>1750.91</v>
      </c>
      <c r="P51" s="15">
        <f t="shared" ca="1" si="19"/>
        <v>267.39999999999998</v>
      </c>
      <c r="Q51" s="15">
        <v>47.8</v>
      </c>
      <c r="R51" s="6">
        <v>10</v>
      </c>
      <c r="S51" s="96" t="s">
        <v>29</v>
      </c>
      <c r="T51" s="23" t="e" vm="38">
        <v>#VALUE!</v>
      </c>
      <c r="U51" s="53">
        <v>25</v>
      </c>
      <c r="V51" s="79"/>
      <c r="W51" s="79"/>
    </row>
    <row r="52" spans="1:23" x14ac:dyDescent="0.2">
      <c r="A52" s="79"/>
      <c r="B52" s="79"/>
      <c r="C52" s="79"/>
      <c r="D52" s="79"/>
      <c r="E52" s="79"/>
      <c r="F52" s="79"/>
      <c r="G52" s="79"/>
      <c r="H52" s="52">
        <f t="shared" ca="1" si="15"/>
        <v>-0.10061750817290227</v>
      </c>
      <c r="I52" s="88">
        <f t="shared" ca="1" si="16"/>
        <v>-296.92067999999972</v>
      </c>
      <c r="J52" s="4" cm="1">
        <f t="array" aca="1" ref="J52" ca="1">_FV(T52,"Change (%)",TRUE)</f>
        <v>3.6480000000000002E-3</v>
      </c>
      <c r="K52" s="21">
        <f t="shared" ca="1" si="17"/>
        <v>4.4355642393600005</v>
      </c>
      <c r="L52" s="5" cm="1">
        <f t="array" aca="1" ref="L52" ca="1">_FV(T52,"Price")</f>
        <v>24.76</v>
      </c>
      <c r="M52" s="9">
        <f t="shared" ca="1" si="18"/>
        <v>5.5747873066310351E-3</v>
      </c>
      <c r="N52" s="6"/>
      <c r="O52" s="88">
        <v>1512.81</v>
      </c>
      <c r="P52" s="15">
        <f t="shared" ca="1" si="19"/>
        <v>371.40000000000003</v>
      </c>
      <c r="Q52" s="15">
        <v>27.53</v>
      </c>
      <c r="R52" s="6">
        <v>15</v>
      </c>
      <c r="S52" s="96" t="s">
        <v>30</v>
      </c>
      <c r="T52" s="23" t="e" vm="39">
        <v>#VALUE!</v>
      </c>
      <c r="U52" s="53">
        <v>26</v>
      </c>
      <c r="V52" s="79"/>
      <c r="W52" s="79"/>
    </row>
    <row r="53" spans="1:23" ht="15.75" thickBot="1" x14ac:dyDescent="0.25">
      <c r="A53" s="79"/>
      <c r="B53" s="79"/>
      <c r="C53" s="79"/>
      <c r="D53" s="79"/>
      <c r="E53" s="79"/>
      <c r="F53" s="79"/>
      <c r="G53" s="79"/>
      <c r="H53" s="54">
        <f t="shared" ca="1" si="15"/>
        <v>0.53056768558951961</v>
      </c>
      <c r="I53" s="89">
        <f t="shared" ca="1" si="16"/>
        <v>1570.3176000000003</v>
      </c>
      <c r="J53" s="55" cm="1">
        <f t="array" aca="1" ref="J53" ca="1">_FV(T53,"Change (%)",TRUE)</f>
        <v>0.22552399999999997</v>
      </c>
      <c r="K53" s="87">
        <f t="shared" ca="1" si="17"/>
        <v>1035.1253006223999</v>
      </c>
      <c r="L53" s="65" cm="1">
        <f t="array" aca="1" ref="L53" ca="1">_FV(T53,"Price")</f>
        <v>7.01</v>
      </c>
      <c r="M53" s="66">
        <f ca="1">P53/$T$6</f>
        <v>2.1044296725623881E-2</v>
      </c>
      <c r="N53" s="67"/>
      <c r="O53" s="89">
        <v>3019.55</v>
      </c>
      <c r="P53" s="68">
        <f t="shared" ca="1" si="19"/>
        <v>1402</v>
      </c>
      <c r="Q53" s="68">
        <v>4.58</v>
      </c>
      <c r="R53" s="67">
        <v>200</v>
      </c>
      <c r="S53" s="97" t="s">
        <v>56</v>
      </c>
      <c r="T53" s="64" t="e" vm="40">
        <v>#VALUE!</v>
      </c>
      <c r="U53" s="61">
        <v>27</v>
      </c>
      <c r="V53" s="79"/>
      <c r="W53" s="79"/>
    </row>
    <row r="54" spans="1:23" ht="15.6" customHeight="1" x14ac:dyDescent="0.2">
      <c r="A54" s="79"/>
      <c r="B54" s="79"/>
      <c r="C54" s="79"/>
      <c r="D54" s="79"/>
      <c r="E54" s="79"/>
      <c r="F54" s="79"/>
      <c r="G54" s="79"/>
      <c r="H54" s="112"/>
      <c r="I54" s="112"/>
      <c r="J54" s="112"/>
      <c r="K54" s="112"/>
      <c r="L54" s="112"/>
      <c r="M54" s="112"/>
      <c r="N54" s="112"/>
      <c r="O54" s="112"/>
      <c r="P54" s="112"/>
      <c r="Q54" s="112"/>
      <c r="R54" s="112"/>
      <c r="S54" s="112"/>
      <c r="T54" s="112"/>
      <c r="U54" s="112"/>
      <c r="V54" s="79"/>
      <c r="W54" s="79"/>
    </row>
    <row r="55" spans="1:23" ht="15.6" customHeight="1" thickBot="1" x14ac:dyDescent="0.25">
      <c r="A55" s="79"/>
      <c r="B55" s="79"/>
      <c r="C55" s="79"/>
      <c r="D55" s="79"/>
      <c r="E55" s="79"/>
      <c r="F55" s="79"/>
      <c r="G55" s="79"/>
      <c r="H55" s="112"/>
      <c r="I55" s="112"/>
      <c r="J55" s="112"/>
      <c r="K55" s="112"/>
      <c r="L55" s="112"/>
      <c r="M55" s="112"/>
      <c r="N55" s="112"/>
      <c r="O55" s="112"/>
      <c r="P55" s="112"/>
      <c r="Q55" s="112"/>
      <c r="R55" s="112"/>
      <c r="S55" s="112"/>
      <c r="T55" s="112"/>
      <c r="U55" s="112"/>
      <c r="V55" s="79"/>
      <c r="W55" s="79"/>
    </row>
    <row r="56" spans="1:23" x14ac:dyDescent="0.2">
      <c r="A56" s="79"/>
      <c r="B56" s="79"/>
      <c r="C56" s="79"/>
      <c r="D56" s="79"/>
      <c r="E56" s="79"/>
      <c r="F56" s="79"/>
      <c r="G56" s="79"/>
      <c r="H56" s="106" t="s">
        <v>32</v>
      </c>
      <c r="I56" s="107"/>
      <c r="J56" s="107"/>
      <c r="K56" s="107"/>
      <c r="L56" s="107"/>
      <c r="M56" s="107"/>
      <c r="N56" s="107"/>
      <c r="O56" s="107"/>
      <c r="P56" s="107"/>
      <c r="Q56" s="107"/>
      <c r="R56" s="107"/>
      <c r="S56" s="107"/>
      <c r="T56" s="107"/>
      <c r="U56" s="108"/>
      <c r="V56" s="79"/>
      <c r="W56" s="79"/>
    </row>
    <row r="57" spans="1:23" x14ac:dyDescent="0.2">
      <c r="A57" s="79"/>
      <c r="B57" s="79"/>
      <c r="C57" s="79"/>
      <c r="D57" s="79"/>
      <c r="E57" s="79"/>
      <c r="F57" s="79"/>
      <c r="G57" s="79"/>
      <c r="H57" s="77" t="s">
        <v>66</v>
      </c>
      <c r="I57" s="1" t="s">
        <v>67</v>
      </c>
      <c r="J57" s="1" t="s">
        <v>65</v>
      </c>
      <c r="K57" s="1" t="s">
        <v>7</v>
      </c>
      <c r="L57" s="1" t="s">
        <v>6</v>
      </c>
      <c r="M57" s="1" t="s">
        <v>4</v>
      </c>
      <c r="N57" s="1" t="s">
        <v>50</v>
      </c>
      <c r="O57" s="1" t="s">
        <v>64</v>
      </c>
      <c r="P57" s="1" t="s">
        <v>3</v>
      </c>
      <c r="Q57" s="1" t="s">
        <v>2</v>
      </c>
      <c r="R57" s="1" t="s">
        <v>1</v>
      </c>
      <c r="S57" s="1" t="s">
        <v>0</v>
      </c>
      <c r="T57" s="1"/>
      <c r="U57" s="53" t="s">
        <v>5</v>
      </c>
      <c r="V57" s="79"/>
      <c r="W57" s="79"/>
    </row>
    <row r="58" spans="1:23" x14ac:dyDescent="0.2">
      <c r="A58" s="79"/>
      <c r="B58" s="79"/>
      <c r="C58" s="79"/>
      <c r="D58" s="79"/>
      <c r="E58" s="79"/>
      <c r="F58" s="79"/>
      <c r="G58" s="79"/>
      <c r="H58" s="52">
        <f ca="1">(L58-Q58)/Q58</f>
        <v>-0.10209027007029225</v>
      </c>
      <c r="I58" s="90">
        <f ca="1">(L58*R58*$M$2-O58)</f>
        <v>-447.29474200000004</v>
      </c>
      <c r="J58" s="10" cm="1">
        <f t="array" aca="1" ref="J58" ca="1">_FV(T58,"Change (%)",TRUE)</f>
        <v>-5.4090000000000006E-3</v>
      </c>
      <c r="K58" s="21">
        <f ca="1">J58*P58*$M$2</f>
        <v>-8.5956326105220011</v>
      </c>
      <c r="L58" s="11" cm="1">
        <f t="array" aca="1" ref="L58" ca="1">_FV(T58,"Price")</f>
        <v>485.41</v>
      </c>
      <c r="M58" s="12">
        <f ca="1">P58/$T$6</f>
        <v>7.2860999098324462E-3</v>
      </c>
      <c r="N58" s="13"/>
      <c r="O58" s="90">
        <v>2036.43</v>
      </c>
      <c r="P58" s="16">
        <f ca="1">L58*R58</f>
        <v>485.41</v>
      </c>
      <c r="Q58" s="16">
        <v>540.6</v>
      </c>
      <c r="R58" s="13">
        <v>1</v>
      </c>
      <c r="S58" s="98" t="s">
        <v>33</v>
      </c>
      <c r="T58" s="23" t="e" vm="41">
        <v>#VALUE!</v>
      </c>
      <c r="U58" s="51">
        <v>28</v>
      </c>
      <c r="V58" s="79"/>
      <c r="W58" s="79"/>
    </row>
    <row r="59" spans="1:23" x14ac:dyDescent="0.2">
      <c r="A59" s="79"/>
      <c r="B59" s="79"/>
      <c r="C59" s="79"/>
      <c r="D59" s="79"/>
      <c r="E59" s="79"/>
      <c r="F59" s="79"/>
      <c r="G59" s="79"/>
      <c r="H59" s="52">
        <f t="shared" ref="H59:H60" ca="1" si="20">(L59-Q59)/Q59</f>
        <v>-6.9535283993115302E-2</v>
      </c>
      <c r="I59" s="90">
        <f t="shared" ref="I59:I60" ca="1" si="21">(L59*R59*$M$2-O59)</f>
        <v>-1154.2311599999994</v>
      </c>
      <c r="J59" s="10" cm="1">
        <f t="array" aca="1" ref="J59" ca="1">_FV(T59,"Change (%)",TRUE)</f>
        <v>0</v>
      </c>
      <c r="K59" s="21">
        <f ca="1">J59*P59*$M$2</f>
        <v>0</v>
      </c>
      <c r="L59" s="11" cm="1">
        <f t="array" aca="1" ref="L59" ca="1">_FV(T59,"Price")</f>
        <v>27.03</v>
      </c>
      <c r="M59" s="12">
        <f t="shared" ref="M59:M60" ca="1" si="22">P59/$T$6</f>
        <v>2.4343538109569768E-2</v>
      </c>
      <c r="N59" s="13"/>
      <c r="O59" s="90">
        <v>6463.68</v>
      </c>
      <c r="P59" s="16">
        <f t="shared" ref="P59:P60" ca="1" si="23">L59*R59</f>
        <v>1621.8000000000002</v>
      </c>
      <c r="Q59" s="16">
        <v>29.05</v>
      </c>
      <c r="R59" s="13">
        <v>60</v>
      </c>
      <c r="S59" s="98" t="s">
        <v>34</v>
      </c>
      <c r="T59" s="23" t="e" vm="42">
        <v>#VALUE!</v>
      </c>
      <c r="U59" s="53">
        <v>29</v>
      </c>
      <c r="V59" s="79"/>
      <c r="W59" s="79"/>
    </row>
    <row r="60" spans="1:23" ht="15.75" thickBot="1" x14ac:dyDescent="0.25">
      <c r="A60" s="79"/>
      <c r="B60" s="79"/>
      <c r="C60" s="79"/>
      <c r="D60" s="79"/>
      <c r="E60" s="79"/>
      <c r="F60" s="79"/>
      <c r="G60" s="79"/>
      <c r="H60" s="54">
        <f t="shared" ca="1" si="20"/>
        <v>9.9828034745800154E-2</v>
      </c>
      <c r="I60" s="91">
        <f t="shared" ca="1" si="21"/>
        <v>-86.802132000000029</v>
      </c>
      <c r="J60" s="69" cm="1">
        <f t="array" aca="1" ref="J60" ca="1">_FV(T60,"Change (%)",TRUE)</f>
        <v>1.2215E-2</v>
      </c>
      <c r="K60" s="87">
        <f t="shared" ref="K60" ca="1" si="24">J60*P60*$M$2</f>
        <v>19.949145507619999</v>
      </c>
      <c r="L60" s="70" cm="1">
        <f t="array" aca="1" ref="L60" ca="1">_FV(T60,"Price")</f>
        <v>249.43</v>
      </c>
      <c r="M60" s="71">
        <f t="shared" ca="1" si="22"/>
        <v>7.4879870645825465E-3</v>
      </c>
      <c r="N60" s="72"/>
      <c r="O60" s="91">
        <v>1719.97</v>
      </c>
      <c r="P60" s="73">
        <f t="shared" ca="1" si="23"/>
        <v>498.86</v>
      </c>
      <c r="Q60" s="73">
        <v>226.79</v>
      </c>
      <c r="R60" s="72">
        <v>2</v>
      </c>
      <c r="S60" s="99" t="s">
        <v>35</v>
      </c>
      <c r="T60" s="64" t="e" vm="43">
        <v>#VALUE!</v>
      </c>
      <c r="U60" s="61">
        <v>30</v>
      </c>
      <c r="V60" s="79"/>
      <c r="W60" s="79"/>
    </row>
    <row r="61" spans="1:23" x14ac:dyDescent="0.2">
      <c r="A61" s="79"/>
      <c r="B61" s="79"/>
      <c r="C61" s="79"/>
      <c r="D61" s="79"/>
      <c r="E61" s="79"/>
      <c r="F61" s="79"/>
      <c r="G61" s="79"/>
      <c r="H61" s="78"/>
      <c r="I61" s="79"/>
      <c r="J61" s="79"/>
      <c r="K61" s="79"/>
      <c r="L61" s="79"/>
      <c r="M61" s="79"/>
      <c r="N61" s="79"/>
      <c r="O61" s="79"/>
      <c r="P61" s="79"/>
      <c r="Q61" s="79"/>
      <c r="R61" s="79"/>
      <c r="S61" s="79"/>
      <c r="T61" s="79"/>
      <c r="U61" s="79"/>
      <c r="V61" s="79"/>
      <c r="W61" s="79"/>
    </row>
    <row r="63" spans="1:23" x14ac:dyDescent="0.2">
      <c r="J63" s="92"/>
    </row>
    <row r="65" spans="15:15" x14ac:dyDescent="0.2">
      <c r="O65" s="93"/>
    </row>
  </sheetData>
  <mergeCells count="23">
    <mergeCell ref="L1:M1"/>
    <mergeCell ref="T6:U6"/>
    <mergeCell ref="H20:U21"/>
    <mergeCell ref="H13:U14"/>
    <mergeCell ref="H15:U15"/>
    <mergeCell ref="H8:U8"/>
    <mergeCell ref="S1:U1"/>
    <mergeCell ref="T2:U2"/>
    <mergeCell ref="T5:U5"/>
    <mergeCell ref="T4:U4"/>
    <mergeCell ref="P1:Q1"/>
    <mergeCell ref="L4:M4"/>
    <mergeCell ref="L5:M6"/>
    <mergeCell ref="R5:R6"/>
    <mergeCell ref="J5:K6"/>
    <mergeCell ref="J4:K4"/>
    <mergeCell ref="H56:U56"/>
    <mergeCell ref="H47:U47"/>
    <mergeCell ref="H33:U33"/>
    <mergeCell ref="H22:U22"/>
    <mergeCell ref="H31:U32"/>
    <mergeCell ref="H45:U46"/>
    <mergeCell ref="H54:U55"/>
  </mergeCells>
  <conditionalFormatting sqref="B4:B16">
    <cfRule type="cellIs" dxfId="5" priority="1" operator="equal">
      <formula>"BUY"</formula>
    </cfRule>
    <cfRule type="cellIs" dxfId="4" priority="2" operator="equal">
      <formula>"HOLD"</formula>
    </cfRule>
  </conditionalFormatting>
  <conditionalFormatting sqref="H10:K12 H17:K19 H24:K30 H35:K44 H49:K53 H58:K60">
    <cfRule type="cellIs" dxfId="3" priority="13" operator="lessThan">
      <formula>0</formula>
    </cfRule>
    <cfRule type="cellIs" dxfId="2" priority="14" operator="greaterThan">
      <formula>0</formula>
    </cfRule>
  </conditionalFormatting>
  <conditionalFormatting sqref="R5:S5 S6 R7:S7">
    <cfRule type="cellIs" dxfId="1" priority="3" operator="lessThan">
      <formula>0</formula>
    </cfRule>
    <cfRule type="cellIs" dxfId="0" priority="4"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Lior Hadad</dc:creator>
  <cp:lastModifiedBy>Lior Tsafrir</cp:lastModifiedBy>
  <dcterms:created xsi:type="dcterms:W3CDTF">2025-08-01T19:22:09Z</dcterms:created>
  <dcterms:modified xsi:type="dcterms:W3CDTF">2025-10-25T11:36:39Z</dcterms:modified>
</cp:coreProperties>
</file>