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wery\Desktop\Учёба\Лабы и подобное\3 Курс\1 Семестр\STaSA\6 лаба\"/>
    </mc:Choice>
  </mc:AlternateContent>
  <xr:revisionPtr revIDLastSave="0" documentId="13_ncr:1_{2C05ECB4-D42F-4D51-BD4D-D39F8604932D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F20" i="1" s="1"/>
  <c r="H21" i="1"/>
  <c r="H22" i="1"/>
  <c r="H23" i="1"/>
  <c r="H20" i="1"/>
  <c r="N23" i="1" s="1"/>
  <c r="G21" i="1"/>
  <c r="G22" i="1"/>
  <c r="M22" i="1" s="1"/>
  <c r="G23" i="1"/>
  <c r="M21" i="1" s="1"/>
  <c r="G20" i="1"/>
  <c r="F21" i="1"/>
  <c r="S21" i="1" s="1"/>
  <c r="F22" i="1"/>
  <c r="F23" i="1"/>
  <c r="E20" i="1"/>
  <c r="E21" i="1"/>
  <c r="E22" i="1"/>
  <c r="E23" i="1"/>
  <c r="Q23" i="1" a="1"/>
  <c r="Q23" i="1" s="1"/>
  <c r="S22" i="1"/>
  <c r="I4" i="1"/>
  <c r="I5" i="1"/>
  <c r="I6" i="1"/>
  <c r="T22" i="1"/>
  <c r="M23" i="1"/>
  <c r="M20" i="1"/>
  <c r="N19" i="1"/>
  <c r="M19" i="1"/>
  <c r="L19" i="1"/>
  <c r="K19" i="1"/>
  <c r="L23" i="1" l="1"/>
  <c r="T21" i="1"/>
  <c r="U22" i="1"/>
  <c r="U21" i="1"/>
  <c r="R22" i="1"/>
  <c r="R21" i="1"/>
  <c r="Q21" i="1" a="1"/>
  <c r="Q21" i="1" s="1"/>
  <c r="Q22" i="1" a="1"/>
  <c r="Q22" i="1" s="1"/>
  <c r="K20" i="1"/>
  <c r="S23" i="1"/>
  <c r="R23" i="1"/>
  <c r="N22" i="1"/>
  <c r="N20" i="1"/>
  <c r="N21" i="1"/>
  <c r="T23" i="1"/>
  <c r="L20" i="1"/>
  <c r="L21" i="1"/>
  <c r="L22" i="1"/>
  <c r="U23" i="1"/>
  <c r="K21" i="1"/>
  <c r="R20" i="1"/>
  <c r="Q20" i="1" a="1"/>
  <c r="Q20" i="1" s="1"/>
  <c r="S20" i="1"/>
  <c r="T20" i="1"/>
  <c r="U20" i="1"/>
  <c r="K23" i="1"/>
  <c r="V23" i="1" s="1"/>
  <c r="K22" i="1"/>
  <c r="Q24" i="1" l="1"/>
  <c r="Q25" i="1" s="1"/>
  <c r="S24" i="1"/>
  <c r="S25" i="1" s="1"/>
  <c r="R24" i="1"/>
  <c r="R25" i="1" s="1"/>
  <c r="V20" i="1"/>
  <c r="V21" i="1"/>
  <c r="V22" i="1"/>
  <c r="T24" i="1"/>
  <c r="U24" i="1"/>
  <c r="U25" i="1" s="1"/>
  <c r="T25" i="1"/>
  <c r="V24" i="1" l="1"/>
  <c r="V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<sst xmlns="http://schemas.openxmlformats.org/spreadsheetml/2006/main" count="41" uniqueCount="26">
  <si>
    <t>Ввод</t>
  </si>
  <si>
    <t>Вывод</t>
  </si>
  <si>
    <t>Промежуточные вычисления</t>
  </si>
  <si>
    <t>u1</t>
  </si>
  <si>
    <t>u2</t>
  </si>
  <si>
    <t>u3</t>
  </si>
  <si>
    <t>u4</t>
  </si>
  <si>
    <t>Вероятности событий</t>
  </si>
  <si>
    <t>Варианты управления</t>
  </si>
  <si>
    <t>Матрица эффективности вариантов управления</t>
  </si>
  <si>
    <t>Матрица потерь</t>
  </si>
  <si>
    <t>Гурвица</t>
  </si>
  <si>
    <t>Среднего выигрыша</t>
  </si>
  <si>
    <t>Лапласа</t>
  </si>
  <si>
    <t>Вальда</t>
  </si>
  <si>
    <t>Максимакса</t>
  </si>
  <si>
    <t>Сэвиджа</t>
  </si>
  <si>
    <t>Эффективность по критериям</t>
  </si>
  <si>
    <t>Оптимальное значение</t>
  </si>
  <si>
    <t>Номер оптимального</t>
  </si>
  <si>
    <t>Вес (кг)</t>
  </si>
  <si>
    <t>Объём (см^3)</t>
  </si>
  <si>
    <t>Эффектиность для работы</t>
  </si>
  <si>
    <t>Эффективность для игр</t>
  </si>
  <si>
    <t>Коэффициент мобильности</t>
  </si>
  <si>
    <t>Уровень комфорта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</si>
</sst>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4">
    <xf numFmtId="0" fontId="0" fillId="0" borderId="0" xfId="0"/>
    <xf numFmtId="164" fontId="1" fillId="2" borderId="0" xfId="1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39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2" fillId="3" borderId="0" xfId="2" applyNumberFormat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164" fontId="3" fillId="4" borderId="0" xfId="3" applyNumberFormat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1" fillId="2" borderId="13" xfId="1" applyNumberFormat="1" applyBorder="1" applyAlignment="1">
      <alignment horizontal="center" vertical="center" wrapText="1"/>
    </xf>
    <xf numFmtId="164" fontId="1" fillId="2" borderId="14" xfId="1" applyNumberFormat="1" applyBorder="1" applyAlignment="1">
      <alignment horizontal="center" vertical="center" wrapText="1"/>
    </xf>
    <xf numFmtId="164" fontId="1" fillId="2" borderId="15" xfId="1" applyNumberFormat="1" applyBorder="1" applyAlignment="1">
      <alignment horizontal="center" vertical="center" wrapText="1"/>
    </xf>
    <xf numFmtId="164" fontId="2" fillId="3" borderId="13" xfId="2" applyNumberFormat="1" applyBorder="1" applyAlignment="1">
      <alignment horizontal="center" vertical="center" wrapText="1"/>
    </xf>
    <xf numFmtId="164" fontId="2" fillId="3" borderId="14" xfId="2" applyNumberFormat="1" applyBorder="1" applyAlignment="1">
      <alignment horizontal="center" vertical="center" wrapText="1"/>
    </xf>
    <xf numFmtId="164" fontId="2" fillId="3" borderId="15" xfId="2" applyNumberFormat="1" applyBorder="1" applyAlignment="1">
      <alignment horizontal="center" vertical="center" wrapText="1"/>
    </xf>
    <xf numFmtId="164" fontId="1" fillId="2" borderId="8" xfId="1" applyNumberFormat="1" applyBorder="1" applyAlignment="1">
      <alignment horizontal="center" vertical="center" wrapText="1"/>
    </xf>
    <xf numFmtId="164" fontId="2" fillId="3" borderId="17" xfId="2" applyNumberFormat="1" applyBorder="1" applyAlignment="1">
      <alignment horizontal="center" vertical="center" wrapText="1"/>
    </xf>
    <xf numFmtId="164" fontId="2" fillId="3" borderId="11" xfId="2" applyNumberFormat="1" applyBorder="1" applyAlignment="1">
      <alignment horizontal="center" vertical="center" wrapText="1"/>
    </xf>
    <xf numFmtId="164" fontId="2" fillId="3" borderId="12" xfId="2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2" fillId="3" borderId="2" xfId="2" applyNumberFormat="1" applyBorder="1" applyAlignment="1">
      <alignment horizontal="center" vertical="center" wrapText="1"/>
    </xf>
    <xf numFmtId="164" fontId="2" fillId="3" borderId="26" xfId="2" applyNumberFormat="1" applyBorder="1" applyAlignment="1">
      <alignment horizontal="center" vertical="center" wrapText="1"/>
    </xf>
    <xf numFmtId="164" fontId="2" fillId="3" borderId="27" xfId="2" applyNumberFormat="1" applyBorder="1" applyAlignment="1">
      <alignment horizontal="center" vertical="center" wrapText="1"/>
    </xf>
    <xf numFmtId="164" fontId="0" fillId="0" borderId="38" xfId="0" applyNumberFormat="1" applyBorder="1" applyAlignment="1">
      <alignment horizontal="center" vertical="center" wrapText="1"/>
    </xf>
    <xf numFmtId="164" fontId="2" fillId="3" borderId="28" xfId="2" applyNumberFormat="1" applyBorder="1" applyAlignment="1">
      <alignment horizontal="center" vertical="center" wrapText="1"/>
    </xf>
    <xf numFmtId="164" fontId="2" fillId="3" borderId="1" xfId="2" applyNumberFormat="1" applyBorder="1" applyAlignment="1">
      <alignment horizontal="center" vertical="center" wrapText="1"/>
    </xf>
    <xf numFmtId="164" fontId="2" fillId="3" borderId="6" xfId="2" applyNumberFormat="1" applyBorder="1" applyAlignment="1">
      <alignment horizontal="center" vertical="center" wrapText="1"/>
    </xf>
    <xf numFmtId="164" fontId="2" fillId="3" borderId="29" xfId="2" applyNumberFormat="1" applyBorder="1" applyAlignment="1">
      <alignment horizontal="center" vertical="center" wrapText="1"/>
    </xf>
    <xf numFmtId="164" fontId="0" fillId="0" borderId="36" xfId="0" applyNumberFormat="1" applyBorder="1" applyAlignment="1">
      <alignment horizontal="center" vertical="center" wrapText="1"/>
    </xf>
    <xf numFmtId="164" fontId="2" fillId="3" borderId="5" xfId="2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2" fillId="3" borderId="8" xfId="2" applyNumberFormat="1" applyBorder="1" applyAlignment="1">
      <alignment horizontal="center" vertical="center" wrapText="1"/>
    </xf>
    <xf numFmtId="164" fontId="2" fillId="3" borderId="9" xfId="2" applyNumberFormat="1" applyBorder="1" applyAlignment="1">
      <alignment horizontal="center" vertical="center" wrapText="1"/>
    </xf>
    <xf numFmtId="164" fontId="2" fillId="3" borderId="30" xfId="2" applyNumberFormat="1" applyBorder="1" applyAlignment="1">
      <alignment horizontal="center" vertical="center" wrapText="1"/>
    </xf>
    <xf numFmtId="164" fontId="2" fillId="3" borderId="31" xfId="2" applyNumberFormat="1" applyBorder="1" applyAlignment="1">
      <alignment horizontal="center" vertical="center" wrapText="1"/>
    </xf>
    <xf numFmtId="164" fontId="2" fillId="3" borderId="32" xfId="2" applyNumberForma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 wrapText="1"/>
    </xf>
    <xf numFmtId="164" fontId="2" fillId="3" borderId="37" xfId="2" applyNumberFormat="1" applyBorder="1" applyAlignment="1">
      <alignment horizontal="center" vertical="center" wrapText="1"/>
    </xf>
    <xf numFmtId="164" fontId="2" fillId="3" borderId="33" xfId="2" applyNumberFormat="1" applyBorder="1" applyAlignment="1">
      <alignment horizontal="center" vertical="center" wrapText="1"/>
    </xf>
    <xf numFmtId="164" fontId="2" fillId="3" borderId="34" xfId="2" applyNumberFormat="1" applyBorder="1" applyAlignment="1">
      <alignment horizontal="center" vertical="center" wrapText="1"/>
    </xf>
    <xf numFmtId="164" fontId="2" fillId="3" borderId="3" xfId="2" applyNumberFormat="1" applyBorder="1" applyAlignment="1">
      <alignment horizontal="center" vertical="center" wrapText="1"/>
    </xf>
    <xf numFmtId="164" fontId="2" fillId="3" borderId="4" xfId="2" applyNumberFormat="1" applyBorder="1" applyAlignment="1">
      <alignment horizontal="center" vertical="center" wrapText="1"/>
    </xf>
    <xf numFmtId="164" fontId="2" fillId="3" borderId="7" xfId="2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" xfId="1" applyNumberFormat="1" applyBorder="1" applyAlignment="1">
      <alignment horizontal="center" vertical="center" wrapText="1"/>
    </xf>
    <xf numFmtId="164" fontId="1" fillId="2" borderId="40" xfId="1" applyNumberFormat="1" applyBorder="1" applyAlignment="1">
      <alignment horizontal="center" vertical="center" wrapText="1"/>
    </xf>
    <xf numFmtId="164" fontId="1" fillId="2" borderId="41" xfId="1" applyNumberFormat="1" applyBorder="1" applyAlignment="1">
      <alignment horizontal="center" vertical="center" wrapText="1"/>
    </xf>
    <xf numFmtId="164" fontId="0" fillId="0" borderId="42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3" fillId="4" borderId="27" xfId="3" applyBorder="1" applyAlignment="1"/>
    <xf numFmtId="0" fontId="3" fillId="4" borderId="29" xfId="3" applyBorder="1" applyAlignment="1"/>
    <xf numFmtId="0" fontId="3" fillId="4" borderId="32" xfId="3" applyBorder="1" applyAlignment="1"/>
    <xf numFmtId="164" fontId="1" fillId="2" borderId="2" xfId="1" applyNumberFormat="1" applyBorder="1" applyAlignment="1">
      <alignment horizontal="center" vertical="center" wrapText="1"/>
    </xf>
    <xf numFmtId="164" fontId="1" fillId="2" borderId="3" xfId="1" applyNumberFormat="1" applyBorder="1" applyAlignment="1">
      <alignment horizontal="center" vertical="center" wrapText="1"/>
    </xf>
    <xf numFmtId="164" fontId="1" fillId="2" borderId="43" xfId="1" applyNumberFormat="1" applyBorder="1" applyAlignment="1">
      <alignment horizontal="center" vertical="center" wrapText="1"/>
    </xf>
    <xf numFmtId="164" fontId="1" fillId="2" borderId="5" xfId="1" applyNumberFormat="1" applyBorder="1" applyAlignment="1">
      <alignment horizontal="center" vertical="center" wrapText="1"/>
    </xf>
    <xf numFmtId="164" fontId="1" fillId="2" borderId="7" xfId="1" applyNumberFormat="1" applyBorder="1" applyAlignment="1">
      <alignment horizontal="center" vertical="center" wrapText="1"/>
    </xf>
    <xf numFmtId="164" fontId="1" fillId="2" borderId="4" xfId="1" applyNumberFormat="1" applyBorder="1" applyAlignment="1">
      <alignment horizontal="center" vertical="center" wrapText="1"/>
    </xf>
    <xf numFmtId="164" fontId="1" fillId="2" borderId="6" xfId="1" applyNumberFormat="1" applyBorder="1" applyAlignment="1">
      <alignment horizontal="center" vertical="center" wrapText="1"/>
    </xf>
    <xf numFmtId="164" fontId="1" fillId="2" borderId="9" xfId="1" applyNumberFormat="1" applyBorder="1" applyAlignment="1">
      <alignment horizontal="center" vertical="center" wrapText="1"/>
    </xf>
    <xf numFmtId="164" fontId="2" fillId="3" borderId="44" xfId="2" applyNumberFormat="1" applyBorder="1" applyAlignment="1">
      <alignment horizontal="center" vertical="center" wrapText="1"/>
    </xf>
    <xf numFmtId="164" fontId="2" fillId="3" borderId="45" xfId="2" applyNumberForma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O7" zoomScale="89" workbookViewId="0">
      <selection activeCell="F9" sqref="F9"/>
    </sheetView>
  </sheetViews>
  <sheetFormatPr defaultColWidth="15.7109375" defaultRowHeight="30" customHeight="1" x14ac:dyDescent="0.25"/>
  <cols>
    <col min="1" max="5" width="15.7109375" style="2"/>
    <col min="6" max="6" width="15.7109375" style="2" customWidth="1"/>
    <col min="7" max="7" width="15.7109375" style="2"/>
    <col min="8" max="8" width="18.28515625" style="2" customWidth="1"/>
    <col min="9" max="16384" width="15.7109375" style="2"/>
  </cols>
  <sheetData>
    <row r="1" spans="1:9" ht="30" customHeight="1" thickBot="1" x14ac:dyDescent="0.3">
      <c r="A1" s="1" t="s">
        <v>0</v>
      </c>
    </row>
    <row r="2" spans="1:9" ht="30" customHeight="1" thickBot="1" x14ac:dyDescent="0.3">
      <c r="C2" s="3"/>
      <c r="D2" s="4" t="s">
        <v>20</v>
      </c>
      <c r="E2" s="5" t="s">
        <v>21</v>
      </c>
      <c r="F2" s="5" t="s">
        <v>22</v>
      </c>
      <c r="G2" s="54" t="s">
        <v>23</v>
      </c>
      <c r="H2" s="13" t="s">
        <v>25</v>
      </c>
      <c r="I2" s="11" t="s">
        <v>24</v>
      </c>
    </row>
    <row r="3" spans="1:9" ht="30" customHeight="1" x14ac:dyDescent="0.25">
      <c r="A3" s="6" t="s">
        <v>1</v>
      </c>
      <c r="C3" s="7" t="s">
        <v>3</v>
      </c>
      <c r="D3" s="74">
        <v>0.153</v>
      </c>
      <c r="E3" s="75">
        <v>80.02</v>
      </c>
      <c r="F3" s="75">
        <v>0.3</v>
      </c>
      <c r="G3" s="76">
        <v>0.2</v>
      </c>
      <c r="H3" s="79">
        <v>0.3</v>
      </c>
      <c r="I3" s="71">
        <f>SUM(1.4/D3*0.6,1100/E3*0.4)</f>
        <v>10.988821422095455</v>
      </c>
    </row>
    <row r="4" spans="1:9" ht="30" customHeight="1" x14ac:dyDescent="0.25">
      <c r="C4" s="9" t="s">
        <v>4</v>
      </c>
      <c r="D4" s="77">
        <v>1.34</v>
      </c>
      <c r="E4" s="51">
        <v>1103.54</v>
      </c>
      <c r="F4" s="51">
        <v>1</v>
      </c>
      <c r="G4" s="52">
        <v>0.5</v>
      </c>
      <c r="H4" s="80">
        <v>0.8</v>
      </c>
      <c r="I4" s="72">
        <f>SUM(1.4/D4*0.6,1100/E4*0.4)</f>
        <v>1.0255825283030811</v>
      </c>
    </row>
    <row r="5" spans="1:9" ht="30" customHeight="1" x14ac:dyDescent="0.25">
      <c r="A5" s="10" t="s">
        <v>2</v>
      </c>
      <c r="C5" s="9" t="s">
        <v>5</v>
      </c>
      <c r="D5" s="77">
        <v>4.78</v>
      </c>
      <c r="E5" s="51">
        <v>11154</v>
      </c>
      <c r="F5" s="51">
        <v>0</v>
      </c>
      <c r="G5" s="52">
        <v>1</v>
      </c>
      <c r="H5" s="80">
        <v>1</v>
      </c>
      <c r="I5" s="72">
        <f>SUM(1.4/D5*0.6,1100/E5*0.4)</f>
        <v>0.21517994932864581</v>
      </c>
    </row>
    <row r="6" spans="1:9" ht="30" customHeight="1" thickBot="1" x14ac:dyDescent="0.3">
      <c r="C6" s="49" t="s">
        <v>6</v>
      </c>
      <c r="D6" s="78">
        <v>7</v>
      </c>
      <c r="E6" s="21">
        <v>25000</v>
      </c>
      <c r="F6" s="21">
        <v>1</v>
      </c>
      <c r="G6" s="53">
        <v>1</v>
      </c>
      <c r="H6" s="81">
        <v>1</v>
      </c>
      <c r="I6" s="73">
        <f>SUM(1.4/D6*0.6,1100/E6*0.4)</f>
        <v>0.13759999999999997</v>
      </c>
    </row>
    <row r="7" spans="1:9" ht="30" customHeight="1" x14ac:dyDescent="0.25">
      <c r="C7" s="50"/>
    </row>
    <row r="8" spans="1:9" ht="30" customHeight="1" x14ac:dyDescent="0.25">
      <c r="C8" s="50"/>
    </row>
    <row r="9" spans="1:9" ht="30" customHeight="1" x14ac:dyDescent="0.25">
      <c r="C9" s="50"/>
    </row>
    <row r="16" spans="1:9" ht="30" customHeight="1" thickBot="1" x14ac:dyDescent="0.3"/>
    <row r="17" spans="4:22" ht="30" customHeight="1" thickBot="1" x14ac:dyDescent="0.3">
      <c r="D17" s="55" t="s">
        <v>9</v>
      </c>
      <c r="E17" s="56"/>
      <c r="F17" s="56"/>
      <c r="G17" s="56"/>
      <c r="H17" s="57"/>
      <c r="J17" s="55" t="s">
        <v>10</v>
      </c>
      <c r="K17" s="56"/>
      <c r="L17" s="56"/>
      <c r="M17" s="56"/>
      <c r="N17" s="57"/>
      <c r="P17" s="66" t="s">
        <v>8</v>
      </c>
      <c r="Q17" s="65" t="s">
        <v>17</v>
      </c>
      <c r="R17" s="61"/>
      <c r="S17" s="61"/>
      <c r="T17" s="61"/>
      <c r="U17" s="61"/>
      <c r="V17" s="62"/>
    </row>
    <row r="18" spans="4:22" ht="30" customHeight="1" thickBot="1" x14ac:dyDescent="0.3">
      <c r="D18" s="58" t="s">
        <v>8</v>
      </c>
      <c r="E18" s="60" t="s">
        <v>7</v>
      </c>
      <c r="F18" s="61"/>
      <c r="G18" s="61"/>
      <c r="H18" s="62"/>
      <c r="J18" s="58" t="s">
        <v>8</v>
      </c>
      <c r="K18" s="60" t="s">
        <v>7</v>
      </c>
      <c r="L18" s="61"/>
      <c r="M18" s="61"/>
      <c r="N18" s="62"/>
      <c r="P18" s="67"/>
      <c r="Q18" s="63" t="s">
        <v>12</v>
      </c>
      <c r="R18" s="63" t="s">
        <v>13</v>
      </c>
      <c r="S18" s="63" t="s">
        <v>14</v>
      </c>
      <c r="T18" s="63" t="s">
        <v>15</v>
      </c>
      <c r="U18" s="8" t="s">
        <v>11</v>
      </c>
      <c r="V18" s="69" t="s">
        <v>16</v>
      </c>
    </row>
    <row r="19" spans="4:22" ht="30" customHeight="1" thickBot="1" x14ac:dyDescent="0.3">
      <c r="D19" s="59"/>
      <c r="E19" s="15">
        <v>0.1</v>
      </c>
      <c r="F19" s="16">
        <v>0.2</v>
      </c>
      <c r="G19" s="16">
        <v>0.3</v>
      </c>
      <c r="H19" s="17">
        <v>0.4</v>
      </c>
      <c r="J19" s="59"/>
      <c r="K19" s="18">
        <f>E19</f>
        <v>0.1</v>
      </c>
      <c r="L19" s="19">
        <f>F19</f>
        <v>0.2</v>
      </c>
      <c r="M19" s="19">
        <f>G19</f>
        <v>0.3</v>
      </c>
      <c r="N19" s="20">
        <f>H19</f>
        <v>0.4</v>
      </c>
      <c r="P19" s="68"/>
      <c r="Q19" s="64"/>
      <c r="R19" s="64"/>
      <c r="S19" s="64"/>
      <c r="T19" s="64"/>
      <c r="U19" s="21">
        <v>0.6</v>
      </c>
      <c r="V19" s="70"/>
    </row>
    <row r="20" spans="4:22" ht="30" customHeight="1" x14ac:dyDescent="0.25">
      <c r="D20" s="7" t="s">
        <v>3</v>
      </c>
      <c r="E20" s="26">
        <f>I3*G3*H3</f>
        <v>0.65932928532572732</v>
      </c>
      <c r="F20" s="46">
        <f>F3*I3*H3</f>
        <v>0.98899392798859087</v>
      </c>
      <c r="G20" s="46">
        <f>G3*H3</f>
        <v>0.06</v>
      </c>
      <c r="H20" s="47">
        <f>F3*H3</f>
        <v>0.09</v>
      </c>
      <c r="J20" s="25" t="s">
        <v>3</v>
      </c>
      <c r="K20" s="26">
        <f t="shared" ref="K20:N23" si="0">MAX(E$20:E$23) - E20</f>
        <v>0</v>
      </c>
      <c r="L20" s="27">
        <f t="shared" si="0"/>
        <v>0</v>
      </c>
      <c r="M20" s="27">
        <f t="shared" si="0"/>
        <v>0.94</v>
      </c>
      <c r="N20" s="28">
        <f t="shared" si="0"/>
        <v>0.91</v>
      </c>
      <c r="P20" s="29" t="s">
        <v>3</v>
      </c>
      <c r="Q20" s="30" cm="1">
        <f t="array" ref="Q20">SUM(E$19:H$19*E20:H20)</f>
        <v>0.31773171413029094</v>
      </c>
      <c r="R20" s="23">
        <f>SUM(E20:H20)/COUNTIF(E20:H20, "&lt;&gt;0")</f>
        <v>0.44958080332857958</v>
      </c>
      <c r="S20" s="23">
        <f>MIN(E20:H20)</f>
        <v>0.06</v>
      </c>
      <c r="T20" s="23">
        <f>MAX(E20:H20)</f>
        <v>0.98899392798859087</v>
      </c>
      <c r="U20" s="23">
        <f>$U$19*MAX(E20:H20)+(1-$U$19)*MIN(E20:H20)</f>
        <v>0.61739635679315452</v>
      </c>
      <c r="V20" s="24">
        <f>MAX(K20:N20)</f>
        <v>0.94</v>
      </c>
    </row>
    <row r="21" spans="4:22" ht="30" customHeight="1" x14ac:dyDescent="0.25">
      <c r="D21" s="9" t="s">
        <v>4</v>
      </c>
      <c r="E21" s="30">
        <f t="shared" ref="E21:E23" si="1">I4*G4*H4</f>
        <v>0.41023301132123247</v>
      </c>
      <c r="F21" s="23">
        <f t="shared" ref="F21:F23" si="2">F4*I4*H4</f>
        <v>0.82046602264246493</v>
      </c>
      <c r="G21" s="23">
        <f t="shared" ref="G21:G23" si="3">G4*H4</f>
        <v>0.4</v>
      </c>
      <c r="H21" s="24">
        <f t="shared" ref="H21:H23" si="4">F4*H4</f>
        <v>0.8</v>
      </c>
      <c r="J21" s="9" t="s">
        <v>4</v>
      </c>
      <c r="K21" s="30">
        <f t="shared" si="0"/>
        <v>0.24909627400449486</v>
      </c>
      <c r="L21" s="22">
        <f t="shared" si="0"/>
        <v>0.16852790534612594</v>
      </c>
      <c r="M21" s="22">
        <f t="shared" si="0"/>
        <v>0.6</v>
      </c>
      <c r="N21" s="33">
        <f t="shared" si="0"/>
        <v>0.19999999999999996</v>
      </c>
      <c r="P21" s="34" t="s">
        <v>4</v>
      </c>
      <c r="Q21" s="35" cm="1">
        <f t="array" ref="Q21">SUM(E$19:H$19*E21:H21)</f>
        <v>0.64511650566061629</v>
      </c>
      <c r="R21" s="31">
        <f>SUM(E21:H21)/COUNTIF(E21:H21, "&lt;&gt;0")</f>
        <v>0.60767475849092434</v>
      </c>
      <c r="S21" s="31">
        <f>MIN(E21:H21)</f>
        <v>0.4</v>
      </c>
      <c r="T21" s="31">
        <f>MAX(E21:H21)</f>
        <v>0.82046602264246493</v>
      </c>
      <c r="U21" s="31">
        <f>$U$19*MAX(E21:H21)+(1-$U$19)*MIN(E21:H21)</f>
        <v>0.65227961358547892</v>
      </c>
      <c r="V21" s="32">
        <f>MAX(K21:N21)</f>
        <v>0.6</v>
      </c>
    </row>
    <row r="22" spans="4:22" ht="30" customHeight="1" x14ac:dyDescent="0.25">
      <c r="D22" s="9" t="s">
        <v>5</v>
      </c>
      <c r="E22" s="30">
        <f t="shared" si="1"/>
        <v>0.21517994932864581</v>
      </c>
      <c r="F22" s="23">
        <f t="shared" si="2"/>
        <v>0</v>
      </c>
      <c r="G22" s="23">
        <f t="shared" si="3"/>
        <v>1</v>
      </c>
      <c r="H22" s="24">
        <f t="shared" si="4"/>
        <v>0</v>
      </c>
      <c r="J22" s="9" t="s">
        <v>5</v>
      </c>
      <c r="K22" s="30">
        <f t="shared" si="0"/>
        <v>0.44414933599708151</v>
      </c>
      <c r="L22" s="22">
        <f t="shared" si="0"/>
        <v>0.98899392798859087</v>
      </c>
      <c r="M22" s="22">
        <f t="shared" si="0"/>
        <v>0</v>
      </c>
      <c r="N22" s="33">
        <f t="shared" si="0"/>
        <v>1</v>
      </c>
      <c r="P22" s="34" t="s">
        <v>5</v>
      </c>
      <c r="Q22" s="35" cm="1">
        <f t="array" ref="Q22">SUM(E$19:H$19*E22:H22)</f>
        <v>0.32151799493286459</v>
      </c>
      <c r="R22" s="31">
        <f>SUM(E22:H22)/COUNTIF(E22:H22, "&lt;&gt;0")</f>
        <v>0.60758997466432296</v>
      </c>
      <c r="S22" s="31">
        <f>MIN(E22:H22)</f>
        <v>0</v>
      </c>
      <c r="T22" s="31">
        <f>MAX(E22:H22)</f>
        <v>1</v>
      </c>
      <c r="U22" s="31">
        <f>$U$19*MAX(E22:H22)+(1-$U$19)*MIN(E22:H22)</f>
        <v>0.6</v>
      </c>
      <c r="V22" s="32">
        <f>MAX(K22:N22)</f>
        <v>1</v>
      </c>
    </row>
    <row r="23" spans="4:22" ht="30" customHeight="1" thickBot="1" x14ac:dyDescent="0.3">
      <c r="D23" s="36" t="s">
        <v>6</v>
      </c>
      <c r="E23" s="39">
        <f t="shared" si="1"/>
        <v>0.13759999999999997</v>
      </c>
      <c r="F23" s="82">
        <f t="shared" si="2"/>
        <v>0.13759999999999997</v>
      </c>
      <c r="G23" s="82">
        <f t="shared" si="3"/>
        <v>1</v>
      </c>
      <c r="H23" s="83">
        <f t="shared" si="4"/>
        <v>1</v>
      </c>
      <c r="J23" s="36" t="s">
        <v>6</v>
      </c>
      <c r="K23" s="39">
        <f t="shared" si="0"/>
        <v>0.52172928532572738</v>
      </c>
      <c r="L23" s="40">
        <f t="shared" si="0"/>
        <v>0.85139392798859093</v>
      </c>
      <c r="M23" s="40">
        <f t="shared" si="0"/>
        <v>0</v>
      </c>
      <c r="N23" s="41">
        <f t="shared" si="0"/>
        <v>0</v>
      </c>
      <c r="P23" s="42" t="s">
        <v>6</v>
      </c>
      <c r="Q23" s="43" cm="1">
        <f t="array" ref="Q23">SUM(E$19:H$19*E23:H23)</f>
        <v>0.74127999999999994</v>
      </c>
      <c r="R23" s="44">
        <f>SUM(E23:H23)/COUNTIF(E23:H23, "&lt;&gt;0")</f>
        <v>0.56879999999999997</v>
      </c>
      <c r="S23" s="44">
        <f>MIN(E23:H23)</f>
        <v>0.13759999999999997</v>
      </c>
      <c r="T23" s="44">
        <f>MAX(E23:H23)</f>
        <v>1</v>
      </c>
      <c r="U23" s="44">
        <f>$U$19*MAX(E23:H23)+(1-$U$19)*MIN(E23:H23)</f>
        <v>0.65503999999999996</v>
      </c>
      <c r="V23" s="45">
        <f>MAX(K23:N23)</f>
        <v>0.85139392798859093</v>
      </c>
    </row>
    <row r="24" spans="4:22" ht="30" customHeight="1" x14ac:dyDescent="0.25">
      <c r="P24" s="12" t="s">
        <v>18</v>
      </c>
      <c r="Q24" s="26">
        <f>MAX(Q20:Q23)</f>
        <v>0.74127999999999994</v>
      </c>
      <c r="R24" s="46">
        <f t="shared" ref="R24:U24" si="5">MAX(R20:R23)</f>
        <v>0.60767475849092434</v>
      </c>
      <c r="S24" s="46">
        <f t="shared" si="5"/>
        <v>0.4</v>
      </c>
      <c r="T24" s="46">
        <f t="shared" si="5"/>
        <v>1</v>
      </c>
      <c r="U24" s="46">
        <f t="shared" si="5"/>
        <v>0.65503999999999996</v>
      </c>
      <c r="V24" s="47">
        <f>MIN(V20:V23)</f>
        <v>0.6</v>
      </c>
    </row>
    <row r="25" spans="4:22" ht="30" customHeight="1" thickBot="1" x14ac:dyDescent="0.3">
      <c r="P25" s="14" t="s">
        <v>19</v>
      </c>
      <c r="Q25" s="48">
        <f t="shared" ref="Q25:V25" si="6">IF(Q$24=Q$20,1,IF(Q$24=Q$21,2,IF(Q$24=Q$22,3,4)))</f>
        <v>4</v>
      </c>
      <c r="R25" s="37">
        <f t="shared" si="6"/>
        <v>2</v>
      </c>
      <c r="S25" s="37">
        <f t="shared" si="6"/>
        <v>2</v>
      </c>
      <c r="T25" s="37">
        <f t="shared" si="6"/>
        <v>3</v>
      </c>
      <c r="U25" s="37">
        <f t="shared" si="6"/>
        <v>4</v>
      </c>
      <c r="V25" s="38">
        <f t="shared" si="6"/>
        <v>2</v>
      </c>
    </row>
  </sheetData>
  <mergeCells count="13">
    <mergeCell ref="D17:H17"/>
    <mergeCell ref="J17:N17"/>
    <mergeCell ref="J18:J19"/>
    <mergeCell ref="K18:N18"/>
    <mergeCell ref="T18:T19"/>
    <mergeCell ref="S18:S19"/>
    <mergeCell ref="R18:R19"/>
    <mergeCell ref="Q18:Q19"/>
    <mergeCell ref="E18:H18"/>
    <mergeCell ref="Q17:V17"/>
    <mergeCell ref="P17:P19"/>
    <mergeCell ref="V18:V19"/>
    <mergeCell ref="D18:D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2023-10-16T17:51:18Z</dcterms:modified>
</cp:coreProperties>
</file>