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A:\WPIWork\MQP\AcousticLink\TransPowerCalculation\Impedance Cal\"/>
    </mc:Choice>
  </mc:AlternateContent>
  <xr:revisionPtr revIDLastSave="0" documentId="13_ncr:1_{3F24196B-665E-41E3-B9EB-E74CD0C74B0F}" xr6:coauthVersionLast="45" xr6:coauthVersionMax="45" xr10:uidLastSave="{00000000-0000-0000-0000-000000000000}"/>
  <bookViews>
    <workbookView xWindow="8295" yWindow="3315" windowWidth="24360" windowHeight="15345" activeTab="2" xr2:uid="{00000000-000D-0000-FFFF-FFFF00000000}"/>
  </bookViews>
  <sheets>
    <sheet name="Fish Finder Impedance" sheetId="1" r:id="rId1"/>
    <sheet name="Transformer Impedance " sheetId="2" r:id="rId2"/>
    <sheet name="Impedance Matching Value" sheetId="4" r:id="rId3"/>
    <sheet name="PWM frequency " sheetId="3" r:id="rId4"/>
  </sheets>
  <definedNames>
    <definedName name="_xlnm._FilterDatabase" localSheetId="3" hidden="1">'PWM frequency '!$H$3:$H$208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S36" i="4" l="1"/>
  <c r="S35" i="4"/>
  <c r="M23" i="4"/>
  <c r="M24" i="4"/>
  <c r="M25" i="4"/>
  <c r="M26" i="4"/>
  <c r="M27" i="4"/>
  <c r="M28" i="4"/>
  <c r="M29" i="4"/>
  <c r="M30" i="4"/>
  <c r="M31" i="4"/>
  <c r="M32" i="4"/>
  <c r="M33" i="4"/>
  <c r="M34" i="4"/>
  <c r="M22" i="4"/>
  <c r="R21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0" i="4"/>
  <c r="R19" i="4"/>
  <c r="R18" i="4"/>
  <c r="R17" i="4"/>
  <c r="R16" i="4"/>
  <c r="R15" i="4"/>
  <c r="R14" i="4"/>
  <c r="L15" i="4"/>
  <c r="L16" i="4"/>
  <c r="L17" i="4"/>
  <c r="L18" i="4"/>
  <c r="L19" i="4"/>
  <c r="L20" i="4"/>
  <c r="L21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14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14" i="4"/>
  <c r="G46" i="4"/>
  <c r="H46" i="4"/>
  <c r="G47" i="4"/>
  <c r="H47" i="4"/>
  <c r="G48" i="4"/>
  <c r="H48" i="4"/>
  <c r="G49" i="4"/>
  <c r="H49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H14" i="4"/>
  <c r="G14" i="4"/>
  <c r="K7" i="2"/>
  <c r="K8" i="2"/>
  <c r="K9" i="2"/>
  <c r="K10" i="2"/>
  <c r="K11" i="2"/>
  <c r="J7" i="2"/>
  <c r="J8" i="2"/>
  <c r="J9" i="2"/>
  <c r="I7" i="2"/>
  <c r="I8" i="2"/>
  <c r="I9" i="2"/>
  <c r="I10" i="2"/>
  <c r="J10" i="2" s="1"/>
  <c r="I12" i="2"/>
  <c r="J12" i="2"/>
  <c r="J48" i="2"/>
  <c r="J47" i="2"/>
  <c r="J46" i="2"/>
  <c r="J45" i="2"/>
  <c r="J44" i="2"/>
  <c r="J43" i="2"/>
  <c r="J42" i="2"/>
  <c r="J41" i="2"/>
  <c r="J40" i="2"/>
  <c r="J21" i="2"/>
  <c r="J27" i="2"/>
  <c r="J28" i="2"/>
  <c r="J29" i="2"/>
  <c r="J30" i="2"/>
  <c r="I26" i="2"/>
  <c r="J26" i="2" s="1"/>
  <c r="I27" i="2"/>
  <c r="K27" i="2" s="1"/>
  <c r="I28" i="2"/>
  <c r="I29" i="2"/>
  <c r="K29" i="2" s="1"/>
  <c r="I30" i="2"/>
  <c r="K30" i="2" s="1"/>
  <c r="I33" i="2"/>
  <c r="K33" i="2" s="1"/>
  <c r="I39" i="2"/>
  <c r="K39" i="2" s="1"/>
  <c r="K26" i="2"/>
  <c r="K28" i="2"/>
  <c r="K13" i="2"/>
  <c r="K19" i="2"/>
  <c r="J13" i="2"/>
  <c r="J15" i="2"/>
  <c r="J19" i="2"/>
  <c r="I13" i="2"/>
  <c r="I15" i="2"/>
  <c r="K15" i="2" s="1"/>
  <c r="I16" i="2"/>
  <c r="K16" i="2" s="1"/>
  <c r="I17" i="2"/>
  <c r="J17" i="2" s="1"/>
  <c r="G10" i="2"/>
  <c r="G11" i="2"/>
  <c r="I11" i="2" s="1"/>
  <c r="J11" i="2" s="1"/>
  <c r="G12" i="2"/>
  <c r="K12" i="2" s="1"/>
  <c r="G13" i="2"/>
  <c r="G14" i="2"/>
  <c r="I14" i="2" s="1"/>
  <c r="K14" i="2" s="1"/>
  <c r="G15" i="2"/>
  <c r="G16" i="2"/>
  <c r="G17" i="2"/>
  <c r="G18" i="2"/>
  <c r="I18" i="2" s="1"/>
  <c r="G19" i="2"/>
  <c r="I19" i="2" s="1"/>
  <c r="G20" i="2"/>
  <c r="I20" i="2" s="1"/>
  <c r="G21" i="2"/>
  <c r="I21" i="2" s="1"/>
  <c r="K21" i="2" s="1"/>
  <c r="G22" i="2"/>
  <c r="I22" i="2" s="1"/>
  <c r="G23" i="2"/>
  <c r="I23" i="2" s="1"/>
  <c r="G24" i="2"/>
  <c r="I24" i="2" s="1"/>
  <c r="G25" i="2"/>
  <c r="I25" i="2" s="1"/>
  <c r="J25" i="2" s="1"/>
  <c r="G26" i="2"/>
  <c r="G27" i="2"/>
  <c r="G28" i="2"/>
  <c r="G29" i="2"/>
  <c r="G30" i="2"/>
  <c r="G31" i="2"/>
  <c r="I31" i="2" s="1"/>
  <c r="G32" i="2"/>
  <c r="I32" i="2" s="1"/>
  <c r="K32" i="2" s="1"/>
  <c r="G33" i="2"/>
  <c r="G34" i="2"/>
  <c r="I34" i="2" s="1"/>
  <c r="G35" i="2"/>
  <c r="I35" i="2" s="1"/>
  <c r="G36" i="2"/>
  <c r="I36" i="2" s="1"/>
  <c r="G37" i="2"/>
  <c r="I37" i="2" s="1"/>
  <c r="G38" i="2"/>
  <c r="I38" i="2" s="1"/>
  <c r="G39" i="2"/>
  <c r="G40" i="2"/>
  <c r="I40" i="2" s="1"/>
  <c r="K40" i="2" s="1"/>
  <c r="G41" i="2"/>
  <c r="I41" i="2" s="1"/>
  <c r="K41" i="2" s="1"/>
  <c r="G42" i="2"/>
  <c r="I42" i="2" s="1"/>
  <c r="K42" i="2" s="1"/>
  <c r="G43" i="2"/>
  <c r="I43" i="2" s="1"/>
  <c r="K43" i="2" s="1"/>
  <c r="G44" i="2"/>
  <c r="I44" i="2" s="1"/>
  <c r="K44" i="2" s="1"/>
  <c r="G45" i="2"/>
  <c r="I45" i="2" s="1"/>
  <c r="K45" i="2" s="1"/>
  <c r="G46" i="2"/>
  <c r="I46" i="2" s="1"/>
  <c r="K46" i="2" s="1"/>
  <c r="G47" i="2"/>
  <c r="I47" i="2" s="1"/>
  <c r="K47" i="2" s="1"/>
  <c r="G48" i="2"/>
  <c r="I48" i="2" s="1"/>
  <c r="K48" i="2" s="1"/>
  <c r="G49" i="2"/>
  <c r="G50" i="2"/>
  <c r="G51" i="2"/>
  <c r="G52" i="2"/>
  <c r="G53" i="2"/>
  <c r="I53" i="2" s="1"/>
  <c r="K53" i="2" s="1"/>
  <c r="G54" i="2"/>
  <c r="I54" i="2" s="1"/>
  <c r="G7" i="2"/>
  <c r="G8" i="2"/>
  <c r="G9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6" i="2"/>
  <c r="B7" i="2"/>
  <c r="B8" i="2"/>
  <c r="B9" i="2"/>
  <c r="B10" i="2"/>
  <c r="B11" i="2"/>
  <c r="B12" i="2"/>
  <c r="B5" i="2"/>
  <c r="B1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4" i="3"/>
  <c r="I52" i="2"/>
  <c r="K52" i="2" s="1"/>
  <c r="I51" i="2"/>
  <c r="K51" i="2" s="1"/>
  <c r="I50" i="2"/>
  <c r="K50" i="2" s="1"/>
  <c r="I49" i="2"/>
  <c r="K49" i="2" s="1"/>
  <c r="G6" i="2"/>
  <c r="I6" i="2" s="1"/>
  <c r="K6" i="2" s="1"/>
  <c r="J6" i="2" l="1"/>
  <c r="J14" i="2"/>
  <c r="J16" i="2"/>
  <c r="K17" i="2"/>
  <c r="J18" i="2"/>
  <c r="K18" i="2"/>
  <c r="K38" i="2"/>
  <c r="J38" i="2"/>
  <c r="J37" i="2"/>
  <c r="K37" i="2"/>
  <c r="J36" i="2"/>
  <c r="K36" i="2"/>
  <c r="J35" i="2"/>
  <c r="K35" i="2"/>
  <c r="K34" i="2"/>
  <c r="J34" i="2"/>
  <c r="J33" i="2"/>
  <c r="J32" i="2"/>
  <c r="K31" i="2"/>
  <c r="J31" i="2"/>
  <c r="K25" i="2"/>
  <c r="J24" i="2"/>
  <c r="K24" i="2"/>
  <c r="J23" i="2"/>
  <c r="K23" i="2"/>
  <c r="K22" i="2"/>
  <c r="J22" i="2"/>
  <c r="K20" i="2"/>
  <c r="J20" i="2"/>
  <c r="J49" i="2"/>
  <c r="J39" i="2"/>
  <c r="J50" i="2"/>
  <c r="J52" i="2"/>
  <c r="J53" i="2"/>
  <c r="J51" i="2"/>
  <c r="K54" i="2"/>
  <c r="J54" i="2"/>
  <c r="D7" i="1"/>
  <c r="M7" i="1" s="1"/>
  <c r="D8" i="1"/>
  <c r="M8" i="1" s="1"/>
  <c r="D9" i="1"/>
  <c r="M9" i="1" s="1"/>
  <c r="D10" i="1"/>
  <c r="M10" i="1" s="1"/>
  <c r="D11" i="1"/>
  <c r="M11" i="1" s="1"/>
  <c r="D12" i="1"/>
  <c r="M12" i="1" s="1"/>
  <c r="D13" i="1"/>
  <c r="M13" i="1" s="1"/>
  <c r="D14" i="1"/>
  <c r="M14" i="1" s="1"/>
  <c r="D16" i="1"/>
  <c r="M16" i="1" s="1"/>
  <c r="D18" i="1"/>
  <c r="M18" i="1" s="1"/>
  <c r="D19" i="1"/>
  <c r="M19" i="1" s="1"/>
  <c r="D20" i="1"/>
  <c r="M20" i="1" s="1"/>
  <c r="D21" i="1"/>
  <c r="M21" i="1" s="1"/>
  <c r="D22" i="1"/>
  <c r="M22" i="1" s="1"/>
  <c r="D58" i="1"/>
  <c r="M58" i="1" s="1"/>
  <c r="D56" i="1"/>
  <c r="M56" i="1" s="1"/>
  <c r="D54" i="1"/>
  <c r="M54" i="1" s="1"/>
  <c r="D52" i="1"/>
  <c r="M52" i="1" s="1"/>
  <c r="D51" i="1"/>
  <c r="M51" i="1" s="1"/>
  <c r="D50" i="1"/>
  <c r="M50" i="1" s="1"/>
  <c r="D49" i="1"/>
  <c r="M49" i="1" s="1"/>
  <c r="D48" i="1"/>
  <c r="M48" i="1" s="1"/>
  <c r="D47" i="1"/>
  <c r="M47" i="1" s="1"/>
  <c r="D46" i="1"/>
  <c r="M46" i="1" s="1"/>
  <c r="D45" i="1"/>
  <c r="M45" i="1" s="1"/>
  <c r="D44" i="1"/>
  <c r="M44" i="1" s="1"/>
  <c r="D43" i="1"/>
  <c r="M43" i="1" s="1"/>
  <c r="D42" i="1"/>
  <c r="M42" i="1" s="1"/>
  <c r="D41" i="1"/>
  <c r="M41" i="1" s="1"/>
  <c r="D40" i="1"/>
  <c r="M40" i="1" s="1"/>
  <c r="D39" i="1"/>
  <c r="M39" i="1" s="1"/>
  <c r="D38" i="1"/>
  <c r="M38" i="1" s="1"/>
  <c r="D23" i="1"/>
  <c r="M23" i="1" s="1"/>
  <c r="D24" i="1"/>
  <c r="M24" i="1" s="1"/>
  <c r="D25" i="1"/>
  <c r="M25" i="1" s="1"/>
  <c r="D26" i="1"/>
  <c r="M26" i="1" s="1"/>
  <c r="D27" i="1"/>
  <c r="M27" i="1" s="1"/>
  <c r="D28" i="1"/>
  <c r="M28" i="1" s="1"/>
  <c r="D29" i="1"/>
  <c r="M29" i="1" s="1"/>
  <c r="D30" i="1"/>
  <c r="M30" i="1" s="1"/>
  <c r="D31" i="1"/>
  <c r="M31" i="1" s="1"/>
  <c r="D32" i="1"/>
  <c r="M32" i="1" s="1"/>
  <c r="D33" i="1"/>
  <c r="M33" i="1" s="1"/>
  <c r="D34" i="1"/>
  <c r="M34" i="1" s="1"/>
  <c r="D35" i="1"/>
  <c r="M35" i="1" s="1"/>
  <c r="D36" i="1"/>
  <c r="M36" i="1" s="1"/>
  <c r="D37" i="1"/>
  <c r="M37" i="1" s="1"/>
  <c r="E13" i="1"/>
  <c r="E18" i="1"/>
  <c r="E14" i="1"/>
  <c r="D6" i="1"/>
  <c r="M6" i="1" s="1"/>
  <c r="D5" i="1"/>
  <c r="M5" i="1" s="1"/>
  <c r="N5" i="1" s="1"/>
  <c r="O24" i="1" l="1"/>
  <c r="E20" i="4" s="1"/>
  <c r="O45" i="1"/>
  <c r="E41" i="4" s="1"/>
  <c r="N45" i="1"/>
  <c r="D41" i="4" s="1"/>
  <c r="N22" i="1"/>
  <c r="D18" i="4" s="1"/>
  <c r="O22" i="1"/>
  <c r="E18" i="4" s="1"/>
  <c r="O13" i="1"/>
  <c r="N13" i="1"/>
  <c r="O26" i="1"/>
  <c r="E22" i="4" s="1"/>
  <c r="N26" i="1"/>
  <c r="D22" i="4" s="1"/>
  <c r="N46" i="1"/>
  <c r="D42" i="4" s="1"/>
  <c r="O46" i="1"/>
  <c r="E42" i="4" s="1"/>
  <c r="O21" i="1"/>
  <c r="E17" i="4" s="1"/>
  <c r="N21" i="1"/>
  <c r="D17" i="4" s="1"/>
  <c r="N37" i="1"/>
  <c r="D33" i="4" s="1"/>
  <c r="O37" i="1"/>
  <c r="E33" i="4" s="1"/>
  <c r="N25" i="1"/>
  <c r="D21" i="4" s="1"/>
  <c r="O25" i="1"/>
  <c r="E21" i="4" s="1"/>
  <c r="N47" i="1"/>
  <c r="D43" i="4" s="1"/>
  <c r="O47" i="1"/>
  <c r="E43" i="4" s="1"/>
  <c r="O20" i="1"/>
  <c r="E16" i="4" s="1"/>
  <c r="N20" i="1"/>
  <c r="D16" i="4" s="1"/>
  <c r="O27" i="1"/>
  <c r="E23" i="4" s="1"/>
  <c r="N27" i="1"/>
  <c r="D23" i="4" s="1"/>
  <c r="N24" i="1"/>
  <c r="D20" i="4" s="1"/>
  <c r="O48" i="1"/>
  <c r="E44" i="4" s="1"/>
  <c r="N48" i="1"/>
  <c r="D44" i="4" s="1"/>
  <c r="N19" i="1"/>
  <c r="D15" i="4" s="1"/>
  <c r="O19" i="1"/>
  <c r="E15" i="4" s="1"/>
  <c r="O18" i="1"/>
  <c r="E14" i="4" s="1"/>
  <c r="N18" i="1"/>
  <c r="D14" i="4" s="1"/>
  <c r="O49" i="1"/>
  <c r="E45" i="4" s="1"/>
  <c r="N49" i="1"/>
  <c r="D45" i="4" s="1"/>
  <c r="O34" i="1"/>
  <c r="E30" i="4" s="1"/>
  <c r="N34" i="1"/>
  <c r="D30" i="4" s="1"/>
  <c r="O38" i="1"/>
  <c r="E34" i="4" s="1"/>
  <c r="N38" i="1"/>
  <c r="D34" i="4" s="1"/>
  <c r="O50" i="1"/>
  <c r="E46" i="4" s="1"/>
  <c r="N50" i="1"/>
  <c r="D46" i="4" s="1"/>
  <c r="O33" i="1"/>
  <c r="E29" i="4" s="1"/>
  <c r="N33" i="1"/>
  <c r="D29" i="4" s="1"/>
  <c r="O39" i="1"/>
  <c r="E35" i="4" s="1"/>
  <c r="N39" i="1"/>
  <c r="D35" i="4" s="1"/>
  <c r="O51" i="1"/>
  <c r="E47" i="4" s="1"/>
  <c r="N51" i="1"/>
  <c r="D47" i="4" s="1"/>
  <c r="O32" i="1"/>
  <c r="E28" i="4" s="1"/>
  <c r="N32" i="1"/>
  <c r="D28" i="4" s="1"/>
  <c r="O40" i="1"/>
  <c r="E36" i="4" s="1"/>
  <c r="N40" i="1"/>
  <c r="D36" i="4" s="1"/>
  <c r="O52" i="1"/>
  <c r="E48" i="4" s="1"/>
  <c r="N52" i="1"/>
  <c r="D48" i="4" s="1"/>
  <c r="O36" i="1"/>
  <c r="E32" i="4" s="1"/>
  <c r="N36" i="1"/>
  <c r="D32" i="4" s="1"/>
  <c r="O41" i="1"/>
  <c r="E37" i="4" s="1"/>
  <c r="N41" i="1"/>
  <c r="D37" i="4" s="1"/>
  <c r="O54" i="1"/>
  <c r="E49" i="4" s="1"/>
  <c r="N54" i="1"/>
  <c r="D49" i="4" s="1"/>
  <c r="O12" i="1"/>
  <c r="N12" i="1"/>
  <c r="O11" i="1"/>
  <c r="N11" i="1"/>
  <c r="N35" i="1"/>
  <c r="D31" i="4" s="1"/>
  <c r="O35" i="1"/>
  <c r="E31" i="4" s="1"/>
  <c r="O5" i="1"/>
  <c r="O30" i="1"/>
  <c r="E26" i="4" s="1"/>
  <c r="N30" i="1"/>
  <c r="D26" i="4" s="1"/>
  <c r="O56" i="1"/>
  <c r="N56" i="1"/>
  <c r="O14" i="1"/>
  <c r="N14" i="1"/>
  <c r="O29" i="1"/>
  <c r="E25" i="4" s="1"/>
  <c r="N29" i="1"/>
  <c r="D25" i="4" s="1"/>
  <c r="N43" i="1"/>
  <c r="D39" i="4" s="1"/>
  <c r="O43" i="1"/>
  <c r="E39" i="4" s="1"/>
  <c r="N58" i="1"/>
  <c r="O58" i="1"/>
  <c r="O10" i="1"/>
  <c r="N10" i="1"/>
  <c r="N23" i="1"/>
  <c r="D19" i="4" s="1"/>
  <c r="O23" i="1"/>
  <c r="N31" i="1"/>
  <c r="D27" i="4" s="1"/>
  <c r="O31" i="1"/>
  <c r="E27" i="4" s="1"/>
  <c r="O6" i="1"/>
  <c r="N6" i="1"/>
  <c r="O42" i="1"/>
  <c r="E38" i="4" s="1"/>
  <c r="N42" i="1"/>
  <c r="D38" i="4" s="1"/>
  <c r="O16" i="1"/>
  <c r="N16" i="1"/>
  <c r="O28" i="1"/>
  <c r="E24" i="4" s="1"/>
  <c r="N28" i="1"/>
  <c r="D24" i="4" s="1"/>
  <c r="O44" i="1"/>
  <c r="E40" i="4" s="1"/>
  <c r="N44" i="1"/>
  <c r="D40" i="4" s="1"/>
  <c r="O9" i="1"/>
  <c r="N9" i="1"/>
  <c r="O8" i="1"/>
  <c r="N8" i="1"/>
  <c r="O7" i="1"/>
  <c r="N7" i="1"/>
  <c r="E19" i="4" l="1"/>
</calcChain>
</file>

<file path=xl/sharedStrings.xml><?xml version="1.0" encoding="utf-8"?>
<sst xmlns="http://schemas.openxmlformats.org/spreadsheetml/2006/main" count="52" uniqueCount="29">
  <si>
    <t>Fig 1 Circuit</t>
  </si>
  <si>
    <t>Feq (Khz)</t>
  </si>
  <si>
    <t>Vr (Prob1-Prob2) Vpp</t>
  </si>
  <si>
    <t>Current (Vr/R) (A)</t>
  </si>
  <si>
    <t>Vfish (Prob2-Gnd) Vpp (V)</t>
  </si>
  <si>
    <t>Voltage -&gt; current phase</t>
  </si>
  <si>
    <t>Vfish -&gt; Ifish angle (deg)</t>
  </si>
  <si>
    <t xml:space="preserve">Re{z} </t>
    <phoneticPr fontId="2" type="noConversion"/>
  </si>
  <si>
    <t>V/I</t>
    <phoneticPr fontId="2" type="noConversion"/>
  </si>
  <si>
    <t>Im{z}</t>
    <phoneticPr fontId="2" type="noConversion"/>
  </si>
  <si>
    <t>Resistance (ohm)</t>
  </si>
  <si>
    <t>Vcoil (Prob2-Gnd) Vpp (V)</t>
  </si>
  <si>
    <t>PWM Clock (with prescale)</t>
  </si>
  <si>
    <t>Number of tick (mutiple of 2 for 50% pulse width)</t>
  </si>
  <si>
    <t>Frequency (Hz)</t>
  </si>
  <si>
    <t>Feq</t>
  </si>
  <si>
    <t>Fish Finder</t>
  </si>
  <si>
    <t>Feq from fish finder (Khz)</t>
  </si>
  <si>
    <t>Transformer</t>
  </si>
  <si>
    <t>Zmatch</t>
  </si>
  <si>
    <t>Im{z}</t>
  </si>
  <si>
    <t xml:space="preserve">In Line </t>
  </si>
  <si>
    <t>Parallel</t>
  </si>
  <si>
    <t>z = 2pi F L</t>
  </si>
  <si>
    <t>z = 1/ 2piFC</t>
  </si>
  <si>
    <t>C = 1/(2*pi*F*Z)</t>
  </si>
  <si>
    <t>L = Z/(2*pi*F)</t>
  </si>
  <si>
    <t>Inductor (mH)</t>
  </si>
  <si>
    <t>Capicator (uF)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</si>
</sst>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_ ;[Red]\-0.00\ "/>
  </numFmts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1" applyNumberFormat="0" applyFont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3" borderId="0" xfId="1" applyFill="1" applyAlignment="1">
      <alignment horizontal="center" wrapText="1"/>
    </xf>
    <xf numFmtId="0" fontId="1" fillId="3" borderId="0" xfId="1" applyFill="1"/>
    <xf numFmtId="0" fontId="0" fillId="3" borderId="0" xfId="0" applyFill="1" applyAlignment="1">
      <alignment horizontal="center" wrapText="1"/>
    </xf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1" fillId="2" borderId="0" xfId="1" applyNumberFormat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4" borderId="1" xfId="2" applyFont="1" applyAlignment="1">
      <alignment horizontal="center" vertical="center" wrapText="1"/>
    </xf>
    <xf numFmtId="165" fontId="0" fillId="4" borderId="1" xfId="2" applyNumberFormat="1" applyFont="1" applyAlignment="1">
      <alignment horizontal="center" vertical="center" wrapText="1"/>
    </xf>
  </cellXfs>
  <cellStyles count="3">
    <cellStyle name="Good" xfId="1" builtinId="26"/>
    <cellStyle name="Normal" xfId="0" builtinId="0"/>
    <cellStyle name="Note" xfId="2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Voltage and Current Phase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4549537061234"/>
          <c:y val="0.14748229691428774"/>
          <c:w val="0.8400777001342532"/>
          <c:h val="0.7713477445780134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'Fish Finder Impedance'!$E$4</c:f>
              <c:strCache>
                <c:ptCount val="1"/>
                <c:pt idx="0">
                  <c:v>Vfish -&gt; Ifish 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'Fish Finder Impedance'!$A$5:$A$59</c:f>
              <c:numCache>
                <c:formatCode>General</c:formatCode>
                <c:ptCount val="55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85</c:v>
                </c:pt>
                <c:pt idx="16">
                  <c:v>82</c:v>
                </c:pt>
                <c:pt idx="17">
                  <c:v>81.5</c:v>
                </c:pt>
                <c:pt idx="18">
                  <c:v>81</c:v>
                </c:pt>
                <c:pt idx="19">
                  <c:v>80.900000000000006</c:v>
                </c:pt>
                <c:pt idx="20">
                  <c:v>80.7</c:v>
                </c:pt>
                <c:pt idx="21">
                  <c:v>80.599999999999994</c:v>
                </c:pt>
                <c:pt idx="22">
                  <c:v>80.5</c:v>
                </c:pt>
                <c:pt idx="23">
                  <c:v>80.400000000000006</c:v>
                </c:pt>
                <c:pt idx="24">
                  <c:v>80.3</c:v>
                </c:pt>
                <c:pt idx="25">
                  <c:v>80.099999999999994</c:v>
                </c:pt>
                <c:pt idx="26">
                  <c:v>80</c:v>
                </c:pt>
                <c:pt idx="27">
                  <c:v>79.7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77.5</c:v>
                </c:pt>
                <c:pt idx="32">
                  <c:v>77.3</c:v>
                </c:pt>
                <c:pt idx="33">
                  <c:v>77.099999999999994</c:v>
                </c:pt>
                <c:pt idx="34">
                  <c:v>77</c:v>
                </c:pt>
                <c:pt idx="35">
                  <c:v>76.900000000000006</c:v>
                </c:pt>
                <c:pt idx="36">
                  <c:v>76.8</c:v>
                </c:pt>
                <c:pt idx="37">
                  <c:v>76.7</c:v>
                </c:pt>
                <c:pt idx="38">
                  <c:v>76.599999999999994</c:v>
                </c:pt>
                <c:pt idx="39">
                  <c:v>76.5</c:v>
                </c:pt>
                <c:pt idx="40">
                  <c:v>76.3</c:v>
                </c:pt>
                <c:pt idx="41">
                  <c:v>76.099999999999994</c:v>
                </c:pt>
                <c:pt idx="42">
                  <c:v>75.900000000000006</c:v>
                </c:pt>
                <c:pt idx="43">
                  <c:v>75.5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65</c:v>
                </c:pt>
              </c:numCache>
            </c:numRef>
          </c:xVal>
          <c:yVal>
            <c:numRef>
              <c:f>'Fish Finder Impedance'!$E$5:$E$59</c:f>
              <c:numCache>
                <c:formatCode>General</c:formatCode>
                <c:ptCount val="55"/>
                <c:pt idx="0">
                  <c:v>-89.2</c:v>
                </c:pt>
                <c:pt idx="1">
                  <c:v>-80.099999999999994</c:v>
                </c:pt>
                <c:pt idx="2">
                  <c:v>-86.1</c:v>
                </c:pt>
                <c:pt idx="3">
                  <c:v>-71.099999999999994</c:v>
                </c:pt>
                <c:pt idx="4">
                  <c:v>-69.5</c:v>
                </c:pt>
                <c:pt idx="5">
                  <c:v>-75.52</c:v>
                </c:pt>
                <c:pt idx="6">
                  <c:v>-82.7</c:v>
                </c:pt>
                <c:pt idx="7">
                  <c:v>-83.8</c:v>
                </c:pt>
                <c:pt idx="8">
                  <c:v>-84.089999999999975</c:v>
                </c:pt>
                <c:pt idx="9">
                  <c:v>-83.88</c:v>
                </c:pt>
                <c:pt idx="11">
                  <c:v>-84.45999999999998</c:v>
                </c:pt>
                <c:pt idx="13">
                  <c:v>-87.5</c:v>
                </c:pt>
                <c:pt idx="14">
                  <c:v>-84.58</c:v>
                </c:pt>
                <c:pt idx="15">
                  <c:v>-76.760000000000005</c:v>
                </c:pt>
                <c:pt idx="16">
                  <c:v>-54.11</c:v>
                </c:pt>
                <c:pt idx="17">
                  <c:v>-39.770000000000003</c:v>
                </c:pt>
                <c:pt idx="18">
                  <c:v>-18.010000000000002</c:v>
                </c:pt>
                <c:pt idx="19">
                  <c:v>-13.6</c:v>
                </c:pt>
                <c:pt idx="20">
                  <c:v>-5.4</c:v>
                </c:pt>
                <c:pt idx="21">
                  <c:v>0.6</c:v>
                </c:pt>
                <c:pt idx="22">
                  <c:v>4.3</c:v>
                </c:pt>
                <c:pt idx="23">
                  <c:v>9.3000000000000007</c:v>
                </c:pt>
                <c:pt idx="24">
                  <c:v>12.6</c:v>
                </c:pt>
                <c:pt idx="25">
                  <c:v>20.100000000000001</c:v>
                </c:pt>
                <c:pt idx="26">
                  <c:v>22.9</c:v>
                </c:pt>
                <c:pt idx="27">
                  <c:v>31.2</c:v>
                </c:pt>
                <c:pt idx="28">
                  <c:v>34.5</c:v>
                </c:pt>
                <c:pt idx="29">
                  <c:v>38.9</c:v>
                </c:pt>
                <c:pt idx="30">
                  <c:v>34.799999999999997</c:v>
                </c:pt>
                <c:pt idx="31">
                  <c:v>24.9</c:v>
                </c:pt>
                <c:pt idx="32">
                  <c:v>18.7</c:v>
                </c:pt>
                <c:pt idx="33">
                  <c:v>10.5</c:v>
                </c:pt>
                <c:pt idx="34">
                  <c:v>6.4</c:v>
                </c:pt>
                <c:pt idx="35">
                  <c:v>1.6</c:v>
                </c:pt>
                <c:pt idx="36">
                  <c:v>-3.1</c:v>
                </c:pt>
                <c:pt idx="37">
                  <c:v>-8.4</c:v>
                </c:pt>
                <c:pt idx="38">
                  <c:v>-13.9</c:v>
                </c:pt>
                <c:pt idx="39">
                  <c:v>-18.899999999999999</c:v>
                </c:pt>
                <c:pt idx="40">
                  <c:v>-29.4</c:v>
                </c:pt>
                <c:pt idx="41">
                  <c:v>-38.4</c:v>
                </c:pt>
                <c:pt idx="42">
                  <c:v>-45.9</c:v>
                </c:pt>
                <c:pt idx="43">
                  <c:v>-58.1</c:v>
                </c:pt>
                <c:pt idx="44">
                  <c:v>-67.099999999999994</c:v>
                </c:pt>
                <c:pt idx="45">
                  <c:v>-76.5</c:v>
                </c:pt>
                <c:pt idx="46">
                  <c:v>-81.599999999999994</c:v>
                </c:pt>
                <c:pt idx="47">
                  <c:v>-84.3</c:v>
                </c:pt>
                <c:pt idx="49">
                  <c:v>-86.5</c:v>
                </c:pt>
                <c:pt idx="51">
                  <c:v>-87.4</c:v>
                </c:pt>
                <c:pt idx="53">
                  <c:v>-88.1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8-414C-A151-081C55CB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17600"/>
        <c:axId val="1278790128"/>
      </c:scatterChart>
      <c:valAx>
        <c:axId val="1271717600"/>
        <c:scaling>
          <c:orientation val="minMax"/>
          <c:max val="10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90128"/>
        <c:crosses val="autoZero"/>
        <c:crossBetween val="midCat"/>
      </c:valAx>
      <c:valAx>
        <c:axId val="12787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and Current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 Difference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50000"/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'Fish Finder Impedance'!$O$4</c:f>
              <c:strCache>
                <c:ptCount val="1"/>
                <c:pt idx="0">
                  <c:v>Im{z}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'Fish Finder Impedance'!$A$18:$A$52</c:f>
              <c:numCache>
                <c:formatCode>General</c:formatCode>
                <c:ptCount val="35"/>
                <c:pt idx="0">
                  <c:v>100</c:v>
                </c:pt>
                <c:pt idx="1">
                  <c:v>90</c:v>
                </c:pt>
                <c:pt idx="2">
                  <c:v>85</c:v>
                </c:pt>
                <c:pt idx="3">
                  <c:v>82</c:v>
                </c:pt>
                <c:pt idx="4">
                  <c:v>81.5</c:v>
                </c:pt>
                <c:pt idx="5">
                  <c:v>81</c:v>
                </c:pt>
                <c:pt idx="6">
                  <c:v>80.900000000000006</c:v>
                </c:pt>
                <c:pt idx="7">
                  <c:v>80.7</c:v>
                </c:pt>
                <c:pt idx="8">
                  <c:v>80.599999999999994</c:v>
                </c:pt>
                <c:pt idx="9">
                  <c:v>80.5</c:v>
                </c:pt>
                <c:pt idx="10">
                  <c:v>80.400000000000006</c:v>
                </c:pt>
                <c:pt idx="11">
                  <c:v>80.3</c:v>
                </c:pt>
                <c:pt idx="12">
                  <c:v>80.099999999999994</c:v>
                </c:pt>
                <c:pt idx="13">
                  <c:v>80</c:v>
                </c:pt>
                <c:pt idx="14">
                  <c:v>79.7</c:v>
                </c:pt>
                <c:pt idx="15">
                  <c:v>79.5</c:v>
                </c:pt>
                <c:pt idx="16">
                  <c:v>79</c:v>
                </c:pt>
                <c:pt idx="17">
                  <c:v>78</c:v>
                </c:pt>
                <c:pt idx="18">
                  <c:v>77.5</c:v>
                </c:pt>
                <c:pt idx="19">
                  <c:v>77.3</c:v>
                </c:pt>
                <c:pt idx="20">
                  <c:v>77.099999999999994</c:v>
                </c:pt>
                <c:pt idx="21">
                  <c:v>77</c:v>
                </c:pt>
                <c:pt idx="22">
                  <c:v>76.900000000000006</c:v>
                </c:pt>
                <c:pt idx="23">
                  <c:v>76.8</c:v>
                </c:pt>
                <c:pt idx="24">
                  <c:v>76.7</c:v>
                </c:pt>
                <c:pt idx="25">
                  <c:v>76.599999999999994</c:v>
                </c:pt>
                <c:pt idx="26">
                  <c:v>76.5</c:v>
                </c:pt>
                <c:pt idx="27">
                  <c:v>76.3</c:v>
                </c:pt>
                <c:pt idx="28">
                  <c:v>76.099999999999994</c:v>
                </c:pt>
                <c:pt idx="29">
                  <c:v>75.900000000000006</c:v>
                </c:pt>
                <c:pt idx="30">
                  <c:v>75.5</c:v>
                </c:pt>
                <c:pt idx="31">
                  <c:v>75</c:v>
                </c:pt>
                <c:pt idx="32">
                  <c:v>74</c:v>
                </c:pt>
                <c:pt idx="33">
                  <c:v>73</c:v>
                </c:pt>
                <c:pt idx="34">
                  <c:v>72</c:v>
                </c:pt>
              </c:numCache>
            </c:numRef>
          </c:xVal>
          <c:yVal>
            <c:numRef>
              <c:f>'Fish Finder Impedance'!$O$18:$O$52</c:f>
              <c:numCache>
                <c:formatCode>0.000_ </c:formatCode>
                <c:ptCount val="35"/>
                <c:pt idx="0">
                  <c:v>-1226.7846023331392</c:v>
                </c:pt>
                <c:pt idx="1">
                  <c:v>-1630.7130426919032</c:v>
                </c:pt>
                <c:pt idx="2">
                  <c:v>-2126.6251230346443</c:v>
                </c:pt>
                <c:pt idx="3">
                  <c:v>-3103.7004473606439</c:v>
                </c:pt>
                <c:pt idx="4">
                  <c:v>-2838.915436278417</c:v>
                </c:pt>
                <c:pt idx="5">
                  <c:v>-1476.3932625547864</c:v>
                </c:pt>
                <c:pt idx="6">
                  <c:v>-1103.4323621894744</c:v>
                </c:pt>
                <c:pt idx="7">
                  <c:v>-428.35472056772767</c:v>
                </c:pt>
                <c:pt idx="8">
                  <c:v>45.73565264058125</c:v>
                </c:pt>
                <c:pt idx="9">
                  <c:v>311.97051863525235</c:v>
                </c:pt>
                <c:pt idx="10">
                  <c:v>642.60645963393711</c:v>
                </c:pt>
                <c:pt idx="11">
                  <c:v>821.45163098531566</c:v>
                </c:pt>
                <c:pt idx="12">
                  <c:v>1146.8013781703983</c:v>
                </c:pt>
                <c:pt idx="13">
                  <c:v>1199.0043613689768</c:v>
                </c:pt>
                <c:pt idx="14">
                  <c:v>1282.5176204415668</c:v>
                </c:pt>
                <c:pt idx="15">
                  <c:v>1212.0415447717539</c:v>
                </c:pt>
                <c:pt idx="16">
                  <c:v>929.0677120603367</c:v>
                </c:pt>
                <c:pt idx="17">
                  <c:v>389.91985653231183</c:v>
                </c:pt>
                <c:pt idx="18">
                  <c:v>199.29394284917186</c:v>
                </c:pt>
                <c:pt idx="19">
                  <c:v>129.74503437802969</c:v>
                </c:pt>
                <c:pt idx="20">
                  <c:v>64.359368977974952</c:v>
                </c:pt>
                <c:pt idx="21">
                  <c:v>37.619367126614272</c:v>
                </c:pt>
                <c:pt idx="22">
                  <c:v>8.9927550301812271</c:v>
                </c:pt>
                <c:pt idx="23">
                  <c:v>-16.505760978397827</c:v>
                </c:pt>
                <c:pt idx="24">
                  <c:v>-43.524142180811346</c:v>
                </c:pt>
                <c:pt idx="25">
                  <c:v>-69.847704752195384</c:v>
                </c:pt>
                <c:pt idx="26">
                  <c:v>-93.797563578139886</c:v>
                </c:pt>
                <c:pt idx="27">
                  <c:v>-140.88764877283285</c:v>
                </c:pt>
                <c:pt idx="28">
                  <c:v>-184.4911264008166</c:v>
                </c:pt>
                <c:pt idx="29">
                  <c:v>-223.14960442578322</c:v>
                </c:pt>
                <c:pt idx="30">
                  <c:v>-298.21043123775394</c:v>
                </c:pt>
                <c:pt idx="31">
                  <c:v>-379.28359058945097</c:v>
                </c:pt>
                <c:pt idx="32">
                  <c:v>-516.00517130715104</c:v>
                </c:pt>
                <c:pt idx="33">
                  <c:v>-621.84309330496149</c:v>
                </c:pt>
                <c:pt idx="34">
                  <c:v>-713.72174740962021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4-4484-B9DB-AD207EA9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371024"/>
        <c:axId val="533244208"/>
      </c:scatterChart>
      <c:valAx>
        <c:axId val="829371024"/>
        <c:scaling>
          <c:orientation val="minMax"/>
          <c:max val="10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 (K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hz)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4208"/>
        <c:crosses val="autoZero"/>
        <c:crossBetween val="midCat"/>
      </c:valAx>
      <c:valAx>
        <c:axId val="533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Complex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Impedance (Ohms)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Complex Impedance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Transformer Secondary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55952195698852E-2"/>
          <c:y val="0.10066945606694562"/>
          <c:w val="0.77344578963202726"/>
          <c:h val="0.78367422003782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'Transformer Impedance '!$K$4</c:f>
              <c:strCache>
                <c:ptCount val="1"/>
                <c:pt idx="0">
                  <c:v>Im{z}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'Transformer Impedance '!$C$6:$C$57</c:f>
              <c:numCache>
                <c:formatCode>General</c:formatCode>
                <c:ptCount val="52"/>
                <c:pt idx="0">
                  <c:v>250</c:v>
                </c:pt>
                <c:pt idx="1">
                  <c:v>225</c:v>
                </c:pt>
                <c:pt idx="2">
                  <c:v>210</c:v>
                </c:pt>
                <c:pt idx="3">
                  <c:v>205</c:v>
                </c:pt>
                <c:pt idx="4">
                  <c:v>200</c:v>
                </c:pt>
                <c:pt idx="5">
                  <c:v>195</c:v>
                </c:pt>
                <c:pt idx="6">
                  <c:v>190</c:v>
                </c:pt>
                <c:pt idx="7">
                  <c:v>175</c:v>
                </c:pt>
                <c:pt idx="8">
                  <c:v>150</c:v>
                </c:pt>
                <c:pt idx="9">
                  <c:v>130</c:v>
                </c:pt>
                <c:pt idx="10">
                  <c:v>120</c:v>
                </c:pt>
                <c:pt idx="11">
                  <c:v>110</c:v>
                </c:pt>
                <c:pt idx="12">
                  <c:v>100</c:v>
                </c:pt>
                <c:pt idx="13">
                  <c:v>90</c:v>
                </c:pt>
                <c:pt idx="14">
                  <c:v>85</c:v>
                </c:pt>
                <c:pt idx="15">
                  <c:v>82</c:v>
                </c:pt>
                <c:pt idx="16">
                  <c:v>81.5</c:v>
                </c:pt>
                <c:pt idx="17">
                  <c:v>81</c:v>
                </c:pt>
                <c:pt idx="18">
                  <c:v>80.900000000000006</c:v>
                </c:pt>
                <c:pt idx="19">
                  <c:v>80.7</c:v>
                </c:pt>
                <c:pt idx="20">
                  <c:v>80.599999999999994</c:v>
                </c:pt>
                <c:pt idx="21">
                  <c:v>80.5</c:v>
                </c:pt>
                <c:pt idx="22">
                  <c:v>80.400000000000006</c:v>
                </c:pt>
                <c:pt idx="23">
                  <c:v>80.3</c:v>
                </c:pt>
                <c:pt idx="24">
                  <c:v>80.099999999999994</c:v>
                </c:pt>
                <c:pt idx="25">
                  <c:v>80</c:v>
                </c:pt>
                <c:pt idx="26">
                  <c:v>79.7</c:v>
                </c:pt>
                <c:pt idx="27">
                  <c:v>79.5</c:v>
                </c:pt>
                <c:pt idx="28">
                  <c:v>79</c:v>
                </c:pt>
                <c:pt idx="29">
                  <c:v>78</c:v>
                </c:pt>
                <c:pt idx="30">
                  <c:v>77.5</c:v>
                </c:pt>
                <c:pt idx="31">
                  <c:v>77.3</c:v>
                </c:pt>
                <c:pt idx="32">
                  <c:v>77.099999999999994</c:v>
                </c:pt>
                <c:pt idx="33">
                  <c:v>77</c:v>
                </c:pt>
                <c:pt idx="34">
                  <c:v>76.900000000000006</c:v>
                </c:pt>
                <c:pt idx="35">
                  <c:v>76.8</c:v>
                </c:pt>
                <c:pt idx="36">
                  <c:v>76.7</c:v>
                </c:pt>
                <c:pt idx="37">
                  <c:v>76.599999999999994</c:v>
                </c:pt>
                <c:pt idx="38">
                  <c:v>76.5</c:v>
                </c:pt>
                <c:pt idx="39">
                  <c:v>76.3</c:v>
                </c:pt>
                <c:pt idx="40">
                  <c:v>76.099999999999994</c:v>
                </c:pt>
                <c:pt idx="41">
                  <c:v>75.900000000000006</c:v>
                </c:pt>
                <c:pt idx="42">
                  <c:v>75.5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</c:numCache>
            </c:numRef>
          </c:xVal>
          <c:yVal>
            <c:numRef>
              <c:f>'Transformer Impedance '!$K$6:$K$57</c:f>
              <c:numCache>
                <c:formatCode>General</c:formatCode>
                <c:ptCount val="52"/>
                <c:pt idx="0">
                  <c:v>119.96459026762142</c:v>
                </c:pt>
                <c:pt idx="1">
                  <c:v>108.16571774623557</c:v>
                </c:pt>
                <c:pt idx="2">
                  <c:v>101.32376797145714</c:v>
                </c:pt>
                <c:pt idx="3">
                  <c:v>99.041247165973758</c:v>
                </c:pt>
                <c:pt idx="4">
                  <c:v>96.542043516282035</c:v>
                </c:pt>
                <c:pt idx="5">
                  <c:v>94.40576406934558</c:v>
                </c:pt>
                <c:pt idx="6">
                  <c:v>92.058127560275523</c:v>
                </c:pt>
                <c:pt idx="7">
                  <c:v>84.781920759218082</c:v>
                </c:pt>
                <c:pt idx="8">
                  <c:v>72.606713216525279</c:v>
                </c:pt>
                <c:pt idx="9">
                  <c:v>63.533669898298662</c:v>
                </c:pt>
                <c:pt idx="10">
                  <c:v>58.530786346614939</c:v>
                </c:pt>
                <c:pt idx="11">
                  <c:v>53.600544687399498</c:v>
                </c:pt>
                <c:pt idx="12">
                  <c:v>48.715745933427741</c:v>
                </c:pt>
                <c:pt idx="13">
                  <c:v>43.889761780331149</c:v>
                </c:pt>
                <c:pt idx="14">
                  <c:v>41.626275994303356</c:v>
                </c:pt>
                <c:pt idx="15">
                  <c:v>40.180617749435726</c:v>
                </c:pt>
                <c:pt idx="16">
                  <c:v>39.975711704409001</c:v>
                </c:pt>
                <c:pt idx="17">
                  <c:v>39.681150784007173</c:v>
                </c:pt>
                <c:pt idx="18">
                  <c:v>39.722165964211896</c:v>
                </c:pt>
                <c:pt idx="19">
                  <c:v>39.587744544593079</c:v>
                </c:pt>
                <c:pt idx="20">
                  <c:v>39.564699801496282</c:v>
                </c:pt>
                <c:pt idx="21">
                  <c:v>39.461917906747459</c:v>
                </c:pt>
                <c:pt idx="22">
                  <c:v>39.388250241518612</c:v>
                </c:pt>
                <c:pt idx="23">
                  <c:v>39.3366019390592</c:v>
                </c:pt>
                <c:pt idx="24">
                  <c:v>39.16688586354546</c:v>
                </c:pt>
                <c:pt idx="25">
                  <c:v>39.198046652457421</c:v>
                </c:pt>
                <c:pt idx="26">
                  <c:v>39.011325163187173</c:v>
                </c:pt>
                <c:pt idx="27">
                  <c:v>38.817365135025803</c:v>
                </c:pt>
                <c:pt idx="28">
                  <c:v>38.724972603699186</c:v>
                </c:pt>
                <c:pt idx="29">
                  <c:v>38.195615130698549</c:v>
                </c:pt>
                <c:pt idx="30">
                  <c:v>37.803614500703524</c:v>
                </c:pt>
                <c:pt idx="31">
                  <c:v>37.713065567659861</c:v>
                </c:pt>
                <c:pt idx="32">
                  <c:v>37.773597858341546</c:v>
                </c:pt>
                <c:pt idx="33">
                  <c:v>37.716797547738281</c:v>
                </c:pt>
                <c:pt idx="34">
                  <c:v>37.6665084843413</c:v>
                </c:pt>
                <c:pt idx="35">
                  <c:v>37.539029094869434</c:v>
                </c:pt>
                <c:pt idx="36">
                  <c:v>37.455423239424285</c:v>
                </c:pt>
                <c:pt idx="37">
                  <c:v>37.455423239424292</c:v>
                </c:pt>
                <c:pt idx="38">
                  <c:v>37.452297171413065</c:v>
                </c:pt>
                <c:pt idx="39">
                  <c:v>37.046276702445162</c:v>
                </c:pt>
                <c:pt idx="40">
                  <c:v>37.204605673088864</c:v>
                </c:pt>
                <c:pt idx="41">
                  <c:v>37.026581064197046</c:v>
                </c:pt>
                <c:pt idx="42">
                  <c:v>36.998900664563884</c:v>
                </c:pt>
                <c:pt idx="43">
                  <c:v>36.692713377797823</c:v>
                </c:pt>
                <c:pt idx="44">
                  <c:v>36.164110464896723</c:v>
                </c:pt>
                <c:pt idx="45">
                  <c:v>35.694552447487467</c:v>
                </c:pt>
                <c:pt idx="46">
                  <c:v>35.217003620514809</c:v>
                </c:pt>
                <c:pt idx="47">
                  <c:v>34.716989204762157</c:v>
                </c:pt>
                <c:pt idx="48">
                  <c:v>34.353460521989781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5-4CF3-8A3B-72417836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32767"/>
        <c:axId val="1592393999"/>
      </c:scatterChart>
      <c:valAx>
        <c:axId val="15930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93999"/>
        <c:crosses val="autoZero"/>
        <c:crossBetween val="midCat"/>
      </c:valAx>
      <c:valAx>
        <c:axId val="15923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Complex Impedance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3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152401</xdr:colOff>
      <xdr:row>2</xdr:row>
      <xdr:rowOff>239130</xdr:rowOff>
    </xdr:from>
    <xdr:to>
      <xdr:col>10</xdr:col>
      <xdr:colOff>215161</xdr:colOff>
      <xdr:row>18</xdr:row>
      <xdr:rowOff>33618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1BBA8E-6802-4D40-83B3-5B3A4167B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519" y="586512"/>
          <a:ext cx="3312466" cy="2932135"/>
        </a:xfrm>
        <a:prstGeom prst="rect">
          <a:avLst/>
        </a:prstGeom>
      </xdr:spPr>
    </xdr:pic>
    <xdr:clientData/>
  </xdr:twoCellAnchor>
  <xdr:twoCellAnchor>
    <xdr:from>
      <xdr:col>3</xdr:col>
      <xdr:colOff>473720</xdr:colOff>
      <xdr:row>65</xdr:row>
      <xdr:rowOff>95013</xdr:rowOff>
    </xdr:from>
    <xdr:to>
      <xdr:col>12</xdr:col>
      <xdr:colOff>415685</xdr:colOff>
      <xdr:row>80</xdr:row>
      <xdr:rowOff>51288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33350C-F374-4536-91A3-0F803AA3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116541</xdr:colOff>
      <xdr:row>79</xdr:row>
      <xdr:rowOff>15130</xdr:rowOff>
    </xdr:from>
    <xdr:to>
      <xdr:col>2</xdr:col>
      <xdr:colOff>862853</xdr:colOff>
      <xdr:row>89</xdr:row>
      <xdr:rowOff>80852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DAFED2-7F5C-4653-BF2B-48C75F4B8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1" y="13226865"/>
          <a:ext cx="2326341" cy="1802634"/>
        </a:xfrm>
        <a:prstGeom prst="rect">
          <a:avLst/>
        </a:prstGeom>
      </xdr:spPr>
    </xdr:pic>
    <xdr:clientData/>
  </xdr:twoCellAnchor>
  <xdr:twoCellAnchor editAs="oneCell">
    <xdr:from>
      <xdr:col>5</xdr:col>
      <xdr:colOff>205539</xdr:colOff>
      <xdr:row>29</xdr:row>
      <xdr:rowOff>160421</xdr:rowOff>
    </xdr:from>
    <xdr:to>
      <xdr:col>11</xdr:col>
      <xdr:colOff>430339</xdr:colOff>
      <xdr:row>45</xdr:row>
      <xdr:rowOff>130342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8C8B52F-5076-48D1-9670-ACADD39F2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87302" y="6256421"/>
          <a:ext cx="3894432" cy="3017921"/>
        </a:xfrm>
        <a:prstGeom prst="rect">
          <a:avLst/>
        </a:prstGeom>
      </xdr:spPr>
    </xdr:pic>
    <xdr:clientData/>
  </xdr:twoCellAnchor>
  <xdr:twoCellAnchor>
    <xdr:from>
      <xdr:col>16</xdr:col>
      <xdr:colOff>401053</xdr:colOff>
      <xdr:row>20</xdr:row>
      <xdr:rowOff>42110</xdr:rowOff>
    </xdr:from>
    <xdr:to>
      <xdr:col>24</xdr:col>
      <xdr:colOff>80211</xdr:colOff>
      <xdr:row>34</xdr:row>
      <xdr:rowOff>118310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7D09B-85FC-42FE-B36D-8E87C618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28576</xdr:colOff>
      <xdr:row>1</xdr:row>
      <xdr:rowOff>304801</xdr:rowOff>
    </xdr:from>
    <xdr:to>
      <xdr:col>16</xdr:col>
      <xdr:colOff>628651</xdr:colOff>
      <xdr:row>11</xdr:row>
      <xdr:rowOff>187343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9972C7-7976-4FC6-B2C0-1D7A6B0EC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48951" y="495301"/>
          <a:ext cx="3200400" cy="2549542"/>
        </a:xfrm>
        <a:prstGeom prst="rect">
          <a:avLst/>
        </a:prstGeom>
      </xdr:spPr>
    </xdr:pic>
    <xdr:clientData/>
  </xdr:twoCellAnchor>
  <xdr:twoCellAnchor>
    <xdr:from>
      <xdr:col>12</xdr:col>
      <xdr:colOff>228600</xdr:colOff>
      <xdr:row>14</xdr:row>
      <xdr:rowOff>66674</xdr:rowOff>
    </xdr:from>
    <xdr:to>
      <xdr:col>19</xdr:col>
      <xdr:colOff>417635</xdr:colOff>
      <xdr:row>33</xdr:row>
      <xdr:rowOff>139212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E206B-B666-43E9-8735-123F7364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66676</xdr:colOff>
      <xdr:row>0</xdr:row>
      <xdr:rowOff>0</xdr:rowOff>
    </xdr:from>
    <xdr:to>
      <xdr:col>13</xdr:col>
      <xdr:colOff>352426</xdr:colOff>
      <xdr:row>7</xdr:row>
      <xdr:rowOff>174615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4E01E8-FBF7-4DB6-AD93-DCF78A24D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6" y="0"/>
          <a:ext cx="4133850" cy="1508115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</xdr:colOff>
      <xdr:row>15</xdr:row>
      <xdr:rowOff>38100</xdr:rowOff>
    </xdr:from>
    <xdr:to>
      <xdr:col>21</xdr:col>
      <xdr:colOff>371475</xdr:colOff>
      <xdr:row>24</xdr:row>
      <xdr:rowOff>105443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93EB22-DC4A-4520-BA91-5C32180E4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500" y="3771900"/>
          <a:ext cx="1571625" cy="1781843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0</xdr:row>
      <xdr:rowOff>0</xdr:rowOff>
    </xdr:from>
    <xdr:to>
      <xdr:col>19</xdr:col>
      <xdr:colOff>285750</xdr:colOff>
      <xdr:row>8</xdr:row>
      <xdr:rowOff>79040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82A692-0473-4214-8F5E-1889D871B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9525" y="0"/>
          <a:ext cx="3876675" cy="1603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62"/>
  <sheetViews>
    <sheetView topLeftCell="C60" zoomScale="130" zoomScaleNormal="130" workbookViewId="0">
      <selection activeCell="F83" sqref="F83"/>
    </sheetView>
  </sheetViews>
  <sheetFormatPr defaultRowHeight="15"/>
  <cols>
    <col min="2" max="2" width="13" customWidth="1"/>
    <col min="3" max="3" width="17.28515625" customWidth="1"/>
    <col min="4" max="4" width="15.140625" customWidth="1"/>
    <col min="5" max="5" width="12.5703125" customWidth="1"/>
    <col min="13" max="14" width="9.42578125" bestFit="1" customWidth="1"/>
    <col min="15" max="15" width="10.42578125" bestFit="1" customWidth="1"/>
  </cols>
  <sheetData>
    <row r="3" spans="1:15" ht="45">
      <c r="A3" s="1" t="s">
        <v>0</v>
      </c>
      <c r="B3" s="1"/>
      <c r="C3" s="1"/>
      <c r="D3" s="1"/>
      <c r="E3" s="1" t="s">
        <v>5</v>
      </c>
      <c r="F3" s="1"/>
      <c r="G3" s="1"/>
    </row>
    <row r="4" spans="1:15" ht="30">
      <c r="A4" s="2" t="s">
        <v>1</v>
      </c>
      <c r="B4" s="2" t="s">
        <v>4</v>
      </c>
      <c r="C4" s="2" t="s">
        <v>2</v>
      </c>
      <c r="D4" s="2" t="s">
        <v>3</v>
      </c>
      <c r="E4" s="2" t="s">
        <v>6</v>
      </c>
      <c r="F4" s="2"/>
      <c r="G4" s="2"/>
      <c r="H4" s="2"/>
      <c r="I4" s="2"/>
      <c r="M4" t="s">
        <v>8</v>
      </c>
      <c r="N4" t="s">
        <v>7</v>
      </c>
      <c r="O4" t="s">
        <v>9</v>
      </c>
    </row>
    <row r="5" spans="1:15">
      <c r="A5" s="2">
        <v>300</v>
      </c>
      <c r="B5" s="2">
        <v>3.47</v>
      </c>
      <c r="C5" s="2">
        <v>8.7200000000000006</v>
      </c>
      <c r="D5">
        <f>C5/1000</f>
        <v>8.7200000000000003E-3</v>
      </c>
      <c r="E5" s="2">
        <v>-89.2</v>
      </c>
      <c r="F5" s="2"/>
      <c r="G5" s="2"/>
      <c r="H5" s="2"/>
      <c r="I5" s="2"/>
      <c r="M5" s="3">
        <f>B5/D5</f>
        <v>397.93577981651379</v>
      </c>
      <c r="N5" s="3">
        <f>COS(E5/180*3.14159)*M5</f>
        <v>5.5565743561977037</v>
      </c>
      <c r="O5" s="3">
        <f>SIN(E5/180*3.14159)*M5</f>
        <v>-397.89698332558515</v>
      </c>
    </row>
    <row r="6" spans="1:15">
      <c r="A6" s="2">
        <v>250</v>
      </c>
      <c r="B6" s="2">
        <v>4.3</v>
      </c>
      <c r="C6" s="2">
        <v>7.95</v>
      </c>
      <c r="D6">
        <f>C6/1000</f>
        <v>7.9500000000000005E-3</v>
      </c>
      <c r="E6" s="2">
        <v>-80.099999999999994</v>
      </c>
      <c r="F6" s="2"/>
      <c r="G6" s="2"/>
      <c r="H6" s="2"/>
      <c r="I6" s="2"/>
      <c r="M6" s="3">
        <f t="shared" ref="M6:M58" si="0">B6/D6</f>
        <v>540.88050314465409</v>
      </c>
      <c r="N6" s="3">
        <f t="shared" ref="N6:N58" si="1">COS(E6/180*3.14159)*M6</f>
        <v>92.993727451003039</v>
      </c>
      <c r="O6" s="3">
        <f t="shared" ref="O6:O58" si="2">SIN(E6/180*3.14159)*M6</f>
        <v>-532.82631817205004</v>
      </c>
    </row>
    <row r="7" spans="1:15">
      <c r="A7" s="2">
        <v>225</v>
      </c>
      <c r="B7" s="2">
        <v>4.3620000000000001</v>
      </c>
      <c r="C7" s="2">
        <v>8.15</v>
      </c>
      <c r="D7">
        <f t="shared" ref="D7:D22" si="3">C7/1000</f>
        <v>8.150000000000001E-3</v>
      </c>
      <c r="E7" s="2">
        <v>-86.1</v>
      </c>
      <c r="F7" s="2"/>
      <c r="G7" s="2"/>
      <c r="H7" s="2"/>
      <c r="I7" s="2"/>
      <c r="M7" s="3">
        <f t="shared" si="0"/>
        <v>535.21472392638032</v>
      </c>
      <c r="N7" s="3">
        <f t="shared" si="1"/>
        <v>36.403462791253354</v>
      </c>
      <c r="O7" s="3">
        <f t="shared" si="2"/>
        <v>-533.9752696561867</v>
      </c>
    </row>
    <row r="8" spans="1:15">
      <c r="A8" s="2">
        <v>210</v>
      </c>
      <c r="B8" s="2">
        <v>4.58</v>
      </c>
      <c r="C8" s="2">
        <v>7.0739999999999998</v>
      </c>
      <c r="D8">
        <f t="shared" si="3"/>
        <v>7.0739999999999996E-3</v>
      </c>
      <c r="E8" s="2">
        <v>-71.099999999999994</v>
      </c>
      <c r="F8" s="2"/>
      <c r="G8" s="2"/>
      <c r="H8" s="2"/>
      <c r="I8" s="2"/>
      <c r="M8" s="3">
        <f t="shared" si="0"/>
        <v>647.4413344642353</v>
      </c>
      <c r="N8" s="3">
        <f t="shared" si="1"/>
        <v>209.71816753362711</v>
      </c>
      <c r="O8" s="3">
        <f t="shared" si="2"/>
        <v>-612.53454741685164</v>
      </c>
    </row>
    <row r="9" spans="1:15">
      <c r="A9" s="2">
        <v>205</v>
      </c>
      <c r="B9" s="2">
        <v>3.956</v>
      </c>
      <c r="C9" s="2">
        <v>7.4109999999999996</v>
      </c>
      <c r="D9">
        <f t="shared" si="3"/>
        <v>7.4109999999999992E-3</v>
      </c>
      <c r="E9" s="2">
        <v>-69.5</v>
      </c>
      <c r="F9" s="2"/>
      <c r="G9" s="2"/>
      <c r="H9" s="2"/>
      <c r="I9" s="2"/>
      <c r="M9" s="3">
        <f t="shared" si="0"/>
        <v>533.80110646336527</v>
      </c>
      <c r="N9" s="3">
        <f t="shared" si="1"/>
        <v>186.94159989466368</v>
      </c>
      <c r="O9" s="3">
        <f t="shared" si="2"/>
        <v>-499.99645947780118</v>
      </c>
    </row>
    <row r="10" spans="1:15">
      <c r="A10" s="2">
        <v>200</v>
      </c>
      <c r="B10" s="2">
        <v>3.77</v>
      </c>
      <c r="C10" s="2">
        <v>7.93</v>
      </c>
      <c r="D10">
        <f t="shared" si="3"/>
        <v>7.9299999999999995E-3</v>
      </c>
      <c r="E10" s="2">
        <v>-75.52</v>
      </c>
      <c r="F10" s="2"/>
      <c r="G10" s="2"/>
      <c r="H10" s="2"/>
      <c r="I10" s="2"/>
      <c r="M10" s="3">
        <f t="shared" si="0"/>
        <v>475.40983606557381</v>
      </c>
      <c r="N10" s="3">
        <f t="shared" si="1"/>
        <v>118.87295844662219</v>
      </c>
      <c r="O10" s="3">
        <f t="shared" si="2"/>
        <v>-460.3083010092729</v>
      </c>
    </row>
    <row r="11" spans="1:15">
      <c r="A11" s="2">
        <v>195</v>
      </c>
      <c r="B11" s="2">
        <v>4.1390000000000002</v>
      </c>
      <c r="C11" s="2">
        <v>8.0739999999999998</v>
      </c>
      <c r="D11">
        <f t="shared" si="3"/>
        <v>8.0739999999999996E-3</v>
      </c>
      <c r="E11" s="2">
        <v>-82.7</v>
      </c>
      <c r="F11" s="2"/>
      <c r="G11" s="2"/>
      <c r="H11" s="2"/>
      <c r="I11" s="2"/>
      <c r="M11" s="3">
        <f t="shared" si="0"/>
        <v>512.63314342333422</v>
      </c>
      <c r="N11" s="3">
        <f t="shared" si="1"/>
        <v>65.138149649803751</v>
      </c>
      <c r="O11" s="3">
        <f t="shared" si="2"/>
        <v>-508.47788663450103</v>
      </c>
    </row>
    <row r="12" spans="1:15">
      <c r="A12" s="2">
        <v>190</v>
      </c>
      <c r="B12" s="2">
        <v>4.4039999999999999</v>
      </c>
      <c r="C12" s="2">
        <v>7.9690000000000003</v>
      </c>
      <c r="D12">
        <f t="shared" si="3"/>
        <v>7.9690000000000004E-3</v>
      </c>
      <c r="E12" s="2">
        <v>-83.8</v>
      </c>
      <c r="F12" s="2"/>
      <c r="G12" s="2"/>
      <c r="H12" s="2"/>
      <c r="I12" s="2"/>
      <c r="M12" s="3">
        <f t="shared" si="0"/>
        <v>552.64148575730951</v>
      </c>
      <c r="N12" s="3">
        <f t="shared" si="1"/>
        <v>59.685603134535555</v>
      </c>
      <c r="O12" s="3">
        <f t="shared" si="2"/>
        <v>-549.40899206193671</v>
      </c>
    </row>
    <row r="13" spans="1:15">
      <c r="A13" s="2">
        <v>175</v>
      </c>
      <c r="B13" s="2">
        <v>4.71</v>
      </c>
      <c r="C13" s="2">
        <v>7.88</v>
      </c>
      <c r="D13">
        <f t="shared" si="3"/>
        <v>7.8799999999999999E-3</v>
      </c>
      <c r="E13" s="2">
        <f>275.91-360</f>
        <v>-84.089999999999975</v>
      </c>
      <c r="F13" s="2"/>
      <c r="G13" s="2"/>
      <c r="H13" s="2"/>
      <c r="I13" s="2"/>
      <c r="M13" s="3">
        <f t="shared" si="0"/>
        <v>597.71573604060916</v>
      </c>
      <c r="N13" s="3">
        <f t="shared" si="1"/>
        <v>61.54522134806566</v>
      </c>
      <c r="O13" s="3">
        <f t="shared" si="2"/>
        <v>-594.53871769615205</v>
      </c>
    </row>
    <row r="14" spans="1:15">
      <c r="A14" s="2">
        <v>150</v>
      </c>
      <c r="B14" s="2">
        <v>5.7</v>
      </c>
      <c r="C14" s="2">
        <v>7.53</v>
      </c>
      <c r="D14">
        <f t="shared" si="3"/>
        <v>7.5300000000000002E-3</v>
      </c>
      <c r="E14" s="2">
        <f>276.12-360</f>
        <v>-83.88</v>
      </c>
      <c r="F14" s="2"/>
      <c r="G14" s="2"/>
      <c r="H14" s="2"/>
      <c r="I14" s="2"/>
      <c r="M14" s="3">
        <f t="shared" si="0"/>
        <v>756.97211155378488</v>
      </c>
      <c r="N14" s="3">
        <f t="shared" si="1"/>
        <v>80.702601283272998</v>
      </c>
      <c r="O14" s="3">
        <f t="shared" si="2"/>
        <v>-752.6578690323438</v>
      </c>
    </row>
    <row r="15" spans="1:15">
      <c r="A15" s="2">
        <v>130</v>
      </c>
      <c r="B15" s="2"/>
      <c r="C15" s="2"/>
      <c r="E15" s="2"/>
      <c r="F15" s="2"/>
      <c r="G15" s="2"/>
      <c r="H15" s="2"/>
      <c r="I15" s="2"/>
      <c r="M15" s="3"/>
      <c r="N15" s="3"/>
      <c r="O15" s="3"/>
    </row>
    <row r="16" spans="1:15">
      <c r="A16" s="2">
        <v>120</v>
      </c>
      <c r="B16" s="2">
        <v>6.21</v>
      </c>
      <c r="C16" s="2">
        <v>7.08</v>
      </c>
      <c r="D16">
        <f t="shared" si="3"/>
        <v>7.0800000000000004E-3</v>
      </c>
      <c r="E16" s="2">
        <f>275.54-360</f>
        <v>-84.45999999999998</v>
      </c>
      <c r="F16" s="2"/>
      <c r="G16" s="2"/>
      <c r="H16" s="2"/>
      <c r="I16" s="2"/>
      <c r="M16" s="3">
        <f t="shared" si="0"/>
        <v>877.11864406779659</v>
      </c>
      <c r="N16" s="3">
        <f t="shared" si="1"/>
        <v>84.678688192299234</v>
      </c>
      <c r="O16" s="3">
        <f t="shared" si="2"/>
        <v>-873.02155502448022</v>
      </c>
    </row>
    <row r="17" spans="1:15">
      <c r="A17" s="2">
        <v>110</v>
      </c>
      <c r="B17" s="2"/>
      <c r="C17" s="2"/>
      <c r="E17" s="2"/>
      <c r="F17" s="2"/>
      <c r="G17" s="2"/>
      <c r="H17" s="2"/>
      <c r="I17" s="2"/>
      <c r="M17" s="3"/>
      <c r="N17" s="3"/>
      <c r="O17" s="3"/>
    </row>
    <row r="18" spans="1:15">
      <c r="A18" s="2">
        <v>100</v>
      </c>
      <c r="B18" s="2">
        <v>7.38</v>
      </c>
      <c r="C18" s="2">
        <v>6.01</v>
      </c>
      <c r="D18">
        <f t="shared" si="3"/>
        <v>6.0099999999999997E-3</v>
      </c>
      <c r="E18" s="2">
        <f>272.5-360</f>
        <v>-87.5</v>
      </c>
      <c r="F18" s="2"/>
      <c r="G18" s="2"/>
      <c r="H18" s="2"/>
      <c r="I18" s="2"/>
      <c r="M18" s="3">
        <f t="shared" si="0"/>
        <v>1227.9534109816973</v>
      </c>
      <c r="N18" s="3">
        <f t="shared" si="1"/>
        <v>53.564157978136286</v>
      </c>
      <c r="O18" s="3">
        <f t="shared" si="2"/>
        <v>-1226.7846023331392</v>
      </c>
    </row>
    <row r="19" spans="1:15">
      <c r="A19" s="2">
        <v>90</v>
      </c>
      <c r="B19" s="2">
        <v>8.01</v>
      </c>
      <c r="C19" s="2">
        <v>4.8899999999999997</v>
      </c>
      <c r="D19">
        <f t="shared" si="3"/>
        <v>4.8899999999999994E-3</v>
      </c>
      <c r="E19" s="2">
        <v>-84.58</v>
      </c>
      <c r="F19" s="2"/>
      <c r="G19" s="2"/>
      <c r="H19" s="2"/>
      <c r="I19" s="2"/>
      <c r="M19" s="3">
        <f t="shared" si="0"/>
        <v>1638.0368098159511</v>
      </c>
      <c r="N19" s="3">
        <f t="shared" si="1"/>
        <v>154.72415036617053</v>
      </c>
      <c r="O19" s="3">
        <f t="shared" si="2"/>
        <v>-1630.7130426919032</v>
      </c>
    </row>
    <row r="20" spans="1:15">
      <c r="A20" s="2">
        <v>85</v>
      </c>
      <c r="B20" s="2">
        <v>8.2799999999999994</v>
      </c>
      <c r="C20" s="2">
        <v>3.79</v>
      </c>
      <c r="D20">
        <f t="shared" si="3"/>
        <v>3.79E-3</v>
      </c>
      <c r="E20" s="2">
        <v>-76.760000000000005</v>
      </c>
      <c r="F20" s="2"/>
      <c r="G20" s="2"/>
      <c r="H20" s="2"/>
      <c r="I20" s="2"/>
      <c r="M20" s="3">
        <f t="shared" si="0"/>
        <v>2184.696569920844</v>
      </c>
      <c r="N20" s="3">
        <f t="shared" si="1"/>
        <v>500.36455580085345</v>
      </c>
      <c r="O20" s="3">
        <f t="shared" si="2"/>
        <v>-2126.6251230346443</v>
      </c>
    </row>
    <row r="21" spans="1:15">
      <c r="A21" s="2">
        <v>82</v>
      </c>
      <c r="B21" s="2">
        <v>8.39</v>
      </c>
      <c r="C21" s="2">
        <v>2.19</v>
      </c>
      <c r="D21">
        <f t="shared" si="3"/>
        <v>2.1900000000000001E-3</v>
      </c>
      <c r="E21" s="2">
        <v>-54.11</v>
      </c>
      <c r="F21" s="2"/>
      <c r="G21" s="2"/>
      <c r="H21" s="2"/>
      <c r="I21" s="2"/>
      <c r="M21" s="3">
        <f t="shared" si="0"/>
        <v>3831.0502283105025</v>
      </c>
      <c r="N21" s="3">
        <f t="shared" si="1"/>
        <v>2245.8827629445159</v>
      </c>
      <c r="O21" s="3">
        <f t="shared" si="2"/>
        <v>-3103.7004473606439</v>
      </c>
    </row>
    <row r="22" spans="1:15">
      <c r="A22" s="2">
        <v>81.5</v>
      </c>
      <c r="B22" s="2">
        <v>8.2100000000000009</v>
      </c>
      <c r="C22" s="2">
        <v>1.85</v>
      </c>
      <c r="D22">
        <f t="shared" si="3"/>
        <v>1.8500000000000001E-3</v>
      </c>
      <c r="E22" s="2">
        <v>-39.770000000000003</v>
      </c>
      <c r="F22" s="2"/>
      <c r="G22" s="2"/>
      <c r="H22" s="2"/>
      <c r="I22" s="2"/>
      <c r="M22" s="3">
        <f t="shared" si="0"/>
        <v>4437.8378378378384</v>
      </c>
      <c r="N22" s="3">
        <f t="shared" si="1"/>
        <v>3411.0062768346447</v>
      </c>
      <c r="O22" s="3">
        <f t="shared" si="2"/>
        <v>-2838.915436278417</v>
      </c>
    </row>
    <row r="23" spans="1:15">
      <c r="A23" s="2">
        <v>81</v>
      </c>
      <c r="B23" s="2">
        <v>8.07</v>
      </c>
      <c r="C23" s="2">
        <v>1.69</v>
      </c>
      <c r="D23">
        <f t="shared" ref="D23:D58" si="4">C23/1000</f>
        <v>1.6899999999999999E-3</v>
      </c>
      <c r="E23" s="2">
        <v>-18.010000000000002</v>
      </c>
      <c r="F23" s="2"/>
      <c r="G23" s="2"/>
      <c r="H23" s="2"/>
      <c r="I23" s="2"/>
      <c r="M23" s="3">
        <f t="shared" si="0"/>
        <v>4775.1479289940835</v>
      </c>
      <c r="N23" s="3">
        <f t="shared" si="1"/>
        <v>4541.1783358572611</v>
      </c>
      <c r="O23" s="3">
        <f t="shared" si="2"/>
        <v>-1476.3932625547864</v>
      </c>
    </row>
    <row r="24" spans="1:15">
      <c r="A24" s="2">
        <v>80.900000000000006</v>
      </c>
      <c r="B24" s="2">
        <v>8.0150000000000006</v>
      </c>
      <c r="C24" s="2">
        <v>1.708</v>
      </c>
      <c r="D24">
        <f t="shared" si="4"/>
        <v>1.7079999999999999E-3</v>
      </c>
      <c r="E24" s="2">
        <v>-13.6</v>
      </c>
      <c r="F24" s="2"/>
      <c r="G24" s="2"/>
      <c r="H24" s="2"/>
      <c r="I24" s="2"/>
      <c r="M24" s="3">
        <f t="shared" si="0"/>
        <v>4692.622950819673</v>
      </c>
      <c r="N24" s="3">
        <f t="shared" si="1"/>
        <v>4561.0467198475935</v>
      </c>
      <c r="O24" s="3">
        <f>SIN(E24/180*3.14159)*M24</f>
        <v>-1103.4323621894744</v>
      </c>
    </row>
    <row r="25" spans="1:15" s="7" customFormat="1">
      <c r="A25" s="4">
        <v>80.7</v>
      </c>
      <c r="B25" s="4">
        <v>7.92</v>
      </c>
      <c r="C25" s="4">
        <v>1.74</v>
      </c>
      <c r="D25" s="5">
        <f t="shared" si="4"/>
        <v>1.74E-3</v>
      </c>
      <c r="E25" s="4">
        <v>-5.4</v>
      </c>
      <c r="F25" s="6"/>
      <c r="G25" s="6"/>
      <c r="H25" s="6"/>
      <c r="I25" s="6"/>
      <c r="M25" s="8">
        <f t="shared" si="0"/>
        <v>4551.7241379310344</v>
      </c>
      <c r="N25" s="8">
        <f t="shared" si="1"/>
        <v>4531.5234591902272</v>
      </c>
      <c r="O25" s="8">
        <f t="shared" si="2"/>
        <v>-428.35472056772767</v>
      </c>
    </row>
    <row r="26" spans="1:15" s="7" customFormat="1">
      <c r="A26" s="4">
        <v>80.599999999999994</v>
      </c>
      <c r="B26" s="4">
        <v>7.8789999999999996</v>
      </c>
      <c r="C26" s="4">
        <v>1.804</v>
      </c>
      <c r="D26" s="5">
        <f t="shared" si="4"/>
        <v>1.804E-3</v>
      </c>
      <c r="E26" s="4">
        <v>0.6</v>
      </c>
      <c r="F26" s="6"/>
      <c r="G26" s="6"/>
      <c r="H26" s="6"/>
      <c r="I26" s="6"/>
      <c r="M26" s="8">
        <f t="shared" si="0"/>
        <v>4367.5166297117512</v>
      </c>
      <c r="N26" s="8">
        <f t="shared" si="1"/>
        <v>4367.2771564083532</v>
      </c>
      <c r="O26" s="8">
        <f t="shared" si="2"/>
        <v>45.73565264058125</v>
      </c>
    </row>
    <row r="27" spans="1:15" s="7" customFormat="1">
      <c r="A27" s="4">
        <v>80.5</v>
      </c>
      <c r="B27" s="4">
        <v>7.7889999999999997</v>
      </c>
      <c r="C27" s="4">
        <v>1.8720000000000001</v>
      </c>
      <c r="D27" s="5">
        <f t="shared" si="4"/>
        <v>1.8720000000000002E-3</v>
      </c>
      <c r="E27" s="4">
        <v>4.3</v>
      </c>
      <c r="F27" s="6"/>
      <c r="G27" s="6"/>
      <c r="H27" s="6"/>
      <c r="I27" s="6"/>
      <c r="M27" s="8">
        <f t="shared" si="0"/>
        <v>4160.7905982905977</v>
      </c>
      <c r="N27" s="8">
        <f t="shared" si="1"/>
        <v>4149.0785481026851</v>
      </c>
      <c r="O27" s="8">
        <f t="shared" si="2"/>
        <v>311.97051863525235</v>
      </c>
    </row>
    <row r="28" spans="1:15" s="7" customFormat="1">
      <c r="A28" s="4">
        <v>80.400000000000006</v>
      </c>
      <c r="B28" s="4">
        <v>7.7619999999999996</v>
      </c>
      <c r="C28" s="4">
        <v>1.952</v>
      </c>
      <c r="D28" s="5">
        <f t="shared" si="4"/>
        <v>1.952E-3</v>
      </c>
      <c r="E28" s="4">
        <v>9.3000000000000007</v>
      </c>
      <c r="F28" s="6"/>
      <c r="G28" s="6"/>
      <c r="H28" s="6"/>
      <c r="I28" s="6"/>
      <c r="M28" s="8">
        <f t="shared" si="0"/>
        <v>3976.4344262295081</v>
      </c>
      <c r="N28" s="8">
        <f t="shared" si="1"/>
        <v>3924.1671325441698</v>
      </c>
      <c r="O28" s="8">
        <f t="shared" si="2"/>
        <v>642.60645963393711</v>
      </c>
    </row>
    <row r="29" spans="1:15">
      <c r="A29" s="2">
        <v>80.3</v>
      </c>
      <c r="B29" s="2">
        <v>7.6970000000000001</v>
      </c>
      <c r="C29" s="2">
        <v>2.044</v>
      </c>
      <c r="D29">
        <f t="shared" si="4"/>
        <v>2.0440000000000002E-3</v>
      </c>
      <c r="E29" s="2">
        <v>12.6</v>
      </c>
      <c r="F29" s="2"/>
      <c r="G29" s="2"/>
      <c r="H29" s="2"/>
      <c r="I29" s="2"/>
      <c r="M29" s="3">
        <f t="shared" si="0"/>
        <v>3765.6555772994125</v>
      </c>
      <c r="N29" s="3">
        <f t="shared" si="1"/>
        <v>3674.9665501603868</v>
      </c>
      <c r="O29" s="3">
        <f t="shared" si="2"/>
        <v>821.45163098531566</v>
      </c>
    </row>
    <row r="30" spans="1:15">
      <c r="A30" s="2">
        <v>80.099999999999994</v>
      </c>
      <c r="B30" s="2">
        <v>7.5250000000000004</v>
      </c>
      <c r="C30" s="2">
        <v>2.2549999999999999</v>
      </c>
      <c r="D30">
        <f t="shared" si="4"/>
        <v>2.2550000000000001E-3</v>
      </c>
      <c r="E30" s="2">
        <v>20.100000000000001</v>
      </c>
      <c r="F30" s="2"/>
      <c r="G30" s="2"/>
      <c r="H30" s="2"/>
      <c r="I30" s="2"/>
      <c r="M30" s="3">
        <f t="shared" si="0"/>
        <v>3337.0288248337029</v>
      </c>
      <c r="N30" s="3">
        <f t="shared" si="1"/>
        <v>3133.7849282931779</v>
      </c>
      <c r="O30" s="3">
        <f t="shared" si="2"/>
        <v>1146.8013781703983</v>
      </c>
    </row>
    <row r="31" spans="1:15">
      <c r="A31" s="2">
        <v>80</v>
      </c>
      <c r="B31" s="2">
        <v>7.4290000000000003</v>
      </c>
      <c r="C31" s="2">
        <v>2.411</v>
      </c>
      <c r="D31">
        <f t="shared" si="4"/>
        <v>2.4109999999999999E-3</v>
      </c>
      <c r="E31" s="2">
        <v>22.9</v>
      </c>
      <c r="F31" s="2"/>
      <c r="G31" s="2"/>
      <c r="H31" s="2"/>
      <c r="I31" s="2"/>
      <c r="M31" s="3">
        <f t="shared" si="0"/>
        <v>3081.2940688510994</v>
      </c>
      <c r="N31" s="3">
        <f t="shared" si="1"/>
        <v>2838.4435312605983</v>
      </c>
      <c r="O31" s="3">
        <f t="shared" si="2"/>
        <v>1199.0043613689768</v>
      </c>
    </row>
    <row r="32" spans="1:15">
      <c r="A32" s="2">
        <v>79.7</v>
      </c>
      <c r="B32" s="2">
        <v>7.1029999999999998</v>
      </c>
      <c r="C32" s="2">
        <v>2.8690000000000002</v>
      </c>
      <c r="D32">
        <f t="shared" si="4"/>
        <v>2.869E-3</v>
      </c>
      <c r="E32" s="2">
        <v>31.2</v>
      </c>
      <c r="F32" s="2"/>
      <c r="G32" s="2"/>
      <c r="H32" s="2"/>
      <c r="I32" s="2"/>
      <c r="M32" s="3">
        <f t="shared" si="0"/>
        <v>2475.7755315440918</v>
      </c>
      <c r="N32" s="3">
        <f t="shared" si="1"/>
        <v>2117.6904957640368</v>
      </c>
      <c r="O32" s="3">
        <f t="shared" si="2"/>
        <v>1282.5176204415668</v>
      </c>
    </row>
    <row r="33" spans="1:15">
      <c r="A33" s="2">
        <v>79.5</v>
      </c>
      <c r="B33" s="2">
        <v>6.8840000000000003</v>
      </c>
      <c r="C33" s="2">
        <v>3.2170000000000001</v>
      </c>
      <c r="D33">
        <f t="shared" si="4"/>
        <v>3.2170000000000002E-3</v>
      </c>
      <c r="E33" s="2">
        <v>34.5</v>
      </c>
      <c r="F33" s="2"/>
      <c r="G33" s="2"/>
      <c r="H33" s="2"/>
      <c r="I33" s="2"/>
      <c r="M33" s="3">
        <f t="shared" si="0"/>
        <v>2139.881877525645</v>
      </c>
      <c r="N33" s="3">
        <f t="shared" si="1"/>
        <v>1763.5333122767995</v>
      </c>
      <c r="O33" s="3">
        <f t="shared" si="2"/>
        <v>1212.0415447717539</v>
      </c>
    </row>
    <row r="34" spans="1:15">
      <c r="A34" s="2">
        <v>79</v>
      </c>
      <c r="B34" s="2">
        <v>6.0970000000000004</v>
      </c>
      <c r="C34" s="2">
        <v>4.1210000000000004</v>
      </c>
      <c r="D34">
        <f t="shared" si="4"/>
        <v>4.1210000000000005E-3</v>
      </c>
      <c r="E34" s="2">
        <v>38.9</v>
      </c>
      <c r="M34" s="3">
        <f t="shared" si="0"/>
        <v>1479.4952681388011</v>
      </c>
      <c r="N34" s="3">
        <f t="shared" si="1"/>
        <v>1151.4075884985621</v>
      </c>
      <c r="O34" s="3">
        <f t="shared" si="2"/>
        <v>929.0677120603367</v>
      </c>
    </row>
    <row r="35" spans="1:15">
      <c r="A35" s="2">
        <v>78</v>
      </c>
      <c r="B35" s="2">
        <v>4.0460000000000003</v>
      </c>
      <c r="C35" s="2">
        <v>5.9219999999999997</v>
      </c>
      <c r="D35">
        <f t="shared" si="4"/>
        <v>5.9219999999999993E-3</v>
      </c>
      <c r="E35" s="2">
        <v>34.799999999999997</v>
      </c>
      <c r="M35" s="3">
        <f t="shared" si="0"/>
        <v>683.21513002364077</v>
      </c>
      <c r="N35" s="3">
        <f t="shared" si="1"/>
        <v>561.02176372672182</v>
      </c>
      <c r="O35" s="3">
        <f t="shared" si="2"/>
        <v>389.91985653231183</v>
      </c>
    </row>
    <row r="36" spans="1:15">
      <c r="A36" s="2">
        <v>77.5</v>
      </c>
      <c r="B36" s="2">
        <v>3.1339999999999999</v>
      </c>
      <c r="C36" s="2">
        <v>6.6210000000000004</v>
      </c>
      <c r="D36">
        <f t="shared" si="4"/>
        <v>6.6210000000000001E-3</v>
      </c>
      <c r="E36" s="2">
        <v>24.9</v>
      </c>
      <c r="M36" s="3">
        <f t="shared" si="0"/>
        <v>473.34239540854855</v>
      </c>
      <c r="N36" s="3">
        <f t="shared" si="1"/>
        <v>429.34245962254158</v>
      </c>
      <c r="O36" s="3">
        <f t="shared" si="2"/>
        <v>199.29394284917186</v>
      </c>
    </row>
    <row r="37" spans="1:15">
      <c r="A37" s="2">
        <v>77.3</v>
      </c>
      <c r="B37" s="2">
        <v>2.7679999999999998</v>
      </c>
      <c r="C37" s="2">
        <v>6.84</v>
      </c>
      <c r="D37">
        <f t="shared" si="4"/>
        <v>6.8399999999999997E-3</v>
      </c>
      <c r="E37" s="2">
        <v>18.7</v>
      </c>
      <c r="M37" s="3">
        <f t="shared" si="0"/>
        <v>404.67836257309938</v>
      </c>
      <c r="N37" s="3">
        <f t="shared" si="1"/>
        <v>383.31553997860402</v>
      </c>
      <c r="O37" s="3">
        <f t="shared" si="2"/>
        <v>129.74503437802969</v>
      </c>
    </row>
    <row r="38" spans="1:15">
      <c r="A38" s="2">
        <v>77.099999999999994</v>
      </c>
      <c r="B38" s="2">
        <v>2.4929999999999999</v>
      </c>
      <c r="C38" s="2">
        <v>7.0590000000000002</v>
      </c>
      <c r="D38">
        <f t="shared" si="4"/>
        <v>7.0590000000000002E-3</v>
      </c>
      <c r="E38" s="2">
        <v>10.5</v>
      </c>
      <c r="M38" s="3">
        <f>B38/D38</f>
        <v>353.16617084572886</v>
      </c>
      <c r="N38" s="3">
        <f t="shared" si="1"/>
        <v>347.25238063200004</v>
      </c>
      <c r="O38" s="3">
        <f t="shared" si="2"/>
        <v>64.359368977974952</v>
      </c>
    </row>
    <row r="39" spans="1:15" s="7" customFormat="1">
      <c r="A39" s="4">
        <v>77</v>
      </c>
      <c r="B39" s="4">
        <v>2.41</v>
      </c>
      <c r="C39" s="4">
        <v>7.141</v>
      </c>
      <c r="D39" s="5">
        <f t="shared" si="4"/>
        <v>7.1409999999999998E-3</v>
      </c>
      <c r="E39" s="4">
        <v>6.4</v>
      </c>
      <c r="M39" s="8">
        <f t="shared" si="0"/>
        <v>337.48774681417171</v>
      </c>
      <c r="N39" s="8">
        <f t="shared" si="1"/>
        <v>335.38449944310111</v>
      </c>
      <c r="O39" s="8">
        <f t="shared" si="2"/>
        <v>37.619367126614272</v>
      </c>
    </row>
    <row r="40" spans="1:15" s="7" customFormat="1">
      <c r="A40" s="4">
        <v>76.900000000000006</v>
      </c>
      <c r="B40" s="4">
        <v>2.3260000000000001</v>
      </c>
      <c r="C40" s="4">
        <v>7.2220000000000004</v>
      </c>
      <c r="D40" s="5">
        <f t="shared" si="4"/>
        <v>7.2220000000000001E-3</v>
      </c>
      <c r="E40" s="4">
        <v>1.6</v>
      </c>
      <c r="M40" s="8">
        <f t="shared" si="0"/>
        <v>322.07144835225699</v>
      </c>
      <c r="N40" s="8">
        <f t="shared" si="1"/>
        <v>321.94587775072955</v>
      </c>
      <c r="O40" s="8">
        <f t="shared" si="2"/>
        <v>8.9927550301812271</v>
      </c>
    </row>
    <row r="41" spans="1:15" s="7" customFormat="1">
      <c r="A41" s="4">
        <v>76.8</v>
      </c>
      <c r="B41" s="4">
        <v>2.2290000000000001</v>
      </c>
      <c r="C41" s="4">
        <v>7.3029999999999999</v>
      </c>
      <c r="D41" s="5">
        <f t="shared" si="4"/>
        <v>7.3029999999999996E-3</v>
      </c>
      <c r="E41" s="4">
        <v>-3.1</v>
      </c>
      <c r="M41" s="8">
        <f t="shared" si="0"/>
        <v>305.21703409557716</v>
      </c>
      <c r="N41" s="8">
        <f t="shared" si="1"/>
        <v>304.77040170696483</v>
      </c>
      <c r="O41" s="8">
        <f t="shared" si="2"/>
        <v>-16.505760978397827</v>
      </c>
    </row>
    <row r="42" spans="1:15" s="7" customFormat="1">
      <c r="A42" s="4">
        <v>76.7</v>
      </c>
      <c r="B42" s="4">
        <v>2.1854</v>
      </c>
      <c r="C42" s="4">
        <v>7.335</v>
      </c>
      <c r="D42" s="5">
        <f t="shared" si="4"/>
        <v>7.3350000000000004E-3</v>
      </c>
      <c r="E42" s="4">
        <v>-8.4</v>
      </c>
      <c r="M42" s="8">
        <f t="shared" si="0"/>
        <v>297.94137695978185</v>
      </c>
      <c r="N42" s="8">
        <f t="shared" si="1"/>
        <v>294.74516646098772</v>
      </c>
      <c r="O42" s="8">
        <f t="shared" si="2"/>
        <v>-43.524142180811346</v>
      </c>
    </row>
    <row r="43" spans="1:15">
      <c r="A43" s="2">
        <v>76.599999999999994</v>
      </c>
      <c r="B43" s="2">
        <v>2.1419999999999999</v>
      </c>
      <c r="C43" s="2">
        <v>7.367</v>
      </c>
      <c r="D43">
        <f t="shared" si="4"/>
        <v>7.3670000000000003E-3</v>
      </c>
      <c r="E43" s="2">
        <v>-13.9</v>
      </c>
      <c r="M43" s="3">
        <f t="shared" si="0"/>
        <v>290.75607438577435</v>
      </c>
      <c r="N43" s="3">
        <f t="shared" si="1"/>
        <v>282.24172783817085</v>
      </c>
      <c r="O43" s="3">
        <f t="shared" si="2"/>
        <v>-69.847704752195384</v>
      </c>
    </row>
    <row r="44" spans="1:15">
      <c r="A44" s="2">
        <v>76.5</v>
      </c>
      <c r="B44" s="2">
        <v>2.1549999999999998</v>
      </c>
      <c r="C44" s="2">
        <v>7.4420000000000002</v>
      </c>
      <c r="D44">
        <f t="shared" si="4"/>
        <v>7.4419999999999998E-3</v>
      </c>
      <c r="E44" s="2">
        <v>-18.899999999999999</v>
      </c>
      <c r="M44" s="3">
        <f t="shared" si="0"/>
        <v>289.57269551195913</v>
      </c>
      <c r="N44" s="3">
        <f t="shared" si="1"/>
        <v>273.96051367462906</v>
      </c>
      <c r="O44" s="3">
        <f t="shared" si="2"/>
        <v>-93.797563578139886</v>
      </c>
    </row>
    <row r="45" spans="1:15">
      <c r="A45" s="2">
        <v>76.3</v>
      </c>
      <c r="B45" s="2">
        <v>2.1739999999999999</v>
      </c>
      <c r="C45" s="2">
        <v>7.5750000000000002</v>
      </c>
      <c r="D45">
        <f t="shared" si="4"/>
        <v>7.5750000000000001E-3</v>
      </c>
      <c r="E45" s="2">
        <v>-29.4</v>
      </c>
      <c r="M45" s="3">
        <f t="shared" si="0"/>
        <v>286.99669966996697</v>
      </c>
      <c r="N45" s="3">
        <f t="shared" si="1"/>
        <v>250.03554956188952</v>
      </c>
      <c r="O45" s="3">
        <f t="shared" si="2"/>
        <v>-140.88764877283285</v>
      </c>
    </row>
    <row r="46" spans="1:15">
      <c r="A46" s="2">
        <v>76.099999999999994</v>
      </c>
      <c r="B46" s="2">
        <v>2.2599999999999998</v>
      </c>
      <c r="C46" s="2">
        <v>7.609</v>
      </c>
      <c r="D46">
        <f t="shared" si="4"/>
        <v>7.6090000000000003E-3</v>
      </c>
      <c r="E46" s="2">
        <v>-38.4</v>
      </c>
      <c r="M46" s="3">
        <f t="shared" si="0"/>
        <v>297.01669076094095</v>
      </c>
      <c r="N46" s="3">
        <f t="shared" si="1"/>
        <v>232.77014170622988</v>
      </c>
      <c r="O46" s="3">
        <f t="shared" si="2"/>
        <v>-184.4911264008166</v>
      </c>
    </row>
    <row r="47" spans="1:15">
      <c r="A47" s="2">
        <v>75.900000000000006</v>
      </c>
      <c r="B47" s="2">
        <v>2.3929999999999998</v>
      </c>
      <c r="C47" s="2">
        <v>7.7009999999999996</v>
      </c>
      <c r="D47">
        <f t="shared" si="4"/>
        <v>7.7009999999999995E-3</v>
      </c>
      <c r="E47" s="2">
        <v>-45.9</v>
      </c>
      <c r="M47" s="3">
        <f t="shared" si="0"/>
        <v>310.73886508245681</v>
      </c>
      <c r="N47" s="3">
        <f t="shared" si="1"/>
        <v>216.24730360711962</v>
      </c>
      <c r="O47" s="3">
        <f t="shared" si="2"/>
        <v>-223.14960442578322</v>
      </c>
    </row>
    <row r="48" spans="1:15">
      <c r="A48" s="2">
        <v>75.5</v>
      </c>
      <c r="B48" s="2">
        <v>2.73</v>
      </c>
      <c r="C48" s="2">
        <v>7.7720000000000002</v>
      </c>
      <c r="D48">
        <f t="shared" si="4"/>
        <v>7.7720000000000003E-3</v>
      </c>
      <c r="E48" s="2">
        <v>-58.1</v>
      </c>
      <c r="M48" s="3">
        <f t="shared" si="0"/>
        <v>351.26093669583116</v>
      </c>
      <c r="N48" s="3">
        <f t="shared" si="1"/>
        <v>185.61999986376878</v>
      </c>
      <c r="O48" s="3">
        <f t="shared" si="2"/>
        <v>-298.21043123775394</v>
      </c>
    </row>
    <row r="49" spans="1:15">
      <c r="A49" s="2">
        <v>75</v>
      </c>
      <c r="B49" s="2">
        <v>3.2</v>
      </c>
      <c r="C49" s="2">
        <v>7.7720000000000002</v>
      </c>
      <c r="D49">
        <f t="shared" si="4"/>
        <v>7.7720000000000003E-3</v>
      </c>
      <c r="E49" s="2">
        <v>-67.099999999999994</v>
      </c>
      <c r="M49" s="3">
        <f t="shared" si="0"/>
        <v>411.7344312918168</v>
      </c>
      <c r="N49" s="3">
        <f t="shared" si="1"/>
        <v>160.21610350014618</v>
      </c>
      <c r="O49" s="3">
        <f t="shared" si="2"/>
        <v>-379.28359058945097</v>
      </c>
    </row>
    <row r="50" spans="1:15">
      <c r="A50" s="2">
        <v>74</v>
      </c>
      <c r="B50" s="2">
        <v>4.101</v>
      </c>
      <c r="C50" s="2">
        <v>7.7279999999999998</v>
      </c>
      <c r="D50">
        <f t="shared" si="4"/>
        <v>7.7279999999999996E-3</v>
      </c>
      <c r="E50" s="2">
        <v>-76.5</v>
      </c>
      <c r="M50" s="3">
        <f t="shared" si="0"/>
        <v>530.66770186335407</v>
      </c>
      <c r="N50" s="3">
        <f t="shared" si="1"/>
        <v>123.88249668622041</v>
      </c>
      <c r="O50" s="3">
        <f t="shared" si="2"/>
        <v>-516.00517130715104</v>
      </c>
    </row>
    <row r="51" spans="1:15">
      <c r="A51" s="2">
        <v>73</v>
      </c>
      <c r="B51" s="2">
        <v>4.7759999999999998</v>
      </c>
      <c r="C51" s="2">
        <v>7.5979999999999999</v>
      </c>
      <c r="D51">
        <f t="shared" si="4"/>
        <v>7.5979999999999997E-3</v>
      </c>
      <c r="E51" s="2">
        <v>-81.599999999999994</v>
      </c>
      <c r="M51" s="3">
        <f t="shared" si="0"/>
        <v>628.58647012371671</v>
      </c>
      <c r="N51" s="3">
        <f t="shared" si="1"/>
        <v>91.826563321901659</v>
      </c>
      <c r="O51" s="3">
        <f t="shared" si="2"/>
        <v>-621.84309330496149</v>
      </c>
    </row>
    <row r="52" spans="1:15">
      <c r="A52" s="2">
        <v>72</v>
      </c>
      <c r="B52" s="2">
        <v>5.3250000000000002</v>
      </c>
      <c r="C52" s="2">
        <v>7.4240000000000004</v>
      </c>
      <c r="D52">
        <f t="shared" si="4"/>
        <v>7.424E-3</v>
      </c>
      <c r="E52" s="2">
        <v>-84.3</v>
      </c>
      <c r="M52" s="3">
        <f t="shared" si="0"/>
        <v>717.26831896551721</v>
      </c>
      <c r="N52" s="3">
        <f t="shared" si="1"/>
        <v>71.23979692683946</v>
      </c>
      <c r="O52" s="3">
        <f t="shared" si="2"/>
        <v>-713.72174740962021</v>
      </c>
    </row>
    <row r="53" spans="1:15">
      <c r="A53" s="2">
        <v>71</v>
      </c>
      <c r="B53" s="2"/>
      <c r="C53" s="2"/>
      <c r="E53" s="2"/>
      <c r="M53" s="3"/>
      <c r="N53" s="3"/>
      <c r="O53" s="3"/>
    </row>
    <row r="54" spans="1:15">
      <c r="A54" s="2">
        <v>70</v>
      </c>
      <c r="B54" s="2">
        <v>6.4450000000000003</v>
      </c>
      <c r="C54" s="2">
        <v>7.11</v>
      </c>
      <c r="D54">
        <f t="shared" si="4"/>
        <v>7.11E-3</v>
      </c>
      <c r="E54" s="2">
        <v>-86.5</v>
      </c>
      <c r="M54" s="3">
        <f t="shared" si="0"/>
        <v>906.46976090014073</v>
      </c>
      <c r="N54" s="3">
        <f t="shared" si="1"/>
        <v>55.339808807188476</v>
      </c>
      <c r="O54" s="3">
        <f t="shared" si="2"/>
        <v>-904.77894150313989</v>
      </c>
    </row>
    <row r="55" spans="1:15">
      <c r="A55" s="2">
        <v>69</v>
      </c>
      <c r="B55" s="2"/>
      <c r="C55" s="2"/>
      <c r="E55" s="2"/>
      <c r="M55" s="3"/>
      <c r="N55" s="3"/>
      <c r="O55" s="3"/>
    </row>
    <row r="56" spans="1:15">
      <c r="A56" s="2">
        <v>68</v>
      </c>
      <c r="B56" s="2">
        <v>6.6210000000000004</v>
      </c>
      <c r="C56" s="2">
        <v>6.7690000000000001</v>
      </c>
      <c r="D56">
        <f t="shared" si="4"/>
        <v>6.7689999999999998E-3</v>
      </c>
      <c r="E56" s="2">
        <v>-87.4</v>
      </c>
      <c r="M56" s="3">
        <f t="shared" si="0"/>
        <v>978.13561825971351</v>
      </c>
      <c r="N56" s="3">
        <f t="shared" si="1"/>
        <v>44.372413436264317</v>
      </c>
      <c r="O56" s="3">
        <f t="shared" si="2"/>
        <v>-977.12863873399658</v>
      </c>
    </row>
    <row r="57" spans="1:15">
      <c r="A57" s="2">
        <v>67</v>
      </c>
      <c r="B57" s="2"/>
      <c r="C57" s="2"/>
      <c r="E57" s="2"/>
      <c r="M57" s="3"/>
      <c r="N57" s="3"/>
      <c r="O57" s="3"/>
    </row>
    <row r="58" spans="1:15">
      <c r="A58" s="2">
        <v>65</v>
      </c>
      <c r="B58" s="2">
        <v>7.0629999999999997</v>
      </c>
      <c r="C58" s="2">
        <v>6.391</v>
      </c>
      <c r="D58">
        <f t="shared" si="4"/>
        <v>6.391E-3</v>
      </c>
      <c r="E58" s="2">
        <v>-88.1</v>
      </c>
      <c r="M58" s="3">
        <f t="shared" si="0"/>
        <v>1105.1478641840088</v>
      </c>
      <c r="N58" s="3">
        <f t="shared" si="1"/>
        <v>36.642809142784884</v>
      </c>
      <c r="O58" s="3">
        <f t="shared" si="2"/>
        <v>-1104.5402239160878</v>
      </c>
    </row>
    <row r="59" spans="1:15">
      <c r="A59" s="2"/>
      <c r="B59" s="2"/>
      <c r="C59" s="2"/>
      <c r="E59" s="2"/>
      <c r="M59" s="3"/>
      <c r="N59" s="3"/>
      <c r="O59" s="3"/>
    </row>
    <row r="60" spans="1:15">
      <c r="A60" s="2"/>
      <c r="B60" s="2"/>
      <c r="C60" s="2"/>
      <c r="E60" s="2"/>
      <c r="M60" s="3"/>
      <c r="N60" s="3"/>
      <c r="O60" s="3"/>
    </row>
    <row r="61" spans="1:15">
      <c r="A61" s="2"/>
      <c r="B61" s="2"/>
      <c r="C61" s="2"/>
      <c r="E61" s="2"/>
      <c r="M61" s="3"/>
      <c r="N61" s="3"/>
      <c r="O61" s="3"/>
    </row>
    <row r="62" spans="1:15">
      <c r="A62" s="2"/>
      <c r="B62" s="2"/>
      <c r="C62" s="2"/>
      <c r="E62" s="2"/>
      <c r="M62" s="3"/>
      <c r="N62" s="3"/>
      <c r="O62" s="3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9BE9-1CA0-420D-A4B9-C8DAFB72DD26}">
  <dimension ref="A1:P75"/>
  <sheetViews>
    <sheetView topLeftCell="A49" zoomScale="85" zoomScaleNormal="85" workbookViewId="0">
      <selection activeCell="A18" sqref="A18:XFD18"/>
    </sheetView>
  </sheetViews>
  <sheetFormatPr defaultRowHeight="15"/>
  <cols>
    <col min="1" max="1" width="11.7109375" style="1" customWidth="1"/>
    <col min="2" max="6" width="17.5703125" style="1" customWidth="1"/>
    <col min="7" max="8" width="9.140625" style="1"/>
    <col min="9" max="10" width="11.5703125" style="1" bestFit="1" customWidth="1"/>
    <col min="11" max="12" width="9.140625" style="1"/>
    <col min="13" max="13" width="11.5703125" style="1" bestFit="1" customWidth="1"/>
    <col min="17" max="17" width="12.28515625" style="1" bestFit="1" customWidth="1"/>
    <col min="18" max="16384" width="9.140625" style="1"/>
  </cols>
  <sheetData>
    <row r="1" spans="1:11">
      <c r="B1" s="2"/>
    </row>
    <row r="2" spans="1:11" ht="30">
      <c r="A2" s="1" t="s">
        <v>10</v>
      </c>
      <c r="B2" s="2"/>
    </row>
    <row r="3" spans="1:11" ht="30">
      <c r="A3" s="1">
        <v>199.17</v>
      </c>
      <c r="B3" s="2"/>
      <c r="F3" s="1" t="s">
        <v>5</v>
      </c>
    </row>
    <row r="4" spans="1:11" ht="45">
      <c r="B4" s="1" t="s">
        <v>17</v>
      </c>
      <c r="C4" s="1" t="s">
        <v>1</v>
      </c>
      <c r="D4" s="1" t="s">
        <v>11</v>
      </c>
      <c r="E4" s="1" t="s">
        <v>2</v>
      </c>
      <c r="F4" s="1" t="s">
        <v>6</v>
      </c>
      <c r="G4" s="1" t="s">
        <v>3</v>
      </c>
      <c r="I4" s="1" t="s">
        <v>8</v>
      </c>
      <c r="J4" s="1" t="s">
        <v>7</v>
      </c>
      <c r="K4" s="1" t="s">
        <v>9</v>
      </c>
    </row>
    <row r="5" spans="1:11">
      <c r="B5" s="2">
        <f>'Fish Finder Impedance'!A5</f>
        <v>300</v>
      </c>
    </row>
    <row r="6" spans="1:11">
      <c r="B6" s="2">
        <f>'Fish Finder Impedance'!A6</f>
        <v>250</v>
      </c>
      <c r="C6" s="1">
        <v>250</v>
      </c>
      <c r="D6" s="1">
        <v>6.2030000000000003</v>
      </c>
      <c r="E6" s="1">
        <v>10.208</v>
      </c>
      <c r="F6" s="1">
        <v>82.4</v>
      </c>
      <c r="G6" s="1">
        <f>E6/$A$3</f>
        <v>5.1252698699603361E-2</v>
      </c>
      <c r="I6" s="1">
        <f t="shared" ref="I6:I18" si="0">D6/G6</f>
        <v>121.02777331504701</v>
      </c>
      <c r="J6" s="1">
        <f t="shared" ref="J6:J19" si="1">COS(F6/180*3.14159)*I6</f>
        <v>16.006842147035719</v>
      </c>
      <c r="K6" s="1">
        <f t="shared" ref="K6:K19" si="2">SIN(F6/180*3.14159)*I6</f>
        <v>119.96459026762142</v>
      </c>
    </row>
    <row r="7" spans="1:11">
      <c r="B7" s="2">
        <f>'Fish Finder Impedance'!A7</f>
        <v>225</v>
      </c>
      <c r="C7" s="1">
        <v>225</v>
      </c>
      <c r="D7" s="1">
        <v>5.702</v>
      </c>
      <c r="E7" s="1">
        <v>10.384</v>
      </c>
      <c r="F7" s="1">
        <v>81.5</v>
      </c>
      <c r="G7" s="1">
        <f t="shared" ref="G7:G54" si="3">E7/$A$3</f>
        <v>5.2136365918562036E-2</v>
      </c>
      <c r="I7" s="1">
        <f t="shared" si="0"/>
        <v>109.36703967642526</v>
      </c>
      <c r="J7" s="1">
        <f t="shared" si="1"/>
        <v>16.165607691221378</v>
      </c>
      <c r="K7" s="1">
        <f t="shared" si="2"/>
        <v>108.16571774623557</v>
      </c>
    </row>
    <row r="8" spans="1:11">
      <c r="B8" s="2">
        <f>'Fish Finder Impedance'!A8</f>
        <v>210</v>
      </c>
      <c r="C8" s="1">
        <v>210</v>
      </c>
      <c r="D8" s="1">
        <v>5.3949999999999996</v>
      </c>
      <c r="E8" s="1">
        <v>10.48</v>
      </c>
      <c r="F8" s="1">
        <v>81.2</v>
      </c>
      <c r="G8" s="1">
        <f t="shared" si="3"/>
        <v>5.2618366219812224E-2</v>
      </c>
      <c r="I8" s="1">
        <f t="shared" si="0"/>
        <v>102.53073950381678</v>
      </c>
      <c r="J8" s="1">
        <f t="shared" si="1"/>
        <v>15.68587221884229</v>
      </c>
      <c r="K8" s="1">
        <f t="shared" si="2"/>
        <v>101.32376797145714</v>
      </c>
    </row>
    <row r="9" spans="1:11">
      <c r="B9" s="2">
        <f>'Fish Finder Impedance'!A9</f>
        <v>205</v>
      </c>
      <c r="C9" s="1">
        <v>205</v>
      </c>
      <c r="D9" s="1">
        <v>5.29</v>
      </c>
      <c r="E9" s="1">
        <v>10.51</v>
      </c>
      <c r="F9" s="1">
        <v>81.099999999999994</v>
      </c>
      <c r="G9" s="1">
        <f t="shared" si="3"/>
        <v>5.2768991313952907E-2</v>
      </c>
      <c r="I9" s="1">
        <f t="shared" si="0"/>
        <v>100.24826831588963</v>
      </c>
      <c r="J9" s="1">
        <f t="shared" si="1"/>
        <v>15.509566729702525</v>
      </c>
      <c r="K9" s="1">
        <f t="shared" si="2"/>
        <v>99.041247165973758</v>
      </c>
    </row>
    <row r="10" spans="1:11">
      <c r="B10" s="2">
        <f>'Fish Finder Impedance'!A10</f>
        <v>200</v>
      </c>
      <c r="C10" s="1">
        <v>200</v>
      </c>
      <c r="D10" s="1">
        <v>5.1790000000000003</v>
      </c>
      <c r="E10" s="1">
        <v>10.55</v>
      </c>
      <c r="F10" s="1">
        <v>80.900000000000006</v>
      </c>
      <c r="G10" s="1">
        <f t="shared" si="3"/>
        <v>5.2969824772807157E-2</v>
      </c>
      <c r="I10" s="1">
        <f t="shared" si="0"/>
        <v>97.77264739336492</v>
      </c>
      <c r="J10" s="1">
        <f t="shared" si="1"/>
        <v>15.463648082117416</v>
      </c>
      <c r="K10" s="1">
        <f t="shared" si="2"/>
        <v>96.542043516282035</v>
      </c>
    </row>
    <row r="11" spans="1:11">
      <c r="B11" s="2">
        <f>'Fish Finder Impedance'!A11</f>
        <v>195</v>
      </c>
      <c r="C11" s="1">
        <v>195</v>
      </c>
      <c r="D11" s="1">
        <v>5.0739999999999998</v>
      </c>
      <c r="E11" s="1">
        <v>10.57</v>
      </c>
      <c r="F11" s="1">
        <v>80.900000000000006</v>
      </c>
      <c r="G11" s="1">
        <f t="shared" si="3"/>
        <v>5.3070241502234279E-2</v>
      </c>
      <c r="I11" s="1">
        <f t="shared" si="0"/>
        <v>95.609137180700074</v>
      </c>
      <c r="J11" s="1">
        <f t="shared" si="1"/>
        <v>15.1214689405819</v>
      </c>
      <c r="K11" s="1">
        <f t="shared" si="2"/>
        <v>94.40576406934558</v>
      </c>
    </row>
    <row r="12" spans="1:11">
      <c r="B12" s="2">
        <f>'Fish Finder Impedance'!A12</f>
        <v>190</v>
      </c>
      <c r="C12" s="1">
        <v>190</v>
      </c>
      <c r="D12" s="1">
        <v>4.9690000000000003</v>
      </c>
      <c r="E12" s="1">
        <v>10.6</v>
      </c>
      <c r="F12" s="1">
        <v>80.400000000000006</v>
      </c>
      <c r="G12" s="1">
        <f t="shared" si="3"/>
        <v>5.3220866596374955E-2</v>
      </c>
      <c r="I12" s="1">
        <f t="shared" si="0"/>
        <v>93.365634905660386</v>
      </c>
      <c r="J12" s="1">
        <f t="shared" si="1"/>
        <v>15.570579033327839</v>
      </c>
      <c r="K12" s="1">
        <f t="shared" si="2"/>
        <v>92.058127560275523</v>
      </c>
    </row>
    <row r="13" spans="1:11">
      <c r="B13" s="2">
        <f>'Fish Finder Impedance'!A13</f>
        <v>175</v>
      </c>
      <c r="C13" s="1">
        <v>175</v>
      </c>
      <c r="D13" s="1">
        <v>4.625</v>
      </c>
      <c r="E13" s="1">
        <v>10.7</v>
      </c>
      <c r="F13" s="1">
        <v>80</v>
      </c>
      <c r="G13" s="1">
        <f t="shared" si="3"/>
        <v>5.3722950243510571E-2</v>
      </c>
      <c r="I13" s="1">
        <f t="shared" si="0"/>
        <v>86.08983644859812</v>
      </c>
      <c r="J13" s="1">
        <f t="shared" si="1"/>
        <v>14.949443204482254</v>
      </c>
      <c r="K13" s="1">
        <f t="shared" si="2"/>
        <v>84.781920759218082</v>
      </c>
    </row>
    <row r="14" spans="1:11">
      <c r="B14" s="2">
        <f>'Fish Finder Impedance'!A14</f>
        <v>150</v>
      </c>
      <c r="C14" s="1">
        <v>150</v>
      </c>
      <c r="D14" s="1">
        <v>4.0279999999999996</v>
      </c>
      <c r="E14" s="1">
        <v>10.85</v>
      </c>
      <c r="F14" s="1">
        <v>79.099999999999994</v>
      </c>
      <c r="G14" s="1">
        <f t="shared" si="3"/>
        <v>5.4476075714213992E-2</v>
      </c>
      <c r="I14" s="1">
        <f t="shared" si="0"/>
        <v>73.940715207373259</v>
      </c>
      <c r="J14" s="1">
        <f t="shared" si="1"/>
        <v>13.9819369642097</v>
      </c>
      <c r="K14" s="1">
        <f t="shared" si="2"/>
        <v>72.606713216525279</v>
      </c>
    </row>
    <row r="15" spans="1:11">
      <c r="B15" s="2">
        <f>'Fish Finder Impedance'!A15</f>
        <v>130</v>
      </c>
      <c r="C15" s="1">
        <v>130</v>
      </c>
      <c r="D15" s="1">
        <v>3.5710000000000002</v>
      </c>
      <c r="E15" s="1">
        <v>10.95</v>
      </c>
      <c r="F15" s="1">
        <v>78</v>
      </c>
      <c r="G15" s="1">
        <f t="shared" si="3"/>
        <v>5.4978159361349602E-2</v>
      </c>
      <c r="I15" s="1">
        <f t="shared" si="0"/>
        <v>64.953065753424653</v>
      </c>
      <c r="J15" s="1">
        <f t="shared" si="1"/>
        <v>13.504574781263003</v>
      </c>
      <c r="K15" s="1">
        <f t="shared" si="2"/>
        <v>63.533669898298662</v>
      </c>
    </row>
    <row r="16" spans="1:11">
      <c r="B16" s="2">
        <f>'Fish Finder Impedance'!A16</f>
        <v>120</v>
      </c>
      <c r="C16" s="1">
        <v>120</v>
      </c>
      <c r="D16" s="1">
        <v>3.3220000000000001</v>
      </c>
      <c r="E16" s="1">
        <v>11.01</v>
      </c>
      <c r="F16" s="1">
        <v>76.900000000000006</v>
      </c>
      <c r="G16" s="1">
        <f t="shared" si="3"/>
        <v>5.5279409549630974E-2</v>
      </c>
      <c r="I16" s="1">
        <f t="shared" si="0"/>
        <v>60.094708446866477</v>
      </c>
      <c r="J16" s="1">
        <f t="shared" si="1"/>
        <v>13.620610594272188</v>
      </c>
      <c r="K16" s="1">
        <f t="shared" si="2"/>
        <v>58.530786346614939</v>
      </c>
    </row>
    <row r="17" spans="2:11">
      <c r="B17" s="2">
        <f>'Fish Finder Impedance'!A17</f>
        <v>110</v>
      </c>
      <c r="C17" s="1">
        <v>110</v>
      </c>
      <c r="D17" s="1">
        <v>3.073</v>
      </c>
      <c r="E17" s="1">
        <v>11.055</v>
      </c>
      <c r="F17" s="1">
        <v>75.5</v>
      </c>
      <c r="G17" s="1">
        <f t="shared" si="3"/>
        <v>5.5505347190841998E-2</v>
      </c>
      <c r="I17" s="1">
        <f t="shared" si="0"/>
        <v>55.364035278154674</v>
      </c>
      <c r="J17" s="1">
        <f t="shared" si="1"/>
        <v>13.862107036624863</v>
      </c>
      <c r="K17" s="1">
        <f t="shared" si="2"/>
        <v>53.600544687399498</v>
      </c>
    </row>
    <row r="18" spans="2:11">
      <c r="B18" s="2">
        <f>'Fish Finder Impedance'!A18</f>
        <v>100</v>
      </c>
      <c r="C18" s="1">
        <v>100</v>
      </c>
      <c r="D18" s="1">
        <v>2.82</v>
      </c>
      <c r="E18" s="1">
        <v>11.11</v>
      </c>
      <c r="F18" s="1">
        <v>74.5</v>
      </c>
      <c r="G18" s="1">
        <f t="shared" si="3"/>
        <v>5.5781493196766584E-2</v>
      </c>
      <c r="I18" s="1">
        <f t="shared" si="0"/>
        <v>50.554401440144012</v>
      </c>
      <c r="J18" s="1">
        <f t="shared" si="1"/>
        <v>13.510129648561982</v>
      </c>
      <c r="K18" s="1">
        <f t="shared" si="2"/>
        <v>48.715745933427741</v>
      </c>
    </row>
    <row r="19" spans="2:11">
      <c r="B19" s="2">
        <f>'Fish Finder Impedance'!A19</f>
        <v>90</v>
      </c>
      <c r="C19" s="1">
        <v>90</v>
      </c>
      <c r="D19" s="1">
        <v>2.573</v>
      </c>
      <c r="E19" s="1">
        <v>11.16</v>
      </c>
      <c r="F19" s="1">
        <v>72.900000000000006</v>
      </c>
      <c r="G19" s="1">
        <f t="shared" si="3"/>
        <v>5.6032535020334395E-2</v>
      </c>
      <c r="I19" s="1">
        <f>D19/G19</f>
        <v>45.919749999999993</v>
      </c>
      <c r="J19" s="1">
        <f t="shared" si="1"/>
        <v>13.502305393090561</v>
      </c>
      <c r="K19" s="1">
        <f t="shared" si="2"/>
        <v>43.889761780331149</v>
      </c>
    </row>
    <row r="20" spans="2:11">
      <c r="B20" s="2">
        <f>'Fish Finder Impedance'!A20</f>
        <v>85</v>
      </c>
      <c r="C20" s="1">
        <v>85</v>
      </c>
      <c r="D20" s="1">
        <v>2.4500000000000002</v>
      </c>
      <c r="E20" s="1">
        <v>11.18</v>
      </c>
      <c r="F20" s="1">
        <v>72.5</v>
      </c>
      <c r="G20" s="1">
        <f t="shared" si="3"/>
        <v>5.613295174976151E-2</v>
      </c>
      <c r="I20" s="1">
        <f>D20/G20</f>
        <v>43.646377459749559</v>
      </c>
      <c r="J20" s="1">
        <f>COS(F20/180*3.14159)*I20</f>
        <v>13.124763319961946</v>
      </c>
      <c r="K20" s="1">
        <f>SIN(F20/180*3.14159)*I20</f>
        <v>41.626275994303356</v>
      </c>
    </row>
    <row r="21" spans="2:11">
      <c r="B21" s="2">
        <f>'Fish Finder Impedance'!A21</f>
        <v>82</v>
      </c>
      <c r="C21" s="1">
        <v>82</v>
      </c>
      <c r="D21" s="1">
        <v>2.375</v>
      </c>
      <c r="E21" s="1">
        <v>11.19</v>
      </c>
      <c r="F21" s="1">
        <v>71.900000000000006</v>
      </c>
      <c r="G21" s="1">
        <f t="shared" si="3"/>
        <v>5.6183160114475071E-2</v>
      </c>
      <c r="I21" s="1">
        <f>D21/G21</f>
        <v>42.272453083109923</v>
      </c>
      <c r="J21" s="1">
        <f t="shared" ref="J21:J38" si="4">COS(F21/180*3.14159)*I21</f>
        <v>13.133097385516509</v>
      </c>
      <c r="K21" s="1">
        <f t="shared" ref="K21:K53" si="5">SIN(F21/180*3.14159)*I21</f>
        <v>40.180617749435726</v>
      </c>
    </row>
    <row r="22" spans="2:11">
      <c r="B22" s="2">
        <f>'Fish Finder Impedance'!A22</f>
        <v>81.5</v>
      </c>
      <c r="C22" s="1">
        <v>81.5</v>
      </c>
      <c r="D22" s="1">
        <v>2.3650000000000002</v>
      </c>
      <c r="E22" s="1">
        <v>11.2</v>
      </c>
      <c r="F22" s="1">
        <v>71.900000000000006</v>
      </c>
      <c r="G22" s="1">
        <f t="shared" si="3"/>
        <v>5.6233368479188632E-2</v>
      </c>
      <c r="I22" s="1">
        <f t="shared" ref="I22:I48" si="6">D22/G22</f>
        <v>42.056879464285721</v>
      </c>
      <c r="J22" s="1">
        <f t="shared" si="4"/>
        <v>13.066123526105031</v>
      </c>
      <c r="K22" s="1">
        <f t="shared" si="5"/>
        <v>39.975711704409001</v>
      </c>
    </row>
    <row r="23" spans="2:11">
      <c r="B23" s="2">
        <f>'Fish Finder Impedance'!A23</f>
        <v>81</v>
      </c>
      <c r="C23" s="1">
        <v>81</v>
      </c>
      <c r="D23" s="1">
        <v>2.3530000000000002</v>
      </c>
      <c r="E23" s="1">
        <v>11.2</v>
      </c>
      <c r="F23" s="1">
        <v>71.5</v>
      </c>
      <c r="G23" s="1">
        <f t="shared" si="3"/>
        <v>5.6233368479188632E-2</v>
      </c>
      <c r="I23" s="1">
        <f t="shared" si="6"/>
        <v>41.843483035714293</v>
      </c>
      <c r="J23" s="1">
        <f t="shared" si="4"/>
        <v>13.277173833952643</v>
      </c>
      <c r="K23" s="1">
        <f t="shared" si="5"/>
        <v>39.681150784007173</v>
      </c>
    </row>
    <row r="24" spans="2:11">
      <c r="B24" s="2">
        <f>'Fish Finder Impedance'!A24</f>
        <v>80.900000000000006</v>
      </c>
      <c r="C24" s="1">
        <v>80.900000000000006</v>
      </c>
      <c r="D24" s="1">
        <v>2.35</v>
      </c>
      <c r="E24" s="1">
        <v>11.2</v>
      </c>
      <c r="F24" s="1">
        <v>71.900000000000006</v>
      </c>
      <c r="G24" s="1">
        <f t="shared" si="3"/>
        <v>5.6233368479188632E-2</v>
      </c>
      <c r="I24" s="1">
        <f t="shared" si="6"/>
        <v>41.790133928571429</v>
      </c>
      <c r="J24" s="1">
        <f t="shared" si="4"/>
        <v>12.983251706700557</v>
      </c>
      <c r="K24" s="1">
        <f t="shared" si="5"/>
        <v>39.722165964211896</v>
      </c>
    </row>
    <row r="25" spans="2:11">
      <c r="B25" s="2">
        <f>'Fish Finder Impedance'!A25</f>
        <v>80.7</v>
      </c>
      <c r="C25" s="1">
        <v>80.7</v>
      </c>
      <c r="D25" s="1">
        <v>2.3439999999999999</v>
      </c>
      <c r="E25" s="1">
        <v>11.19</v>
      </c>
      <c r="F25" s="1">
        <v>71.599999999999994</v>
      </c>
      <c r="G25" s="1">
        <f t="shared" si="3"/>
        <v>5.6183160114475071E-2</v>
      </c>
      <c r="I25" s="1">
        <f t="shared" si="6"/>
        <v>41.720686327077743</v>
      </c>
      <c r="J25" s="1">
        <f t="shared" si="4"/>
        <v>13.169136246331894</v>
      </c>
      <c r="K25" s="1">
        <f t="shared" si="5"/>
        <v>39.587744544593079</v>
      </c>
    </row>
    <row r="26" spans="2:11">
      <c r="B26" s="2">
        <f>'Fish Finder Impedance'!A26</f>
        <v>80.599999999999994</v>
      </c>
      <c r="C26" s="1">
        <v>80.599999999999994</v>
      </c>
      <c r="D26" s="1">
        <v>2.3439999999999999</v>
      </c>
      <c r="E26" s="1">
        <v>11.19</v>
      </c>
      <c r="F26" s="1">
        <v>71.5</v>
      </c>
      <c r="G26" s="1">
        <f t="shared" si="3"/>
        <v>5.6183160114475071E-2</v>
      </c>
      <c r="I26" s="1">
        <f t="shared" si="6"/>
        <v>41.720686327077743</v>
      </c>
      <c r="J26" s="1">
        <f t="shared" si="4"/>
        <v>13.23820974376414</v>
      </c>
      <c r="K26" s="1">
        <f t="shared" si="5"/>
        <v>39.564699801496282</v>
      </c>
    </row>
    <row r="27" spans="2:11">
      <c r="B27" s="2">
        <f>'Fish Finder Impedance'!A27</f>
        <v>80.5</v>
      </c>
      <c r="C27" s="1">
        <v>80.5</v>
      </c>
      <c r="D27" s="1">
        <v>2.34</v>
      </c>
      <c r="E27" s="1">
        <v>11.2</v>
      </c>
      <c r="F27" s="1">
        <v>71.5</v>
      </c>
      <c r="G27" s="1">
        <f t="shared" si="3"/>
        <v>5.6233368479188632E-2</v>
      </c>
      <c r="I27" s="1">
        <f t="shared" si="6"/>
        <v>41.612303571428569</v>
      </c>
      <c r="J27" s="1">
        <f t="shared" si="4"/>
        <v>13.203819282383842</v>
      </c>
      <c r="K27" s="1">
        <f t="shared" si="5"/>
        <v>39.461917906747459</v>
      </c>
    </row>
    <row r="28" spans="2:11">
      <c r="B28" s="2">
        <f>'Fish Finder Impedance'!A28</f>
        <v>80.400000000000006</v>
      </c>
      <c r="C28" s="1">
        <v>80.400000000000006</v>
      </c>
      <c r="D28" s="1">
        <v>2.3370000000000002</v>
      </c>
      <c r="E28" s="1">
        <v>11.2</v>
      </c>
      <c r="F28" s="1">
        <v>71.400000000000006</v>
      </c>
      <c r="G28" s="1">
        <f t="shared" si="3"/>
        <v>5.6233368479188632E-2</v>
      </c>
      <c r="I28" s="1">
        <f t="shared" si="6"/>
        <v>41.558954464285719</v>
      </c>
      <c r="J28" s="1">
        <f t="shared" si="4"/>
        <v>13.255656870788515</v>
      </c>
      <c r="K28" s="1">
        <f t="shared" si="5"/>
        <v>39.388250241518612</v>
      </c>
    </row>
    <row r="29" spans="2:11">
      <c r="B29" s="2">
        <f>'Fish Finder Impedance'!A29</f>
        <v>80.3</v>
      </c>
      <c r="C29" s="1">
        <v>80.3</v>
      </c>
      <c r="D29" s="1">
        <v>2.3359999999999999</v>
      </c>
      <c r="E29" s="1">
        <v>11.19</v>
      </c>
      <c r="F29" s="1">
        <v>71.099999999999994</v>
      </c>
      <c r="G29" s="1">
        <f t="shared" si="3"/>
        <v>5.6183160114475071E-2</v>
      </c>
      <c r="I29" s="1">
        <f t="shared" si="6"/>
        <v>41.578294906166221</v>
      </c>
      <c r="J29" s="1">
        <f t="shared" si="4"/>
        <v>13.467975170460175</v>
      </c>
      <c r="K29" s="1">
        <f t="shared" si="5"/>
        <v>39.3366019390592</v>
      </c>
    </row>
    <row r="30" spans="2:11">
      <c r="B30" s="2">
        <f>'Fish Finder Impedance'!A30</f>
        <v>80.099999999999994</v>
      </c>
      <c r="C30" s="1">
        <v>80.099999999999994</v>
      </c>
      <c r="D30" s="1">
        <v>2.3279999999999998</v>
      </c>
      <c r="E30" s="1">
        <v>11.2</v>
      </c>
      <c r="F30" s="1">
        <v>71.099999999999994</v>
      </c>
      <c r="G30" s="1">
        <f t="shared" si="3"/>
        <v>5.6233368479188632E-2</v>
      </c>
      <c r="I30" s="1">
        <f t="shared" si="6"/>
        <v>41.398907142857141</v>
      </c>
      <c r="J30" s="1">
        <f t="shared" si="4"/>
        <v>13.40986817142177</v>
      </c>
      <c r="K30" s="1">
        <f t="shared" si="5"/>
        <v>39.16688586354546</v>
      </c>
    </row>
    <row r="31" spans="2:11">
      <c r="B31" s="2">
        <f>'Fish Finder Impedance'!A31</f>
        <v>80</v>
      </c>
      <c r="C31" s="1">
        <v>80</v>
      </c>
      <c r="D31" s="1">
        <v>2.323</v>
      </c>
      <c r="E31" s="1">
        <v>11.2</v>
      </c>
      <c r="F31" s="1">
        <v>71.599999999999994</v>
      </c>
      <c r="G31" s="1">
        <f t="shared" si="3"/>
        <v>5.6233368479188632E-2</v>
      </c>
      <c r="I31" s="1">
        <f t="shared" si="6"/>
        <v>41.309991964285715</v>
      </c>
      <c r="J31" s="1">
        <f t="shared" si="4"/>
        <v>13.03950055489557</v>
      </c>
      <c r="K31" s="1">
        <f t="shared" si="5"/>
        <v>39.198046652457421</v>
      </c>
    </row>
    <row r="32" spans="2:11">
      <c r="B32" s="2">
        <f>'Fish Finder Impedance'!A32</f>
        <v>79.7</v>
      </c>
      <c r="C32" s="1">
        <v>79.7</v>
      </c>
      <c r="D32" s="1">
        <v>2.3159999999999998</v>
      </c>
      <c r="E32" s="1">
        <v>11.2</v>
      </c>
      <c r="F32" s="1">
        <v>71.3</v>
      </c>
      <c r="G32" s="1">
        <f t="shared" si="3"/>
        <v>5.6233368479188632E-2</v>
      </c>
      <c r="I32" s="1">
        <f t="shared" si="6"/>
        <v>41.185510714285712</v>
      </c>
      <c r="J32" s="1">
        <f t="shared" si="4"/>
        <v>13.204650764356579</v>
      </c>
      <c r="K32" s="1">
        <f t="shared" si="5"/>
        <v>39.011325163187173</v>
      </c>
    </row>
    <row r="33" spans="2:11">
      <c r="B33" s="2">
        <f>'Fish Finder Impedance'!A33</f>
        <v>79.5</v>
      </c>
      <c r="C33" s="1">
        <v>79.5</v>
      </c>
      <c r="D33" s="1">
        <v>2.31</v>
      </c>
      <c r="E33" s="1">
        <v>11.2</v>
      </c>
      <c r="F33" s="1">
        <v>70.900000000000006</v>
      </c>
      <c r="G33" s="1">
        <f t="shared" si="3"/>
        <v>5.6233368479188632E-2</v>
      </c>
      <c r="I33" s="1">
        <f t="shared" si="6"/>
        <v>41.078812499999998</v>
      </c>
      <c r="J33" s="1">
        <f t="shared" si="4"/>
        <v>13.441763291482241</v>
      </c>
      <c r="K33" s="1">
        <f t="shared" si="5"/>
        <v>38.817365135025803</v>
      </c>
    </row>
    <row r="34" spans="2:11">
      <c r="B34" s="2">
        <f>'Fish Finder Impedance'!A34</f>
        <v>79</v>
      </c>
      <c r="C34" s="1">
        <v>79</v>
      </c>
      <c r="D34" s="1">
        <v>2.2989999999999999</v>
      </c>
      <c r="E34" s="1">
        <v>11.2</v>
      </c>
      <c r="F34" s="1">
        <v>71.3</v>
      </c>
      <c r="G34" s="1">
        <f t="shared" si="3"/>
        <v>5.6233368479188632E-2</v>
      </c>
      <c r="I34" s="1">
        <f t="shared" si="6"/>
        <v>40.883199107142858</v>
      </c>
      <c r="J34" s="1">
        <f t="shared" si="4"/>
        <v>13.107725434911821</v>
      </c>
      <c r="K34" s="1">
        <f t="shared" si="5"/>
        <v>38.724972603699186</v>
      </c>
    </row>
    <row r="35" spans="2:11">
      <c r="B35" s="2">
        <f>'Fish Finder Impedance'!A35</f>
        <v>78</v>
      </c>
      <c r="C35" s="1">
        <v>78</v>
      </c>
      <c r="D35" s="1">
        <v>2.2730000000000001</v>
      </c>
      <c r="E35" s="1">
        <v>11.2</v>
      </c>
      <c r="F35" s="1">
        <v>70.900000000000006</v>
      </c>
      <c r="G35" s="1">
        <f t="shared" si="3"/>
        <v>5.6233368479188632E-2</v>
      </c>
      <c r="I35" s="1">
        <f t="shared" si="6"/>
        <v>40.420840178571432</v>
      </c>
      <c r="J35" s="1">
        <f t="shared" si="4"/>
        <v>13.226462321012614</v>
      </c>
      <c r="K35" s="1">
        <f t="shared" si="5"/>
        <v>38.195615130698549</v>
      </c>
    </row>
    <row r="36" spans="2:11">
      <c r="B36" s="2">
        <f>'Fish Finder Impedance'!A36</f>
        <v>77.5</v>
      </c>
      <c r="C36" s="1">
        <v>77.5</v>
      </c>
      <c r="D36" s="1">
        <v>2.2599999999999998</v>
      </c>
      <c r="E36" s="1">
        <v>11.21</v>
      </c>
      <c r="F36" s="1">
        <v>70.3</v>
      </c>
      <c r="G36" s="1">
        <f t="shared" si="3"/>
        <v>5.62835768439022E-2</v>
      </c>
      <c r="I36" s="1">
        <f t="shared" si="6"/>
        <v>40.153809099018723</v>
      </c>
      <c r="J36" s="1">
        <f t="shared" si="4"/>
        <v>13.535697833604184</v>
      </c>
      <c r="K36" s="1">
        <f t="shared" si="5"/>
        <v>37.803614500703524</v>
      </c>
    </row>
    <row r="37" spans="2:11">
      <c r="B37" s="2">
        <f>'Fish Finder Impedance'!A37</f>
        <v>77.3</v>
      </c>
      <c r="C37" s="1">
        <v>77.3</v>
      </c>
      <c r="D37" s="1">
        <v>2.2559999999999998</v>
      </c>
      <c r="E37" s="1">
        <v>11.21</v>
      </c>
      <c r="F37" s="1">
        <v>70.2</v>
      </c>
      <c r="G37" s="1">
        <f t="shared" si="3"/>
        <v>5.62835768439022E-2</v>
      </c>
      <c r="I37" s="1">
        <f t="shared" si="6"/>
        <v>40.082740410347895</v>
      </c>
      <c r="J37" s="1">
        <f t="shared" si="4"/>
        <v>13.577583153592698</v>
      </c>
      <c r="K37" s="1">
        <f t="shared" si="5"/>
        <v>37.713065567659861</v>
      </c>
    </row>
    <row r="38" spans="2:11">
      <c r="B38" s="2">
        <f>'Fish Finder Impedance'!A38</f>
        <v>77.099999999999994</v>
      </c>
      <c r="C38" s="1">
        <v>77.099999999999994</v>
      </c>
      <c r="D38" s="1">
        <v>2.2519999999999998</v>
      </c>
      <c r="E38" s="1">
        <v>11.2</v>
      </c>
      <c r="F38" s="1">
        <v>70.599999999999994</v>
      </c>
      <c r="G38" s="1">
        <f t="shared" si="3"/>
        <v>5.6233368479188632E-2</v>
      </c>
      <c r="I38" s="1">
        <f t="shared" si="6"/>
        <v>40.047396428571425</v>
      </c>
      <c r="J38" s="1">
        <f t="shared" si="4"/>
        <v>13.302227841359876</v>
      </c>
      <c r="K38" s="1">
        <f t="shared" si="5"/>
        <v>37.773597858341546</v>
      </c>
    </row>
    <row r="39" spans="2:11">
      <c r="B39" s="2">
        <f>'Fish Finder Impedance'!A39</f>
        <v>77</v>
      </c>
      <c r="C39" s="1">
        <v>77</v>
      </c>
      <c r="D39" s="1">
        <v>2.25</v>
      </c>
      <c r="E39" s="1">
        <v>11.2</v>
      </c>
      <c r="F39" s="1">
        <v>70.5</v>
      </c>
      <c r="G39" s="1">
        <f t="shared" si="3"/>
        <v>5.6233368479188632E-2</v>
      </c>
      <c r="I39" s="1">
        <f t="shared" si="6"/>
        <v>40.011830357142856</v>
      </c>
      <c r="J39" s="1">
        <f t="shared" ref="J39:J54" si="7">COS(F39/180*3.14159)*I39</f>
        <v>13.356262623642214</v>
      </c>
      <c r="K39" s="1">
        <f t="shared" si="5"/>
        <v>37.716797547738281</v>
      </c>
    </row>
    <row r="40" spans="2:11">
      <c r="B40" s="2">
        <f>'Fish Finder Impedance'!A40</f>
        <v>76.900000000000006</v>
      </c>
      <c r="C40" s="1">
        <v>76.900000000000006</v>
      </c>
      <c r="D40" s="1">
        <v>2.2469999999999999</v>
      </c>
      <c r="E40" s="1">
        <v>11.2</v>
      </c>
      <c r="F40" s="1">
        <v>70.5</v>
      </c>
      <c r="G40" s="1">
        <f t="shared" si="3"/>
        <v>5.6233368479188632E-2</v>
      </c>
      <c r="I40" s="1">
        <f t="shared" si="6"/>
        <v>39.958481249999998</v>
      </c>
      <c r="J40" s="1">
        <f t="shared" si="7"/>
        <v>13.338454273477359</v>
      </c>
      <c r="K40" s="1">
        <f t="shared" si="5"/>
        <v>37.6665084843413</v>
      </c>
    </row>
    <row r="41" spans="2:11">
      <c r="B41" s="2">
        <f>'Fish Finder Impedance'!A41</f>
        <v>76.8</v>
      </c>
      <c r="C41" s="1">
        <v>76.8</v>
      </c>
      <c r="D41" s="1">
        <v>2.2450000000000001</v>
      </c>
      <c r="E41" s="1">
        <v>11.2</v>
      </c>
      <c r="F41" s="1">
        <v>70.099999999999994</v>
      </c>
      <c r="G41" s="1">
        <f t="shared" si="3"/>
        <v>5.6233368479188632E-2</v>
      </c>
      <c r="I41" s="1">
        <f t="shared" si="6"/>
        <v>39.922915178571429</v>
      </c>
      <c r="J41" s="1">
        <f t="shared" si="7"/>
        <v>13.588982705484433</v>
      </c>
      <c r="K41" s="1">
        <f t="shared" si="5"/>
        <v>37.539029094869434</v>
      </c>
    </row>
    <row r="42" spans="2:11">
      <c r="B42" s="2">
        <f>'Fish Finder Impedance'!A42</f>
        <v>76.7</v>
      </c>
      <c r="C42" s="1">
        <v>76.7</v>
      </c>
      <c r="D42" s="1">
        <v>2.242</v>
      </c>
      <c r="E42" s="1">
        <v>11.21</v>
      </c>
      <c r="F42" s="1">
        <v>70.099999999999994</v>
      </c>
      <c r="G42" s="1">
        <f t="shared" si="3"/>
        <v>5.62835768439022E-2</v>
      </c>
      <c r="I42" s="1">
        <f t="shared" si="6"/>
        <v>39.833999999999996</v>
      </c>
      <c r="J42" s="1">
        <f t="shared" si="7"/>
        <v>13.558717710594712</v>
      </c>
      <c r="K42" s="1">
        <f t="shared" si="5"/>
        <v>37.455423239424285</v>
      </c>
    </row>
    <row r="43" spans="2:11">
      <c r="B43" s="2">
        <f>'Fish Finder Impedance'!A43</f>
        <v>76.599999999999994</v>
      </c>
      <c r="C43" s="1">
        <v>76.599999999999994</v>
      </c>
      <c r="D43" s="1">
        <v>2.2400000000000002</v>
      </c>
      <c r="E43" s="1">
        <v>11.2</v>
      </c>
      <c r="F43" s="1">
        <v>70.099999999999994</v>
      </c>
      <c r="G43" s="1">
        <f t="shared" si="3"/>
        <v>5.6233368479188632E-2</v>
      </c>
      <c r="I43" s="1">
        <f t="shared" si="6"/>
        <v>39.834000000000003</v>
      </c>
      <c r="J43" s="1">
        <f t="shared" si="7"/>
        <v>13.558717710594713</v>
      </c>
      <c r="K43" s="1">
        <f t="shared" si="5"/>
        <v>37.455423239424292</v>
      </c>
    </row>
    <row r="44" spans="2:11">
      <c r="B44" s="2">
        <f>'Fish Finder Impedance'!A44</f>
        <v>76.5</v>
      </c>
      <c r="C44" s="1">
        <v>76.5</v>
      </c>
      <c r="D44" s="1">
        <v>2.2370000000000001</v>
      </c>
      <c r="E44" s="1">
        <v>11.2</v>
      </c>
      <c r="F44" s="1">
        <v>70.3</v>
      </c>
      <c r="G44" s="1">
        <f t="shared" si="3"/>
        <v>5.6233368479188632E-2</v>
      </c>
      <c r="I44" s="1">
        <f t="shared" si="6"/>
        <v>39.780650892857146</v>
      </c>
      <c r="J44" s="1">
        <f t="shared" si="7"/>
        <v>13.409907607569158</v>
      </c>
      <c r="K44" s="1">
        <f t="shared" si="5"/>
        <v>37.452297171413065</v>
      </c>
    </row>
    <row r="45" spans="2:11">
      <c r="B45" s="2">
        <f>'Fish Finder Impedance'!A45</f>
        <v>76.3</v>
      </c>
      <c r="C45" s="1">
        <v>76.3</v>
      </c>
      <c r="D45" s="1">
        <v>2.21</v>
      </c>
      <c r="E45" s="1">
        <v>11.2</v>
      </c>
      <c r="F45" s="1">
        <v>70.5</v>
      </c>
      <c r="G45" s="1">
        <f t="shared" si="3"/>
        <v>5.6233368479188632E-2</v>
      </c>
      <c r="I45" s="1">
        <f t="shared" si="6"/>
        <v>39.300508928571432</v>
      </c>
      <c r="J45" s="1">
        <f t="shared" si="7"/>
        <v>13.118817954777466</v>
      </c>
      <c r="K45" s="1">
        <f t="shared" si="5"/>
        <v>37.046276702445162</v>
      </c>
    </row>
    <row r="46" spans="2:11">
      <c r="B46" s="2">
        <f>'Fish Finder Impedance'!A46</f>
        <v>76.099999999999994</v>
      </c>
      <c r="C46" s="1">
        <v>76.099999999999994</v>
      </c>
      <c r="D46" s="1">
        <v>2.2250000000000001</v>
      </c>
      <c r="E46" s="1">
        <v>11.2</v>
      </c>
      <c r="F46" s="1">
        <v>70.099999999999994</v>
      </c>
      <c r="G46" s="1">
        <f t="shared" si="3"/>
        <v>5.6233368479188632E-2</v>
      </c>
      <c r="I46" s="1">
        <f t="shared" si="6"/>
        <v>39.567254464285718</v>
      </c>
      <c r="J46" s="1">
        <f t="shared" si="7"/>
        <v>13.467922725925552</v>
      </c>
      <c r="K46" s="1">
        <f t="shared" si="5"/>
        <v>37.204605673088864</v>
      </c>
    </row>
    <row r="47" spans="2:11">
      <c r="B47" s="2">
        <f>'Fish Finder Impedance'!A47</f>
        <v>75.900000000000006</v>
      </c>
      <c r="C47" s="1">
        <v>75.900000000000006</v>
      </c>
      <c r="D47" s="1">
        <v>2.222</v>
      </c>
      <c r="E47" s="1">
        <v>11.21</v>
      </c>
      <c r="F47" s="1">
        <v>69.7</v>
      </c>
      <c r="G47" s="1">
        <f t="shared" si="3"/>
        <v>5.62835768439022E-2</v>
      </c>
      <c r="I47" s="1">
        <f t="shared" si="6"/>
        <v>39.478656556645845</v>
      </c>
      <c r="J47" s="1">
        <f t="shared" si="7"/>
        <v>13.696591481607411</v>
      </c>
      <c r="K47" s="1">
        <f t="shared" si="5"/>
        <v>37.026581064197046</v>
      </c>
    </row>
    <row r="48" spans="2:11">
      <c r="B48" s="2">
        <f>'Fish Finder Impedance'!A48</f>
        <v>75.5</v>
      </c>
      <c r="C48" s="1">
        <v>75.5</v>
      </c>
      <c r="D48" s="1">
        <v>2.2120000000000002</v>
      </c>
      <c r="E48" s="1">
        <v>11.2</v>
      </c>
      <c r="F48" s="1">
        <v>70.150000000000006</v>
      </c>
      <c r="G48" s="1">
        <f t="shared" si="3"/>
        <v>5.6233368479188632E-2</v>
      </c>
      <c r="I48" s="1">
        <f t="shared" si="6"/>
        <v>39.336075000000001</v>
      </c>
      <c r="J48" s="1">
        <f t="shared" si="7"/>
        <v>13.356951224712896</v>
      </c>
      <c r="K48" s="1">
        <f t="shared" si="5"/>
        <v>36.998900664563884</v>
      </c>
    </row>
    <row r="49" spans="2:11">
      <c r="B49" s="2">
        <f>'Fish Finder Impedance'!A49</f>
        <v>75</v>
      </c>
      <c r="C49" s="1">
        <v>75</v>
      </c>
      <c r="D49" s="1">
        <v>2.2000000000000002</v>
      </c>
      <c r="E49" s="1">
        <v>11.2</v>
      </c>
      <c r="F49" s="1">
        <v>69.7</v>
      </c>
      <c r="G49" s="1">
        <f t="shared" si="3"/>
        <v>5.6233368479188632E-2</v>
      </c>
      <c r="I49" s="1">
        <f t="shared" ref="I49:I54" si="8">D49/G49</f>
        <v>39.122678571428573</v>
      </c>
      <c r="J49" s="1">
        <f t="shared" si="7"/>
        <v>13.573089684301548</v>
      </c>
      <c r="K49" s="1">
        <f t="shared" si="5"/>
        <v>36.692713377797823</v>
      </c>
    </row>
    <row r="50" spans="2:11">
      <c r="B50" s="2">
        <f>'Fish Finder Impedance'!A50</f>
        <v>74</v>
      </c>
      <c r="C50" s="1">
        <v>74</v>
      </c>
      <c r="D50" s="1">
        <v>2.1749999999999998</v>
      </c>
      <c r="E50" s="1">
        <v>11.22</v>
      </c>
      <c r="F50" s="1">
        <v>69.5</v>
      </c>
      <c r="G50" s="1">
        <f t="shared" si="3"/>
        <v>5.6333785208615761E-2</v>
      </c>
      <c r="I50" s="1">
        <f t="shared" si="8"/>
        <v>38.609157754010688</v>
      </c>
      <c r="J50" s="1">
        <f t="shared" si="7"/>
        <v>13.521249082715354</v>
      </c>
      <c r="K50" s="1">
        <f t="shared" si="5"/>
        <v>36.164110464896723</v>
      </c>
    </row>
    <row r="51" spans="2:11">
      <c r="B51" s="2">
        <f>'Fish Finder Impedance'!A51</f>
        <v>73</v>
      </c>
      <c r="C51" s="1">
        <v>73</v>
      </c>
      <c r="D51" s="1">
        <v>2.1509999999999998</v>
      </c>
      <c r="E51" s="1">
        <v>11.22</v>
      </c>
      <c r="F51" s="1">
        <v>69.2</v>
      </c>
      <c r="G51" s="1">
        <f t="shared" si="3"/>
        <v>5.6333785208615761E-2</v>
      </c>
      <c r="I51" s="1">
        <f t="shared" si="8"/>
        <v>38.183125668449193</v>
      </c>
      <c r="J51" s="1">
        <f t="shared" si="7"/>
        <v>13.559130185456235</v>
      </c>
      <c r="K51" s="1">
        <f t="shared" si="5"/>
        <v>35.694552447487467</v>
      </c>
    </row>
    <row r="52" spans="2:11">
      <c r="B52" s="2">
        <f>'Fish Finder Impedance'!A52</f>
        <v>72</v>
      </c>
      <c r="C52" s="1">
        <v>72</v>
      </c>
      <c r="D52" s="1">
        <v>2.1259999999999999</v>
      </c>
      <c r="E52" s="1">
        <v>11.225</v>
      </c>
      <c r="F52" s="1">
        <v>69</v>
      </c>
      <c r="G52" s="1">
        <f t="shared" si="3"/>
        <v>5.6358889390972534E-2</v>
      </c>
      <c r="I52" s="1">
        <f t="shared" si="8"/>
        <v>37.722531848552336</v>
      </c>
      <c r="J52" s="1">
        <f t="shared" si="7"/>
        <v>13.518582213297829</v>
      </c>
      <c r="K52" s="1">
        <f t="shared" si="5"/>
        <v>35.217003620514809</v>
      </c>
    </row>
    <row r="53" spans="2:11">
      <c r="B53" s="2">
        <f>'Fish Finder Impedance'!A53</f>
        <v>71</v>
      </c>
      <c r="C53" s="1">
        <v>71</v>
      </c>
      <c r="D53" s="1">
        <v>2.101</v>
      </c>
      <c r="E53" s="1">
        <v>11.23</v>
      </c>
      <c r="F53" s="1">
        <v>68.7</v>
      </c>
      <c r="G53" s="1">
        <f t="shared" si="3"/>
        <v>5.6383993573329322E-2</v>
      </c>
      <c r="I53" s="1">
        <f t="shared" si="8"/>
        <v>37.262348174532498</v>
      </c>
      <c r="J53" s="1">
        <f t="shared" si="7"/>
        <v>13.535628985625804</v>
      </c>
      <c r="K53" s="1">
        <f t="shared" si="5"/>
        <v>34.716989204762157</v>
      </c>
    </row>
    <row r="54" spans="2:11">
      <c r="B54" s="2">
        <f>'Fish Finder Impedance'!A54</f>
        <v>70</v>
      </c>
      <c r="C54" s="1">
        <v>70</v>
      </c>
      <c r="D54" s="1">
        <v>2.0790000000000002</v>
      </c>
      <c r="E54" s="1">
        <v>11.23</v>
      </c>
      <c r="F54" s="1">
        <v>68.7</v>
      </c>
      <c r="G54" s="1">
        <f t="shared" si="3"/>
        <v>5.6383993573329322E-2</v>
      </c>
      <c r="I54" s="1">
        <f t="shared" si="8"/>
        <v>36.872166518254673</v>
      </c>
      <c r="J54" s="1">
        <f t="shared" si="7"/>
        <v>13.393894650697787</v>
      </c>
      <c r="K54" s="1">
        <f>SIN(F54/180*3.14159)*I54</f>
        <v>34.353460521989781</v>
      </c>
    </row>
    <row r="55" spans="2:11">
      <c r="B55" s="2"/>
    </row>
    <row r="56" spans="2:11">
      <c r="B56" s="2"/>
    </row>
    <row r="57" spans="2:11">
      <c r="B57" s="2"/>
    </row>
    <row r="58" spans="2:11">
      <c r="B58" s="2"/>
    </row>
    <row r="59" spans="2:11">
      <c r="B59" s="2"/>
    </row>
    <row r="60" spans="2:11">
      <c r="B60" s="2"/>
    </row>
    <row r="61" spans="2:11">
      <c r="B61" s="2"/>
    </row>
    <row r="62" spans="2:11">
      <c r="B62" s="2"/>
    </row>
    <row r="63" spans="2:11">
      <c r="B63" s="2"/>
    </row>
    <row r="64" spans="2:11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4F26-A82F-4BD3-B7A1-F84F0CE9214F}">
  <dimension ref="B9:S49"/>
  <sheetViews>
    <sheetView tabSelected="1" topLeftCell="B7" zoomScale="85" zoomScaleNormal="85" workbookViewId="0">
      <selection activeCell="M44" sqref="M44"/>
    </sheetView>
  </sheetViews>
  <sheetFormatPr defaultRowHeight="15"/>
  <cols>
    <col min="1" max="1" width="9.140625" style="1"/>
    <col min="2" max="2" width="16.5703125" style="1" customWidth="1"/>
    <col min="3" max="3" width="4.28515625" style="1" customWidth="1"/>
    <col min="4" max="5" width="16.5703125" style="1" customWidth="1"/>
    <col min="6" max="6" width="4.5703125" style="1" customWidth="1"/>
    <col min="7" max="8" width="16.5703125" style="1" customWidth="1"/>
    <col min="9" max="9" width="9.140625" style="1"/>
    <col min="10" max="10" width="13.140625" style="11" customWidth="1"/>
    <col min="11" max="11" width="9.140625" style="1"/>
    <col min="12" max="13" width="13.140625" style="1" customWidth="1"/>
    <col min="14" max="15" width="9.140625" style="1"/>
    <col min="16" max="16" width="13.140625" style="1" customWidth="1"/>
    <col min="17" max="17" width="9.140625" style="1"/>
    <col min="18" max="19" width="13.140625" style="1" customWidth="1"/>
    <col min="20" max="16384" width="9.140625" style="1"/>
  </cols>
  <sheetData>
    <row r="9" spans="2:19" ht="54" customHeight="1">
      <c r="J9" s="12" t="s">
        <v>21</v>
      </c>
      <c r="P9" s="13" t="s">
        <v>22</v>
      </c>
    </row>
    <row r="11" spans="2:19" ht="30">
      <c r="D11" s="1" t="s">
        <v>16</v>
      </c>
      <c r="G11" s="1" t="s">
        <v>18</v>
      </c>
      <c r="J11" s="11" t="s">
        <v>19</v>
      </c>
      <c r="L11" s="1" t="s">
        <v>27</v>
      </c>
      <c r="M11" s="1" t="s">
        <v>28</v>
      </c>
      <c r="P11" s="11" t="s">
        <v>19</v>
      </c>
      <c r="R11" s="1" t="s">
        <v>27</v>
      </c>
      <c r="S11" s="1" t="s">
        <v>28</v>
      </c>
    </row>
    <row r="12" spans="2:19">
      <c r="B12" s="1" t="s">
        <v>15</v>
      </c>
      <c r="D12" s="9" t="s">
        <v>7</v>
      </c>
      <c r="E12" s="9" t="s">
        <v>9</v>
      </c>
      <c r="G12" s="1" t="s">
        <v>7</v>
      </c>
      <c r="H12" s="1" t="s">
        <v>9</v>
      </c>
      <c r="J12" s="11" t="s">
        <v>20</v>
      </c>
      <c r="L12" s="1" t="s">
        <v>23</v>
      </c>
      <c r="M12" s="1" t="s">
        <v>24</v>
      </c>
      <c r="P12" s="11" t="s">
        <v>20</v>
      </c>
      <c r="R12" s="1" t="s">
        <v>23</v>
      </c>
      <c r="S12" s="1" t="s">
        <v>24</v>
      </c>
    </row>
    <row r="13" spans="2:19" ht="30">
      <c r="L13" s="1" t="s">
        <v>26</v>
      </c>
      <c r="M13" s="1" t="s">
        <v>25</v>
      </c>
      <c r="R13" s="1" t="s">
        <v>26</v>
      </c>
      <c r="S13" s="1" t="s">
        <v>25</v>
      </c>
    </row>
    <row r="14" spans="2:19">
      <c r="B14" s="1">
        <f>'Fish Finder Impedance'!A18</f>
        <v>100</v>
      </c>
      <c r="D14" s="1">
        <f>'Fish Finder Impedance'!N18</f>
        <v>53.564157978136286</v>
      </c>
      <c r="E14" s="1">
        <f>'Fish Finder Impedance'!O18</f>
        <v>-1226.7846023331392</v>
      </c>
      <c r="G14" s="1">
        <f>'Transformer Impedance '!J18</f>
        <v>13.510129648561982</v>
      </c>
      <c r="H14" s="1">
        <f>'Transformer Impedance '!K18</f>
        <v>48.715745933427741</v>
      </c>
      <c r="J14" s="11">
        <f>H14-E14</f>
        <v>1275.500348266567</v>
      </c>
      <c r="L14" s="1">
        <f>J14/(2*PI()*($B14*1000)) * 1000</f>
        <v>2.0300218534205818</v>
      </c>
      <c r="P14" s="11">
        <f>(H14*E14) / (E14 - H14)</f>
        <v>46.85512401742784</v>
      </c>
      <c r="R14" s="1">
        <f>P14/(2*PI()*($B14*1000)) * 1000</f>
        <v>7.4572245965574269E-2</v>
      </c>
    </row>
    <row r="15" spans="2:19">
      <c r="B15" s="1">
        <f>'Fish Finder Impedance'!A19</f>
        <v>90</v>
      </c>
      <c r="D15" s="1">
        <f>'Fish Finder Impedance'!N19</f>
        <v>154.72415036617053</v>
      </c>
      <c r="E15" s="1">
        <f>'Fish Finder Impedance'!O19</f>
        <v>-1630.7130426919032</v>
      </c>
      <c r="G15" s="1">
        <f>'Transformer Impedance '!J19</f>
        <v>13.502305393090561</v>
      </c>
      <c r="H15" s="1">
        <f>'Transformer Impedance '!K19</f>
        <v>43.889761780331149</v>
      </c>
      <c r="J15" s="11">
        <f t="shared" ref="J15:J49" si="0">H15-E15</f>
        <v>1674.6028044722343</v>
      </c>
      <c r="L15" s="1">
        <f t="shared" ref="L15:L49" si="1">J15/(2*PI()*($B15*1000)) * 1000</f>
        <v>2.9613479338589643</v>
      </c>
      <c r="P15" s="11">
        <f t="shared" ref="P15:P49" si="2">(H15*E15) / (E15 - H15)</f>
        <v>42.739452474751481</v>
      </c>
      <c r="R15" s="1">
        <f t="shared" ref="R15:R49" si="3">P15/(2*PI()*($B15*1000)) * 1000</f>
        <v>7.5579945848864849E-2</v>
      </c>
    </row>
    <row r="16" spans="2:19">
      <c r="B16" s="1">
        <f>'Fish Finder Impedance'!A20</f>
        <v>85</v>
      </c>
      <c r="D16" s="1">
        <f>'Fish Finder Impedance'!N20</f>
        <v>500.36455580085345</v>
      </c>
      <c r="E16" s="1">
        <f>'Fish Finder Impedance'!O20</f>
        <v>-2126.6251230346443</v>
      </c>
      <c r="G16" s="1">
        <f>'Transformer Impedance '!J20</f>
        <v>13.124763319961946</v>
      </c>
      <c r="H16" s="1">
        <f>'Transformer Impedance '!K20</f>
        <v>41.626275994303356</v>
      </c>
      <c r="J16" s="11">
        <f t="shared" si="0"/>
        <v>2168.2513990289476</v>
      </c>
      <c r="L16" s="1">
        <f t="shared" si="1"/>
        <v>4.0598579767220553</v>
      </c>
      <c r="P16" s="11">
        <f t="shared" si="2"/>
        <v>40.827131183913778</v>
      </c>
      <c r="R16" s="1">
        <f t="shared" si="3"/>
        <v>7.6445173413895812E-2</v>
      </c>
    </row>
    <row r="17" spans="2:18">
      <c r="B17" s="1">
        <f>'Fish Finder Impedance'!A21</f>
        <v>82</v>
      </c>
      <c r="D17" s="1">
        <f>'Fish Finder Impedance'!N21</f>
        <v>2245.8827629445159</v>
      </c>
      <c r="E17" s="1">
        <f>'Fish Finder Impedance'!O21</f>
        <v>-3103.7004473606439</v>
      </c>
      <c r="G17" s="1">
        <f>'Transformer Impedance '!J21</f>
        <v>13.133097385516509</v>
      </c>
      <c r="H17" s="1">
        <f>'Transformer Impedance '!K21</f>
        <v>40.180617749435726</v>
      </c>
      <c r="J17" s="11">
        <f t="shared" si="0"/>
        <v>3143.8810651100798</v>
      </c>
      <c r="L17" s="1">
        <f t="shared" si="1"/>
        <v>6.1020025854302693</v>
      </c>
      <c r="P17" s="11">
        <f t="shared" si="2"/>
        <v>39.667086222863887</v>
      </c>
      <c r="R17" s="1">
        <f t="shared" si="3"/>
        <v>7.6990400614892776E-2</v>
      </c>
    </row>
    <row r="18" spans="2:18" s="14" customFormat="1">
      <c r="B18" s="14">
        <f>'Fish Finder Impedance'!A22</f>
        <v>81.5</v>
      </c>
      <c r="D18" s="14">
        <f>'Fish Finder Impedance'!N22</f>
        <v>3411.0062768346447</v>
      </c>
      <c r="E18" s="14">
        <f>'Fish Finder Impedance'!O22</f>
        <v>-2838.915436278417</v>
      </c>
      <c r="G18" s="14">
        <f>'Transformer Impedance '!J22</f>
        <v>13.066123526105031</v>
      </c>
      <c r="H18" s="14">
        <f>'Transformer Impedance '!K22</f>
        <v>39.975711704409001</v>
      </c>
      <c r="J18" s="15">
        <f t="shared" si="0"/>
        <v>2878.8911479828262</v>
      </c>
      <c r="L18" s="14">
        <f t="shared" si="1"/>
        <v>5.621960206441325</v>
      </c>
      <c r="P18" s="15">
        <f t="shared" si="2"/>
        <v>39.420616897370621</v>
      </c>
      <c r="R18" s="14">
        <f t="shared" si="3"/>
        <v>7.6981423790778269E-2</v>
      </c>
    </row>
    <row r="19" spans="2:18">
      <c r="B19" s="1">
        <f>'Fish Finder Impedance'!A23</f>
        <v>81</v>
      </c>
      <c r="D19" s="1">
        <f>'Fish Finder Impedance'!N23</f>
        <v>4541.1783358572611</v>
      </c>
      <c r="E19" s="1">
        <f>'Fish Finder Impedance'!O23</f>
        <v>-1476.3932625547864</v>
      </c>
      <c r="G19" s="1">
        <f>'Transformer Impedance '!J23</f>
        <v>13.277173833952643</v>
      </c>
      <c r="H19" s="1">
        <f>'Transformer Impedance '!K23</f>
        <v>39.681150784007173</v>
      </c>
      <c r="J19" s="11">
        <f t="shared" si="0"/>
        <v>1516.0744133387934</v>
      </c>
      <c r="L19" s="1">
        <f t="shared" si="1"/>
        <v>2.9788979873828922</v>
      </c>
      <c r="P19" s="11">
        <f t="shared" si="2"/>
        <v>38.642551547921236</v>
      </c>
      <c r="R19" s="1">
        <f t="shared" si="3"/>
        <v>7.5927815957222686E-2</v>
      </c>
    </row>
    <row r="20" spans="2:18">
      <c r="B20" s="1">
        <f>'Fish Finder Impedance'!A24</f>
        <v>80.900000000000006</v>
      </c>
      <c r="D20" s="1">
        <f>'Fish Finder Impedance'!N24</f>
        <v>4561.0467198475935</v>
      </c>
      <c r="E20" s="1">
        <f>'Fish Finder Impedance'!O24</f>
        <v>-1103.4323621894744</v>
      </c>
      <c r="G20" s="1">
        <f>'Transformer Impedance '!J24</f>
        <v>12.983251706700557</v>
      </c>
      <c r="H20" s="1">
        <f>'Transformer Impedance '!K24</f>
        <v>39.722165964211896</v>
      </c>
      <c r="J20" s="11">
        <f t="shared" si="0"/>
        <v>1143.1545281536862</v>
      </c>
      <c r="L20" s="1">
        <f t="shared" si="1"/>
        <v>2.2489331751982995</v>
      </c>
      <c r="P20" s="11">
        <f t="shared" si="2"/>
        <v>38.341905964335254</v>
      </c>
      <c r="R20" s="1">
        <f t="shared" si="3"/>
        <v>7.5430208427547343E-2</v>
      </c>
    </row>
    <row r="21" spans="2:18">
      <c r="B21" s="1">
        <f>'Fish Finder Impedance'!A25</f>
        <v>80.7</v>
      </c>
      <c r="D21" s="1">
        <f>'Fish Finder Impedance'!N25</f>
        <v>4531.5234591902272</v>
      </c>
      <c r="E21" s="1">
        <f>'Fish Finder Impedance'!O25</f>
        <v>-428.35472056772767</v>
      </c>
      <c r="G21" s="1">
        <f>'Transformer Impedance '!J25</f>
        <v>13.169136246331894</v>
      </c>
      <c r="H21" s="1">
        <f>'Transformer Impedance '!K25</f>
        <v>39.587744544593079</v>
      </c>
      <c r="J21" s="11">
        <f t="shared" si="0"/>
        <v>467.94246511232075</v>
      </c>
      <c r="L21" s="1">
        <f t="shared" si="1"/>
        <v>0.92286686995331635</v>
      </c>
      <c r="P21" s="11">
        <f t="shared" si="2"/>
        <v>36.23863726117569</v>
      </c>
      <c r="R21" s="1">
        <f>P21/(2*PI()*($B21*1000)) * 1000</f>
        <v>7.1469123308925103E-2</v>
      </c>
    </row>
    <row r="22" spans="2:18">
      <c r="B22" s="1">
        <f>'Fish Finder Impedance'!A26</f>
        <v>80.599999999999994</v>
      </c>
      <c r="D22" s="1">
        <f>'Fish Finder Impedance'!N26</f>
        <v>4367.2771564083532</v>
      </c>
      <c r="E22" s="1">
        <f>'Fish Finder Impedance'!O26</f>
        <v>45.73565264058125</v>
      </c>
      <c r="G22" s="1">
        <f>'Transformer Impedance '!J26</f>
        <v>13.23820974376414</v>
      </c>
      <c r="H22" s="1">
        <f>'Transformer Impedance '!K26</f>
        <v>39.564699801496282</v>
      </c>
      <c r="J22" s="11">
        <f t="shared" si="0"/>
        <v>-6.1709528390849684</v>
      </c>
      <c r="M22" s="1">
        <f>-1/(2*PI()*($B22*1000)*J22) * 1000000</f>
        <v>0.3199873888195498</v>
      </c>
      <c r="P22" s="11">
        <f t="shared" si="2"/>
        <v>293.23143672224597</v>
      </c>
      <c r="R22" s="1">
        <f t="shared" si="3"/>
        <v>0.57902273727399223</v>
      </c>
    </row>
    <row r="23" spans="2:18">
      <c r="B23" s="1">
        <f>'Fish Finder Impedance'!A27</f>
        <v>80.5</v>
      </c>
      <c r="D23" s="1">
        <f>'Fish Finder Impedance'!N27</f>
        <v>4149.0785481026851</v>
      </c>
      <c r="E23" s="1">
        <f>'Fish Finder Impedance'!O27</f>
        <v>311.97051863525235</v>
      </c>
      <c r="G23" s="1">
        <f>'Transformer Impedance '!J27</f>
        <v>13.203819282383842</v>
      </c>
      <c r="H23" s="1">
        <f>'Transformer Impedance '!K27</f>
        <v>39.461917906747459</v>
      </c>
      <c r="J23" s="11">
        <f t="shared" si="0"/>
        <v>-272.50860072850492</v>
      </c>
      <c r="M23" s="1">
        <f t="shared" ref="M23:M34" si="4">-1/(2*PI()*($B23*1000)*J23) * 1000000</f>
        <v>7.255110602466322E-3</v>
      </c>
      <c r="P23" s="11">
        <f t="shared" si="2"/>
        <v>45.176390626932637</v>
      </c>
      <c r="R23" s="1">
        <f t="shared" si="3"/>
        <v>8.9317340115859595E-2</v>
      </c>
    </row>
    <row r="24" spans="2:18">
      <c r="B24" s="1">
        <f>'Fish Finder Impedance'!A28</f>
        <v>80.400000000000006</v>
      </c>
      <c r="D24" s="1">
        <f>'Fish Finder Impedance'!N28</f>
        <v>3924.1671325441698</v>
      </c>
      <c r="E24" s="1">
        <f>'Fish Finder Impedance'!O28</f>
        <v>642.60645963393711</v>
      </c>
      <c r="G24" s="1">
        <f>'Transformer Impedance '!J28</f>
        <v>13.255656870788515</v>
      </c>
      <c r="H24" s="1">
        <f>'Transformer Impedance '!K28</f>
        <v>39.388250241518612</v>
      </c>
      <c r="J24" s="11">
        <f t="shared" si="0"/>
        <v>-603.21820939241854</v>
      </c>
      <c r="M24" s="1">
        <f t="shared" si="4"/>
        <v>3.2816302000840385E-3</v>
      </c>
      <c r="P24" s="11">
        <f t="shared" si="2"/>
        <v>41.960178994550034</v>
      </c>
      <c r="R24" s="1">
        <f t="shared" si="3"/>
        <v>8.3061814676658616E-2</v>
      </c>
    </row>
    <row r="25" spans="2:18">
      <c r="B25" s="1">
        <f>'Fish Finder Impedance'!A29</f>
        <v>80.3</v>
      </c>
      <c r="D25" s="1">
        <f>'Fish Finder Impedance'!N29</f>
        <v>3674.9665501603868</v>
      </c>
      <c r="E25" s="1">
        <f>'Fish Finder Impedance'!O29</f>
        <v>821.45163098531566</v>
      </c>
      <c r="G25" s="1">
        <f>'Transformer Impedance '!J29</f>
        <v>13.467975170460175</v>
      </c>
      <c r="H25" s="1">
        <f>'Transformer Impedance '!K29</f>
        <v>39.3366019390592</v>
      </c>
      <c r="J25" s="11">
        <f t="shared" si="0"/>
        <v>-782.1150290462565</v>
      </c>
      <c r="M25" s="1">
        <f t="shared" si="4"/>
        <v>2.5341595532862747E-3</v>
      </c>
      <c r="P25" s="11">
        <f t="shared" si="2"/>
        <v>41.315042698596734</v>
      </c>
      <c r="R25" s="1">
        <f t="shared" si="3"/>
        <v>8.1886591152358523E-2</v>
      </c>
    </row>
    <row r="26" spans="2:18">
      <c r="B26" s="1">
        <f>'Fish Finder Impedance'!A30</f>
        <v>80.099999999999994</v>
      </c>
      <c r="D26" s="1">
        <f>'Fish Finder Impedance'!N30</f>
        <v>3133.7849282931779</v>
      </c>
      <c r="E26" s="1">
        <f>'Fish Finder Impedance'!O30</f>
        <v>1146.8013781703983</v>
      </c>
      <c r="G26" s="1">
        <f>'Transformer Impedance '!J30</f>
        <v>13.40986817142177</v>
      </c>
      <c r="H26" s="1">
        <f>'Transformer Impedance '!K30</f>
        <v>39.16688586354546</v>
      </c>
      <c r="J26" s="11">
        <f t="shared" si="0"/>
        <v>-1107.6344923068527</v>
      </c>
      <c r="M26" s="1">
        <f t="shared" si="4"/>
        <v>1.7938707317961E-3</v>
      </c>
      <c r="P26" s="11">
        <f t="shared" si="2"/>
        <v>40.551859840884383</v>
      </c>
      <c r="R26" s="1">
        <f t="shared" si="3"/>
        <v>8.0574643511191882E-2</v>
      </c>
    </row>
    <row r="27" spans="2:18">
      <c r="B27" s="1">
        <f>'Fish Finder Impedance'!A31</f>
        <v>80</v>
      </c>
      <c r="D27" s="1">
        <f>'Fish Finder Impedance'!N31</f>
        <v>2838.4435312605983</v>
      </c>
      <c r="E27" s="1">
        <f>'Fish Finder Impedance'!O31</f>
        <v>1199.0043613689768</v>
      </c>
      <c r="G27" s="1">
        <f>'Transformer Impedance '!J31</f>
        <v>13.03950055489557</v>
      </c>
      <c r="H27" s="1">
        <f>'Transformer Impedance '!K31</f>
        <v>39.198046652457421</v>
      </c>
      <c r="J27" s="11">
        <f t="shared" si="0"/>
        <v>-1159.8063147165194</v>
      </c>
      <c r="M27" s="1">
        <f t="shared" si="4"/>
        <v>1.7153181211424524E-3</v>
      </c>
      <c r="P27" s="11">
        <f t="shared" si="2"/>
        <v>40.522825489985806</v>
      </c>
      <c r="R27" s="1">
        <f t="shared" si="3"/>
        <v>8.0617599809768709E-2</v>
      </c>
    </row>
    <row r="28" spans="2:18">
      <c r="B28" s="1">
        <f>'Fish Finder Impedance'!A32</f>
        <v>79.7</v>
      </c>
      <c r="D28" s="1">
        <f>'Fish Finder Impedance'!N32</f>
        <v>2117.6904957640368</v>
      </c>
      <c r="E28" s="1">
        <f>'Fish Finder Impedance'!O32</f>
        <v>1282.5176204415668</v>
      </c>
      <c r="G28" s="1">
        <f>'Transformer Impedance '!J32</f>
        <v>13.204650764356579</v>
      </c>
      <c r="H28" s="1">
        <f>'Transformer Impedance '!K32</f>
        <v>39.011325163187173</v>
      </c>
      <c r="J28" s="11">
        <f t="shared" si="0"/>
        <v>-1243.5062952783796</v>
      </c>
      <c r="M28" s="1">
        <f t="shared" si="4"/>
        <v>1.605882709198931E-3</v>
      </c>
      <c r="P28" s="11">
        <f t="shared" si="2"/>
        <v>40.235189888895874</v>
      </c>
      <c r="R28" s="1">
        <f t="shared" si="3"/>
        <v>8.0346666964351651E-2</v>
      </c>
    </row>
    <row r="29" spans="2:18">
      <c r="B29" s="1">
        <f>'Fish Finder Impedance'!A33</f>
        <v>79.5</v>
      </c>
      <c r="D29" s="1">
        <f>'Fish Finder Impedance'!N33</f>
        <v>1763.5333122767995</v>
      </c>
      <c r="E29" s="1">
        <f>'Fish Finder Impedance'!O33</f>
        <v>1212.0415447717539</v>
      </c>
      <c r="G29" s="1">
        <f>'Transformer Impedance '!J33</f>
        <v>13.441763291482241</v>
      </c>
      <c r="H29" s="1">
        <f>'Transformer Impedance '!K33</f>
        <v>38.817365135025803</v>
      </c>
      <c r="J29" s="11">
        <f t="shared" si="0"/>
        <v>-1173.2241796367282</v>
      </c>
      <c r="M29" s="1">
        <f t="shared" si="4"/>
        <v>1.7063652492478034E-3</v>
      </c>
      <c r="P29" s="11">
        <f t="shared" si="2"/>
        <v>40.101678791510849</v>
      </c>
      <c r="R29" s="1">
        <f t="shared" si="3"/>
        <v>8.0281514540281443E-2</v>
      </c>
    </row>
    <row r="30" spans="2:18">
      <c r="B30" s="1">
        <f>'Fish Finder Impedance'!A34</f>
        <v>79</v>
      </c>
      <c r="D30" s="1">
        <f>'Fish Finder Impedance'!N34</f>
        <v>1151.4075884985621</v>
      </c>
      <c r="E30" s="1">
        <f>'Fish Finder Impedance'!O34</f>
        <v>929.0677120603367</v>
      </c>
      <c r="G30" s="1">
        <f>'Transformer Impedance '!J34</f>
        <v>13.107725434911821</v>
      </c>
      <c r="H30" s="1">
        <f>'Transformer Impedance '!K34</f>
        <v>38.724972603699186</v>
      </c>
      <c r="J30" s="11">
        <f t="shared" si="0"/>
        <v>-890.34273945663756</v>
      </c>
      <c r="M30" s="1">
        <f t="shared" si="4"/>
        <v>2.2627460679224419E-3</v>
      </c>
      <c r="P30" s="11">
        <f t="shared" si="2"/>
        <v>40.409294198855278</v>
      </c>
      <c r="R30" s="1">
        <f t="shared" si="3"/>
        <v>8.1409353400031234E-2</v>
      </c>
    </row>
    <row r="31" spans="2:18">
      <c r="B31" s="1">
        <f>'Fish Finder Impedance'!A35</f>
        <v>78</v>
      </c>
      <c r="D31" s="1">
        <f>'Fish Finder Impedance'!N35</f>
        <v>561.02176372672182</v>
      </c>
      <c r="E31" s="1">
        <f>'Fish Finder Impedance'!O35</f>
        <v>389.91985653231183</v>
      </c>
      <c r="G31" s="1">
        <f>'Transformer Impedance '!J35</f>
        <v>13.226462321012614</v>
      </c>
      <c r="H31" s="1">
        <f>'Transformer Impedance '!K35</f>
        <v>38.195615130698549</v>
      </c>
      <c r="J31" s="11">
        <f t="shared" si="0"/>
        <v>-351.72424140161326</v>
      </c>
      <c r="M31" s="1">
        <f t="shared" si="4"/>
        <v>5.801271985765021E-3</v>
      </c>
      <c r="P31" s="11">
        <f t="shared" si="2"/>
        <v>42.343481110588769</v>
      </c>
      <c r="R31" s="1">
        <f t="shared" si="3"/>
        <v>8.6399670852160271E-2</v>
      </c>
    </row>
    <row r="32" spans="2:18">
      <c r="B32" s="1">
        <f>'Fish Finder Impedance'!A36</f>
        <v>77.5</v>
      </c>
      <c r="D32" s="1">
        <f>'Fish Finder Impedance'!N36</f>
        <v>429.34245962254158</v>
      </c>
      <c r="E32" s="1">
        <f>'Fish Finder Impedance'!O36</f>
        <v>199.29394284917186</v>
      </c>
      <c r="G32" s="1">
        <f>'Transformer Impedance '!J36</f>
        <v>13.535697833604184</v>
      </c>
      <c r="H32" s="1">
        <f>'Transformer Impedance '!K36</f>
        <v>37.803614500703524</v>
      </c>
      <c r="J32" s="11">
        <f t="shared" si="0"/>
        <v>-161.49032834846832</v>
      </c>
      <c r="M32" s="1">
        <f t="shared" si="4"/>
        <v>1.2716626375892558E-2</v>
      </c>
      <c r="P32" s="11">
        <f t="shared" si="2"/>
        <v>46.653143038623284</v>
      </c>
      <c r="R32" s="1">
        <f t="shared" si="3"/>
        <v>9.5807462262840551E-2</v>
      </c>
    </row>
    <row r="33" spans="2:19">
      <c r="B33" s="1">
        <f>'Fish Finder Impedance'!A37</f>
        <v>77.3</v>
      </c>
      <c r="D33" s="1">
        <f>'Fish Finder Impedance'!N37</f>
        <v>383.31553997860402</v>
      </c>
      <c r="E33" s="1">
        <f>'Fish Finder Impedance'!O37</f>
        <v>129.74503437802969</v>
      </c>
      <c r="G33" s="1">
        <f>'Transformer Impedance '!J37</f>
        <v>13.577583153592698</v>
      </c>
      <c r="H33" s="1">
        <f>'Transformer Impedance '!K37</f>
        <v>37.713065567659861</v>
      </c>
      <c r="J33" s="11">
        <f t="shared" si="0"/>
        <v>-92.031968810369818</v>
      </c>
      <c r="M33" s="1">
        <f t="shared" si="4"/>
        <v>2.2371851344003324E-2</v>
      </c>
      <c r="P33" s="11">
        <f>(H33*E33) / (E33 - H33)</f>
        <v>53.16720974055248</v>
      </c>
      <c r="R33" s="1">
        <f t="shared" si="3"/>
        <v>0.10946732523431428</v>
      </c>
    </row>
    <row r="34" spans="2:19">
      <c r="B34" s="1">
        <f>'Fish Finder Impedance'!A38</f>
        <v>77.099999999999994</v>
      </c>
      <c r="D34" s="1">
        <f>'Fish Finder Impedance'!N38</f>
        <v>347.25238063200004</v>
      </c>
      <c r="E34" s="1">
        <f>'Fish Finder Impedance'!O38</f>
        <v>64.359368977974952</v>
      </c>
      <c r="G34" s="1">
        <f>'Transformer Impedance '!J38</f>
        <v>13.302227841359876</v>
      </c>
      <c r="H34" s="1">
        <f>'Transformer Impedance '!K38</f>
        <v>37.773597858341546</v>
      </c>
      <c r="J34" s="11">
        <f t="shared" si="0"/>
        <v>-26.585771119633407</v>
      </c>
      <c r="M34" s="1">
        <f t="shared" si="4"/>
        <v>7.7645535955180617E-2</v>
      </c>
      <c r="P34" s="11">
        <f t="shared" si="2"/>
        <v>91.443084770834744</v>
      </c>
      <c r="R34" s="1">
        <f t="shared" si="3"/>
        <v>0.18876289173605143</v>
      </c>
    </row>
    <row r="35" spans="2:19">
      <c r="B35" s="1">
        <f>'Fish Finder Impedance'!A39</f>
        <v>77</v>
      </c>
      <c r="D35" s="1">
        <f>'Fish Finder Impedance'!N39</f>
        <v>335.38449944310111</v>
      </c>
      <c r="E35" s="1">
        <f>'Fish Finder Impedance'!O39</f>
        <v>37.619367126614272</v>
      </c>
      <c r="G35" s="1">
        <f>'Transformer Impedance '!J39</f>
        <v>13.356262623642214</v>
      </c>
      <c r="H35" s="1">
        <f>'Transformer Impedance '!K39</f>
        <v>37.716797547738281</v>
      </c>
      <c r="J35" s="11">
        <f t="shared" si="0"/>
        <v>9.743042112400957E-2</v>
      </c>
      <c r="L35" s="1">
        <f t="shared" si="1"/>
        <v>2.0138354713520964E-4</v>
      </c>
      <c r="P35" s="11">
        <f t="shared" si="2"/>
        <v>-14563.029056218451</v>
      </c>
      <c r="S35" s="1">
        <f>-1/(2*PI()*($B35*1000)*P35) * 1000000</f>
        <v>1.4193113979946129E-4</v>
      </c>
    </row>
    <row r="36" spans="2:19">
      <c r="B36" s="1">
        <f>'Fish Finder Impedance'!A40</f>
        <v>76.900000000000006</v>
      </c>
      <c r="D36" s="1">
        <f>'Fish Finder Impedance'!N40</f>
        <v>321.94587775072955</v>
      </c>
      <c r="E36" s="1">
        <f>'Fish Finder Impedance'!O40</f>
        <v>8.9927550301812271</v>
      </c>
      <c r="G36" s="1">
        <f>'Transformer Impedance '!J40</f>
        <v>13.338454273477359</v>
      </c>
      <c r="H36" s="1">
        <f>'Transformer Impedance '!K40</f>
        <v>37.6665084843413</v>
      </c>
      <c r="J36" s="11">
        <f t="shared" si="0"/>
        <v>28.673753454160071</v>
      </c>
      <c r="L36" s="1">
        <f t="shared" si="1"/>
        <v>5.9344208052378195E-2</v>
      </c>
      <c r="P36" s="11">
        <f t="shared" si="2"/>
        <v>-11.813091864078254</v>
      </c>
      <c r="S36" s="1">
        <f>-1/(2*PI()*($B36*1000)*P36) * 1000000</f>
        <v>0.17519843022920142</v>
      </c>
    </row>
    <row r="37" spans="2:19">
      <c r="B37" s="1">
        <f>'Fish Finder Impedance'!A41</f>
        <v>76.8</v>
      </c>
      <c r="D37" s="1">
        <f>'Fish Finder Impedance'!N41</f>
        <v>304.77040170696483</v>
      </c>
      <c r="E37" s="1">
        <f>'Fish Finder Impedance'!O41</f>
        <v>-16.505760978397827</v>
      </c>
      <c r="G37" s="1">
        <f>'Transformer Impedance '!J41</f>
        <v>13.588982705484433</v>
      </c>
      <c r="H37" s="1">
        <f>'Transformer Impedance '!K41</f>
        <v>37.539029094869434</v>
      </c>
      <c r="J37" s="11">
        <f>H37-E37</f>
        <v>54.044790073267265</v>
      </c>
      <c r="L37" s="1">
        <f t="shared" si="1"/>
        <v>0.11199863917349326</v>
      </c>
      <c r="P37" s="11">
        <f t="shared" si="2"/>
        <v>11.464754341002072</v>
      </c>
      <c r="R37" s="1">
        <f t="shared" si="3"/>
        <v>2.3758754227926365E-2</v>
      </c>
    </row>
    <row r="38" spans="2:19">
      <c r="B38" s="1">
        <f>'Fish Finder Impedance'!A42</f>
        <v>76.7</v>
      </c>
      <c r="D38" s="1">
        <f>'Fish Finder Impedance'!N42</f>
        <v>294.74516646098772</v>
      </c>
      <c r="E38" s="1">
        <f>'Fish Finder Impedance'!O42</f>
        <v>-43.524142180811346</v>
      </c>
      <c r="G38" s="1">
        <f>'Transformer Impedance '!J42</f>
        <v>13.558717710594712</v>
      </c>
      <c r="H38" s="1">
        <f>'Transformer Impedance '!K42</f>
        <v>37.455423239424285</v>
      </c>
      <c r="J38" s="11">
        <f t="shared" si="0"/>
        <v>80.97956542023563</v>
      </c>
      <c r="L38" s="1">
        <f t="shared" si="1"/>
        <v>0.16803517765402892</v>
      </c>
      <c r="P38" s="11">
        <f t="shared" si="2"/>
        <v>20.131191839019188</v>
      </c>
      <c r="R38" s="1">
        <f t="shared" si="3"/>
        <v>4.177286429610335E-2</v>
      </c>
    </row>
    <row r="39" spans="2:19">
      <c r="B39" s="1">
        <f>'Fish Finder Impedance'!A43</f>
        <v>76.599999999999994</v>
      </c>
      <c r="D39" s="1">
        <f>'Fish Finder Impedance'!N43</f>
        <v>282.24172783817085</v>
      </c>
      <c r="E39" s="1">
        <f>'Fish Finder Impedance'!O43</f>
        <v>-69.847704752195384</v>
      </c>
      <c r="G39" s="1">
        <f>'Transformer Impedance '!J43</f>
        <v>13.558717710594713</v>
      </c>
      <c r="H39" s="1">
        <f>'Transformer Impedance '!K43</f>
        <v>37.455423239424292</v>
      </c>
      <c r="J39" s="11">
        <f t="shared" si="0"/>
        <v>107.30312799161968</v>
      </c>
      <c r="L39" s="1">
        <f t="shared" si="1"/>
        <v>0.22294808393066046</v>
      </c>
      <c r="P39" s="11">
        <f t="shared" si="2"/>
        <v>24.381165700967706</v>
      </c>
      <c r="R39" s="1">
        <f t="shared" si="3"/>
        <v>5.0657742032005036E-2</v>
      </c>
    </row>
    <row r="40" spans="2:19">
      <c r="B40" s="1">
        <f>'Fish Finder Impedance'!A44</f>
        <v>76.5</v>
      </c>
      <c r="D40" s="1">
        <f>'Fish Finder Impedance'!N44</f>
        <v>273.96051367462906</v>
      </c>
      <c r="E40" s="1">
        <f>'Fish Finder Impedance'!O44</f>
        <v>-93.797563578139886</v>
      </c>
      <c r="G40" s="1">
        <f>'Transformer Impedance '!J44</f>
        <v>13.409907607569158</v>
      </c>
      <c r="H40" s="1">
        <f>'Transformer Impedance '!K44</f>
        <v>37.452297171413065</v>
      </c>
      <c r="J40" s="11">
        <f t="shared" si="0"/>
        <v>131.24986074955297</v>
      </c>
      <c r="L40" s="1">
        <f t="shared" si="1"/>
        <v>0.27305966167861817</v>
      </c>
      <c r="P40" s="11">
        <f t="shared" si="2"/>
        <v>26.765241540227468</v>
      </c>
      <c r="R40" s="1">
        <f t="shared" si="3"/>
        <v>5.5683928028440993E-2</v>
      </c>
    </row>
    <row r="41" spans="2:19">
      <c r="B41" s="1">
        <f>'Fish Finder Impedance'!A45</f>
        <v>76.3</v>
      </c>
      <c r="D41" s="1">
        <f>'Fish Finder Impedance'!N45</f>
        <v>250.03554956188952</v>
      </c>
      <c r="E41" s="1">
        <f>'Fish Finder Impedance'!O45</f>
        <v>-140.88764877283285</v>
      </c>
      <c r="G41" s="1">
        <f>'Transformer Impedance '!J45</f>
        <v>13.118817954777466</v>
      </c>
      <c r="H41" s="1">
        <f>'Transformer Impedance '!K45</f>
        <v>37.046276702445162</v>
      </c>
      <c r="J41" s="11">
        <f t="shared" si="0"/>
        <v>177.93392547527802</v>
      </c>
      <c r="L41" s="1">
        <f t="shared" si="1"/>
        <v>0.37115417802274464</v>
      </c>
      <c r="P41" s="11">
        <f t="shared" si="2"/>
        <v>29.333151654210244</v>
      </c>
      <c r="R41" s="1">
        <f t="shared" si="3"/>
        <v>6.1186318246812157E-2</v>
      </c>
    </row>
    <row r="42" spans="2:19">
      <c r="B42" s="1">
        <f>'Fish Finder Impedance'!A46</f>
        <v>76.099999999999994</v>
      </c>
      <c r="D42" s="1">
        <f>'Fish Finder Impedance'!N46</f>
        <v>232.77014170622988</v>
      </c>
      <c r="E42" s="1">
        <f>'Fish Finder Impedance'!O46</f>
        <v>-184.4911264008166</v>
      </c>
      <c r="G42" s="1">
        <f>'Transformer Impedance '!J46</f>
        <v>13.467922725925552</v>
      </c>
      <c r="H42" s="1">
        <f>'Transformer Impedance '!K46</f>
        <v>37.204605673088864</v>
      </c>
      <c r="J42" s="11">
        <f t="shared" si="0"/>
        <v>221.69573207390545</v>
      </c>
      <c r="L42" s="1">
        <f t="shared" si="1"/>
        <v>0.46365271513716816</v>
      </c>
      <c r="P42" s="11">
        <f t="shared" si="2"/>
        <v>30.960991191468629</v>
      </c>
      <c r="R42" s="1">
        <f t="shared" si="3"/>
        <v>6.4751574128079664E-2</v>
      </c>
    </row>
    <row r="43" spans="2:19">
      <c r="B43" s="1">
        <f>'Fish Finder Impedance'!A47</f>
        <v>75.900000000000006</v>
      </c>
      <c r="D43" s="1">
        <f>'Fish Finder Impedance'!N47</f>
        <v>216.24730360711962</v>
      </c>
      <c r="E43" s="1">
        <f>'Fish Finder Impedance'!O47</f>
        <v>-223.14960442578322</v>
      </c>
      <c r="G43" s="1">
        <f>'Transformer Impedance '!J47</f>
        <v>13.696591481607411</v>
      </c>
      <c r="H43" s="1">
        <f>'Transformer Impedance '!K47</f>
        <v>37.026581064197046</v>
      </c>
      <c r="J43" s="11">
        <f t="shared" si="0"/>
        <v>260.1761854899803</v>
      </c>
      <c r="L43" s="1">
        <f t="shared" si="1"/>
        <v>0.5455642423652729</v>
      </c>
      <c r="P43" s="11">
        <f t="shared" si="2"/>
        <v>31.757199077057589</v>
      </c>
      <c r="R43" s="1">
        <f t="shared" si="3"/>
        <v>6.6591768272293697E-2</v>
      </c>
    </row>
    <row r="44" spans="2:19">
      <c r="B44" s="1">
        <f>'Fish Finder Impedance'!A48</f>
        <v>75.5</v>
      </c>
      <c r="D44" s="1">
        <f>'Fish Finder Impedance'!N48</f>
        <v>185.61999986376878</v>
      </c>
      <c r="E44" s="1">
        <f>'Fish Finder Impedance'!O48</f>
        <v>-298.21043123775394</v>
      </c>
      <c r="G44" s="1">
        <f>'Transformer Impedance '!J48</f>
        <v>13.356951224712896</v>
      </c>
      <c r="H44" s="1">
        <f>'Transformer Impedance '!K48</f>
        <v>36.998900664563884</v>
      </c>
      <c r="J44" s="11">
        <f t="shared" si="0"/>
        <v>335.20933190231784</v>
      </c>
      <c r="L44" s="1">
        <f t="shared" si="1"/>
        <v>0.70662545884484307</v>
      </c>
      <c r="P44" s="11">
        <f t="shared" si="2"/>
        <v>32.915128167486806</v>
      </c>
      <c r="R44" s="1">
        <f t="shared" si="3"/>
        <v>6.938550132925568E-2</v>
      </c>
    </row>
    <row r="45" spans="2:19">
      <c r="B45" s="1">
        <f>'Fish Finder Impedance'!A49</f>
        <v>75</v>
      </c>
      <c r="D45" s="1">
        <f>'Fish Finder Impedance'!N49</f>
        <v>160.21610350014618</v>
      </c>
      <c r="E45" s="1">
        <f>'Fish Finder Impedance'!O49</f>
        <v>-379.28359058945097</v>
      </c>
      <c r="G45" s="1">
        <f>'Transformer Impedance '!J49</f>
        <v>13.573089684301548</v>
      </c>
      <c r="H45" s="1">
        <f>'Transformer Impedance '!K49</f>
        <v>36.692713377797823</v>
      </c>
      <c r="J45" s="11">
        <f t="shared" si="0"/>
        <v>415.97630396724878</v>
      </c>
      <c r="L45" s="1">
        <f t="shared" si="1"/>
        <v>0.88272913313979251</v>
      </c>
      <c r="P45" s="11">
        <f t="shared" si="2"/>
        <v>33.456098209614524</v>
      </c>
      <c r="R45" s="1">
        <f t="shared" si="3"/>
        <v>7.0996045421707482E-2</v>
      </c>
    </row>
    <row r="46" spans="2:19">
      <c r="B46" s="1">
        <f>'Fish Finder Impedance'!A50</f>
        <v>74</v>
      </c>
      <c r="D46" s="1">
        <f>'Fish Finder Impedance'!N50</f>
        <v>123.88249668622041</v>
      </c>
      <c r="E46" s="1">
        <f>'Fish Finder Impedance'!O50</f>
        <v>-516.00517130715104</v>
      </c>
      <c r="G46" s="1">
        <f>'Transformer Impedance '!J50</f>
        <v>13.521249082715354</v>
      </c>
      <c r="H46" s="1">
        <f>'Transformer Impedance '!K50</f>
        <v>36.164110464896723</v>
      </c>
      <c r="J46" s="11">
        <f t="shared" si="0"/>
        <v>552.16928177204773</v>
      </c>
      <c r="L46" s="1">
        <f t="shared" si="1"/>
        <v>1.1875739272638239</v>
      </c>
      <c r="P46" s="11">
        <f t="shared" si="2"/>
        <v>33.795556239062108</v>
      </c>
      <c r="R46" s="1">
        <f t="shared" si="3"/>
        <v>7.2685538243065922E-2</v>
      </c>
    </row>
    <row r="47" spans="2:19">
      <c r="B47" s="1">
        <f>'Fish Finder Impedance'!A51</f>
        <v>73</v>
      </c>
      <c r="D47" s="1">
        <f>'Fish Finder Impedance'!N51</f>
        <v>91.826563321901659</v>
      </c>
      <c r="E47" s="1">
        <f>'Fish Finder Impedance'!O51</f>
        <v>-621.84309330496149</v>
      </c>
      <c r="G47" s="1">
        <f>'Transformer Impedance '!J51</f>
        <v>13.559130185456235</v>
      </c>
      <c r="H47" s="1">
        <f>'Transformer Impedance '!K51</f>
        <v>35.694552447487467</v>
      </c>
      <c r="J47" s="11">
        <f t="shared" si="0"/>
        <v>657.53764575244895</v>
      </c>
      <c r="L47" s="1">
        <f t="shared" si="1"/>
        <v>1.4335666656234225</v>
      </c>
      <c r="P47" s="11">
        <f t="shared" si="2"/>
        <v>33.756867080487034</v>
      </c>
      <c r="R47" s="1">
        <f t="shared" si="3"/>
        <v>7.3596880262405337E-2</v>
      </c>
    </row>
    <row r="48" spans="2:19">
      <c r="B48" s="1">
        <f>'Fish Finder Impedance'!A52</f>
        <v>72</v>
      </c>
      <c r="D48" s="1">
        <f>'Fish Finder Impedance'!N52</f>
        <v>71.23979692683946</v>
      </c>
      <c r="E48" s="1">
        <f>'Fish Finder Impedance'!O52</f>
        <v>-713.72174740962021</v>
      </c>
      <c r="G48" s="1">
        <f>'Transformer Impedance '!J52</f>
        <v>13.518582213297829</v>
      </c>
      <c r="H48" s="1">
        <f>'Transformer Impedance '!K52</f>
        <v>35.217003620514809</v>
      </c>
      <c r="J48" s="11">
        <f t="shared" si="0"/>
        <v>748.93875103013499</v>
      </c>
      <c r="L48" s="1">
        <f t="shared" si="1"/>
        <v>1.6555181152710599</v>
      </c>
      <c r="P48" s="11">
        <f t="shared" si="2"/>
        <v>33.561010600656438</v>
      </c>
      <c r="R48" s="1">
        <f t="shared" si="3"/>
        <v>7.4186121281305153E-2</v>
      </c>
    </row>
    <row r="49" spans="2:18">
      <c r="B49" s="1">
        <f>'Fish Finder Impedance'!A53</f>
        <v>71</v>
      </c>
      <c r="D49" s="1">
        <f>'Fish Finder Impedance'!N54</f>
        <v>55.339808807188476</v>
      </c>
      <c r="E49" s="1">
        <f>'Fish Finder Impedance'!O54</f>
        <v>-904.77894150313989</v>
      </c>
      <c r="G49" s="1">
        <f>'Transformer Impedance '!J53</f>
        <v>13.535628985625804</v>
      </c>
      <c r="H49" s="1">
        <f>'Transformer Impedance '!K53</f>
        <v>34.716989204762157</v>
      </c>
      <c r="J49" s="11">
        <f t="shared" si="0"/>
        <v>939.49593070790206</v>
      </c>
      <c r="L49" s="1">
        <f t="shared" si="1"/>
        <v>2.1059918505194846</v>
      </c>
      <c r="P49" s="11">
        <f t="shared" si="2"/>
        <v>33.434099838189368</v>
      </c>
      <c r="R49" s="1">
        <f t="shared" si="3"/>
        <v>7.4946510663039104E-2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7369-9803-495E-AE43-079FF17A57EE}">
  <dimension ref="B3:V208"/>
  <sheetViews>
    <sheetView topLeftCell="A4" zoomScale="40" zoomScaleNormal="40" workbookViewId="0">
      <selection activeCell="A20" sqref="A20:XFD20"/>
    </sheetView>
  </sheetViews>
  <sheetFormatPr defaultRowHeight="15"/>
  <cols>
    <col min="1" max="1" width="9.140625" style="1"/>
    <col min="2" max="13" width="16.42578125" style="1" customWidth="1"/>
    <col min="14" max="16384" width="9.140625" style="1"/>
  </cols>
  <sheetData>
    <row r="3" spans="2:22" ht="45">
      <c r="B3" s="1" t="s">
        <v>12</v>
      </c>
      <c r="C3" s="1" t="s">
        <v>13</v>
      </c>
      <c r="D3" s="1" t="s">
        <v>14</v>
      </c>
      <c r="F3" s="1" t="s">
        <v>12</v>
      </c>
      <c r="G3" s="1" t="s">
        <v>13</v>
      </c>
      <c r="H3" s="1" t="s">
        <v>14</v>
      </c>
    </row>
    <row r="4" spans="2:22">
      <c r="B4" s="10">
        <v>60000000</v>
      </c>
      <c r="C4" s="10">
        <v>700</v>
      </c>
      <c r="D4" s="10">
        <f>$B$4 / C4</f>
        <v>85714.28571428571</v>
      </c>
      <c r="E4" s="10"/>
      <c r="F4" s="10">
        <v>120000000</v>
      </c>
      <c r="G4" s="10">
        <v>1400</v>
      </c>
      <c r="H4" s="10">
        <f>$F$4 / G4</f>
        <v>85714.28571428571</v>
      </c>
      <c r="I4" s="10" t="b">
        <f>IF(H4/ROUND(H4,0)=1,TRUE,FALSE)</f>
        <v>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2:22">
      <c r="B5" s="10"/>
      <c r="C5" s="10">
        <v>702</v>
      </c>
      <c r="D5" s="10">
        <f t="shared" ref="D5:D68" si="0">$B$4 / C5</f>
        <v>85470.085470085469</v>
      </c>
      <c r="E5" s="10"/>
      <c r="F5" s="10"/>
      <c r="G5" s="10">
        <v>1402</v>
      </c>
      <c r="H5" s="10">
        <f t="shared" ref="H5:H68" si="1">$F$4 / G5</f>
        <v>85592.011412268184</v>
      </c>
      <c r="I5" s="10" t="b">
        <f t="shared" ref="I5:I68" si="2">IF(H5/ROUND(H5,0)=1,TRUE,FALSE)</f>
        <v>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2:22">
      <c r="B6" s="10"/>
      <c r="C6" s="10">
        <v>704</v>
      </c>
      <c r="D6" s="10">
        <f t="shared" si="0"/>
        <v>85227.272727272721</v>
      </c>
      <c r="E6" s="10"/>
      <c r="F6" s="10"/>
      <c r="G6" s="10">
        <v>1404</v>
      </c>
      <c r="H6" s="10">
        <f t="shared" si="1"/>
        <v>85470.085470085469</v>
      </c>
      <c r="I6" s="10" t="b">
        <f t="shared" si="2"/>
        <v>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2:22">
      <c r="B7" s="10"/>
      <c r="C7" s="10">
        <v>706</v>
      </c>
      <c r="D7" s="10">
        <f t="shared" si="0"/>
        <v>84985.835694050998</v>
      </c>
      <c r="E7" s="10"/>
      <c r="F7" s="10"/>
      <c r="G7" s="10">
        <v>1406</v>
      </c>
      <c r="H7" s="10">
        <f t="shared" si="1"/>
        <v>85348.506401137987</v>
      </c>
      <c r="I7" s="10" t="b">
        <f t="shared" si="2"/>
        <v>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2:22">
      <c r="B8" s="10"/>
      <c r="C8" s="10">
        <v>708</v>
      </c>
      <c r="D8" s="10">
        <f t="shared" si="0"/>
        <v>84745.762711864401</v>
      </c>
      <c r="E8" s="10"/>
      <c r="F8" s="10"/>
      <c r="G8" s="10">
        <v>1408</v>
      </c>
      <c r="H8" s="10">
        <f t="shared" si="1"/>
        <v>85227.272727272721</v>
      </c>
      <c r="I8" s="10" t="b">
        <f t="shared" si="2"/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2:22">
      <c r="B9" s="10"/>
      <c r="C9" s="10">
        <v>710</v>
      </c>
      <c r="D9" s="10">
        <f t="shared" si="0"/>
        <v>84507.042253521126</v>
      </c>
      <c r="E9" s="10"/>
      <c r="F9" s="10"/>
      <c r="G9" s="10">
        <v>1410</v>
      </c>
      <c r="H9" s="10">
        <f t="shared" si="1"/>
        <v>85106.382978723399</v>
      </c>
      <c r="I9" s="10" t="b">
        <f t="shared" si="2"/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2:22">
      <c r="B10" s="10"/>
      <c r="C10" s="10">
        <v>712</v>
      </c>
      <c r="D10" s="10">
        <f t="shared" si="0"/>
        <v>84269.66292134831</v>
      </c>
      <c r="E10" s="10"/>
      <c r="F10" s="10"/>
      <c r="G10" s="10">
        <v>1412</v>
      </c>
      <c r="H10" s="10">
        <f t="shared" si="1"/>
        <v>84985.835694050998</v>
      </c>
      <c r="I10" s="10" t="b">
        <f t="shared" si="2"/>
        <v>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2:22">
      <c r="B11" s="10"/>
      <c r="C11" s="10">
        <v>714</v>
      </c>
      <c r="D11" s="10">
        <f t="shared" si="0"/>
        <v>84033.613445378156</v>
      </c>
      <c r="E11" s="10"/>
      <c r="F11" s="10"/>
      <c r="G11" s="10">
        <v>1414</v>
      </c>
      <c r="H11" s="10">
        <f t="shared" si="1"/>
        <v>84865.629420084864</v>
      </c>
      <c r="I11" s="10" t="b">
        <f t="shared" si="2"/>
        <v>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2:22">
      <c r="B12" s="10"/>
      <c r="C12" s="10">
        <v>716</v>
      </c>
      <c r="D12" s="10">
        <f t="shared" si="0"/>
        <v>83798.882681564239</v>
      </c>
      <c r="E12" s="10"/>
      <c r="F12" s="10"/>
      <c r="G12" s="10">
        <v>1416</v>
      </c>
      <c r="H12" s="10">
        <f t="shared" si="1"/>
        <v>84745.762711864401</v>
      </c>
      <c r="I12" s="10" t="b">
        <f t="shared" si="2"/>
        <v>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2:22">
      <c r="B13" s="10"/>
      <c r="C13" s="10">
        <v>718</v>
      </c>
      <c r="D13" s="10">
        <f t="shared" si="0"/>
        <v>83565.459610027858</v>
      </c>
      <c r="E13" s="10"/>
      <c r="F13" s="10"/>
      <c r="G13" s="10">
        <v>1418</v>
      </c>
      <c r="H13" s="10">
        <f t="shared" si="1"/>
        <v>84626.234132581099</v>
      </c>
      <c r="I13" s="10" t="b">
        <f t="shared" si="2"/>
        <v>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2:22">
      <c r="B14" s="10"/>
      <c r="C14" s="10">
        <v>720</v>
      </c>
      <c r="D14" s="10">
        <f t="shared" si="0"/>
        <v>83333.333333333328</v>
      </c>
      <c r="E14" s="10"/>
      <c r="F14" s="10"/>
      <c r="G14" s="10">
        <v>1420</v>
      </c>
      <c r="H14" s="10">
        <f t="shared" si="1"/>
        <v>84507.042253521126</v>
      </c>
      <c r="I14" s="10" t="b">
        <f t="shared" si="2"/>
        <v>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2:22">
      <c r="B15" s="10"/>
      <c r="C15" s="10">
        <v>722</v>
      </c>
      <c r="D15" s="10">
        <f t="shared" si="0"/>
        <v>83102.493074792248</v>
      </c>
      <c r="E15" s="10"/>
      <c r="F15" s="10"/>
      <c r="G15" s="10">
        <v>1422</v>
      </c>
      <c r="H15" s="10">
        <f t="shared" si="1"/>
        <v>84388.185654008441</v>
      </c>
      <c r="I15" s="10" t="b">
        <f t="shared" si="2"/>
        <v>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2:22">
      <c r="B16" s="10"/>
      <c r="C16" s="10">
        <v>724</v>
      </c>
      <c r="D16" s="10">
        <f t="shared" si="0"/>
        <v>82872.928176795584</v>
      </c>
      <c r="E16" s="10"/>
      <c r="F16" s="10"/>
      <c r="G16" s="10">
        <v>1424</v>
      </c>
      <c r="H16" s="10">
        <f t="shared" si="1"/>
        <v>84269.66292134831</v>
      </c>
      <c r="I16" s="10" t="b">
        <f t="shared" si="2"/>
        <v>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22">
      <c r="B17" s="10"/>
      <c r="C17" s="10">
        <v>726</v>
      </c>
      <c r="D17" s="10">
        <f t="shared" si="0"/>
        <v>82644.628099173555</v>
      </c>
      <c r="E17" s="10"/>
      <c r="F17" s="10"/>
      <c r="G17" s="10">
        <v>1426</v>
      </c>
      <c r="H17" s="10">
        <f t="shared" si="1"/>
        <v>84151.472650771393</v>
      </c>
      <c r="I17" s="10" t="b">
        <f t="shared" si="2"/>
        <v>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22">
      <c r="B18" s="10"/>
      <c r="C18" s="10">
        <v>728</v>
      </c>
      <c r="D18" s="10">
        <f t="shared" si="0"/>
        <v>82417.582417582424</v>
      </c>
      <c r="E18" s="10"/>
      <c r="F18" s="10"/>
      <c r="G18" s="10">
        <v>1428</v>
      </c>
      <c r="H18" s="10">
        <f t="shared" si="1"/>
        <v>84033.613445378156</v>
      </c>
      <c r="I18" s="10" t="b">
        <f t="shared" si="2"/>
        <v>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2:22">
      <c r="B19" s="10"/>
      <c r="C19" s="10">
        <v>730</v>
      </c>
      <c r="D19" s="10">
        <f t="shared" si="0"/>
        <v>82191.780821917811</v>
      </c>
      <c r="E19" s="10"/>
      <c r="F19" s="10"/>
      <c r="G19" s="10">
        <v>1430</v>
      </c>
      <c r="H19" s="10">
        <f t="shared" si="1"/>
        <v>83916.08391608391</v>
      </c>
      <c r="I19" s="10" t="b">
        <f t="shared" si="2"/>
        <v>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2:22">
      <c r="B20" s="10"/>
      <c r="C20" s="10">
        <v>732</v>
      </c>
      <c r="D20" s="10">
        <f t="shared" si="0"/>
        <v>81967.213114754093</v>
      </c>
      <c r="E20" s="10"/>
      <c r="F20" s="10"/>
      <c r="G20" s="10">
        <v>1432</v>
      </c>
      <c r="H20" s="10">
        <f t="shared" si="1"/>
        <v>83798.882681564239</v>
      </c>
      <c r="I20" s="10" t="b">
        <f t="shared" si="2"/>
        <v>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2">
      <c r="B21" s="10"/>
      <c r="C21" s="10">
        <v>734</v>
      </c>
      <c r="D21" s="10">
        <f t="shared" si="0"/>
        <v>81743.869209809258</v>
      </c>
      <c r="E21" s="10"/>
      <c r="F21" s="10"/>
      <c r="G21" s="10">
        <v>1434</v>
      </c>
      <c r="H21" s="10">
        <f t="shared" si="1"/>
        <v>83682.008368200841</v>
      </c>
      <c r="I21" s="10" t="b">
        <f t="shared" si="2"/>
        <v>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2">
      <c r="B22" s="10"/>
      <c r="C22" s="10">
        <v>736</v>
      </c>
      <c r="D22" s="10">
        <f t="shared" si="0"/>
        <v>81521.739130434784</v>
      </c>
      <c r="E22" s="10"/>
      <c r="F22" s="10"/>
      <c r="G22" s="10">
        <v>1436</v>
      </c>
      <c r="H22" s="10">
        <f t="shared" si="1"/>
        <v>83565.459610027858</v>
      </c>
      <c r="I22" s="10" t="b">
        <f t="shared" si="2"/>
        <v>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2:22">
      <c r="B23" s="10"/>
      <c r="C23" s="10">
        <v>738</v>
      </c>
      <c r="D23" s="10">
        <f t="shared" si="0"/>
        <v>81300.813008130077</v>
      </c>
      <c r="E23" s="10"/>
      <c r="F23" s="10"/>
      <c r="G23" s="10">
        <v>1438</v>
      </c>
      <c r="H23" s="10">
        <f t="shared" si="1"/>
        <v>83449.235048678718</v>
      </c>
      <c r="I23" s="10" t="b">
        <f t="shared" si="2"/>
        <v>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2:22">
      <c r="B24" s="10"/>
      <c r="C24" s="10">
        <v>740</v>
      </c>
      <c r="D24" s="10">
        <f t="shared" si="0"/>
        <v>81081.08108108108</v>
      </c>
      <c r="E24" s="10"/>
      <c r="F24" s="10"/>
      <c r="G24" s="10">
        <v>1440</v>
      </c>
      <c r="H24" s="10">
        <f t="shared" si="1"/>
        <v>83333.333333333328</v>
      </c>
      <c r="I24" s="10" t="b">
        <f t="shared" si="2"/>
        <v>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2:22">
      <c r="B25" s="10"/>
      <c r="C25" s="10">
        <v>742</v>
      </c>
      <c r="D25" s="10">
        <f t="shared" si="0"/>
        <v>80862.533692722369</v>
      </c>
      <c r="E25" s="10"/>
      <c r="F25" s="10"/>
      <c r="G25" s="10">
        <v>1442</v>
      </c>
      <c r="H25" s="10">
        <f t="shared" si="1"/>
        <v>83217.753120665744</v>
      </c>
      <c r="I25" s="10" t="b">
        <f t="shared" si="2"/>
        <v>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2:22">
      <c r="B26" s="10"/>
      <c r="C26" s="10">
        <v>744</v>
      </c>
      <c r="D26" s="10">
        <f t="shared" si="0"/>
        <v>80645.161290322576</v>
      </c>
      <c r="E26" s="10"/>
      <c r="F26" s="10"/>
      <c r="G26" s="10">
        <v>1444</v>
      </c>
      <c r="H26" s="10">
        <f t="shared" si="1"/>
        <v>83102.493074792248</v>
      </c>
      <c r="I26" s="10" t="b">
        <f t="shared" si="2"/>
        <v>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22">
      <c r="B27" s="10"/>
      <c r="C27" s="10">
        <v>746</v>
      </c>
      <c r="D27" s="10">
        <f t="shared" si="0"/>
        <v>80428.954423592499</v>
      </c>
      <c r="E27" s="10"/>
      <c r="F27" s="10"/>
      <c r="G27" s="10">
        <v>1446</v>
      </c>
      <c r="H27" s="10">
        <f t="shared" si="1"/>
        <v>82987.55186721991</v>
      </c>
      <c r="I27" s="10" t="b">
        <f t="shared" si="2"/>
        <v>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22">
      <c r="B28" s="10"/>
      <c r="C28" s="10">
        <v>748</v>
      </c>
      <c r="D28" s="10">
        <f t="shared" si="0"/>
        <v>80213.903743315503</v>
      </c>
      <c r="E28" s="10"/>
      <c r="F28" s="10"/>
      <c r="G28" s="10">
        <v>1448</v>
      </c>
      <c r="H28" s="10">
        <f t="shared" si="1"/>
        <v>82872.928176795584</v>
      </c>
      <c r="I28" s="10" t="b">
        <f t="shared" si="2"/>
        <v>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22">
      <c r="B29" s="10"/>
      <c r="C29" s="10">
        <v>750</v>
      </c>
      <c r="D29" s="10">
        <f t="shared" si="0"/>
        <v>80000</v>
      </c>
      <c r="E29" s="10"/>
      <c r="F29" s="10"/>
      <c r="G29" s="10">
        <v>1450</v>
      </c>
      <c r="H29" s="10">
        <f t="shared" si="1"/>
        <v>82758.620689655174</v>
      </c>
      <c r="I29" s="10" t="b">
        <f t="shared" si="2"/>
        <v>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22">
      <c r="B30" s="10"/>
      <c r="C30" s="10">
        <v>752</v>
      </c>
      <c r="D30" s="10">
        <f t="shared" si="0"/>
        <v>79787.234042553187</v>
      </c>
      <c r="E30" s="10"/>
      <c r="F30" s="10"/>
      <c r="G30" s="10">
        <v>1452</v>
      </c>
      <c r="H30" s="10">
        <f t="shared" si="1"/>
        <v>82644.628099173555</v>
      </c>
      <c r="I30" s="10" t="b">
        <f t="shared" si="2"/>
        <v>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2:22">
      <c r="B31" s="10"/>
      <c r="C31" s="10">
        <v>754</v>
      </c>
      <c r="D31" s="10">
        <f t="shared" si="0"/>
        <v>79575.596816976133</v>
      </c>
      <c r="E31" s="10"/>
      <c r="F31" s="10"/>
      <c r="G31" s="10">
        <v>1454</v>
      </c>
      <c r="H31" s="10">
        <f t="shared" si="1"/>
        <v>82530.949105914711</v>
      </c>
      <c r="I31" s="10" t="b">
        <f t="shared" si="2"/>
        <v>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2:22">
      <c r="B32" s="10"/>
      <c r="C32" s="10">
        <v>756</v>
      </c>
      <c r="D32" s="10">
        <f t="shared" si="0"/>
        <v>79365.079365079364</v>
      </c>
      <c r="E32" s="10"/>
      <c r="F32" s="10"/>
      <c r="G32" s="10">
        <v>1456</v>
      </c>
      <c r="H32" s="10">
        <f t="shared" si="1"/>
        <v>82417.582417582424</v>
      </c>
      <c r="I32" s="10" t="b">
        <f t="shared" si="2"/>
        <v>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2:22">
      <c r="B33" s="10"/>
      <c r="C33" s="10">
        <v>758</v>
      </c>
      <c r="D33" s="10">
        <f t="shared" si="0"/>
        <v>79155.672823218993</v>
      </c>
      <c r="E33" s="10"/>
      <c r="F33" s="10"/>
      <c r="G33" s="10">
        <v>1458</v>
      </c>
      <c r="H33" s="10">
        <f t="shared" si="1"/>
        <v>82304.526748971199</v>
      </c>
      <c r="I33" s="10" t="b">
        <f t="shared" si="2"/>
        <v>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2:22">
      <c r="B34" s="10"/>
      <c r="C34" s="10">
        <v>760</v>
      </c>
      <c r="D34" s="10">
        <f t="shared" si="0"/>
        <v>78947.368421052626</v>
      </c>
      <c r="E34" s="10"/>
      <c r="F34" s="10"/>
      <c r="G34" s="10">
        <v>1460</v>
      </c>
      <c r="H34" s="10">
        <f t="shared" si="1"/>
        <v>82191.780821917811</v>
      </c>
      <c r="I34" s="10" t="b">
        <f t="shared" si="2"/>
        <v>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2:22">
      <c r="B35" s="10"/>
      <c r="C35" s="10">
        <v>762</v>
      </c>
      <c r="D35" s="10">
        <f t="shared" si="0"/>
        <v>78740.157480314956</v>
      </c>
      <c r="E35" s="10"/>
      <c r="F35" s="10"/>
      <c r="G35" s="10">
        <v>1462</v>
      </c>
      <c r="H35" s="10">
        <f t="shared" si="1"/>
        <v>82079.34336525308</v>
      </c>
      <c r="I35" s="10" t="b">
        <f t="shared" si="2"/>
        <v>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2:22">
      <c r="B36" s="10"/>
      <c r="C36" s="10">
        <v>764</v>
      </c>
      <c r="D36" s="10">
        <f t="shared" si="0"/>
        <v>78534.031413612567</v>
      </c>
      <c r="E36" s="10"/>
      <c r="F36" s="10"/>
      <c r="G36" s="10">
        <v>1464</v>
      </c>
      <c r="H36" s="10">
        <f t="shared" si="1"/>
        <v>81967.213114754093</v>
      </c>
      <c r="I36" s="10" t="b">
        <f t="shared" si="2"/>
        <v>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2:22">
      <c r="B37" s="10"/>
      <c r="C37" s="10">
        <v>766</v>
      </c>
      <c r="D37" s="10">
        <f t="shared" si="0"/>
        <v>78328.981723237594</v>
      </c>
      <c r="E37" s="10"/>
      <c r="F37" s="10"/>
      <c r="G37" s="10">
        <v>1466</v>
      </c>
      <c r="H37" s="10">
        <f t="shared" si="1"/>
        <v>81855.388813096855</v>
      </c>
      <c r="I37" s="10" t="b">
        <f t="shared" si="2"/>
        <v>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2:22">
      <c r="B38" s="10"/>
      <c r="C38" s="10">
        <v>768</v>
      </c>
      <c r="D38" s="10">
        <f t="shared" si="0"/>
        <v>78125</v>
      </c>
      <c r="E38" s="10"/>
      <c r="F38" s="10"/>
      <c r="G38" s="10">
        <v>1468</v>
      </c>
      <c r="H38" s="10">
        <f t="shared" si="1"/>
        <v>81743.869209809258</v>
      </c>
      <c r="I38" s="10" t="b">
        <f t="shared" si="2"/>
        <v>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2:22">
      <c r="B39" s="10"/>
      <c r="C39" s="10">
        <v>770</v>
      </c>
      <c r="D39" s="10">
        <f t="shared" si="0"/>
        <v>77922.077922077922</v>
      </c>
      <c r="E39" s="10"/>
      <c r="F39" s="10"/>
      <c r="G39" s="10">
        <v>1470</v>
      </c>
      <c r="H39" s="10">
        <f t="shared" si="1"/>
        <v>81632.653061224497</v>
      </c>
      <c r="I39" s="10" t="b">
        <f t="shared" si="2"/>
        <v>0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2:22">
      <c r="B40" s="10"/>
      <c r="C40" s="10">
        <v>772</v>
      </c>
      <c r="D40" s="10">
        <f t="shared" si="0"/>
        <v>77720.207253886008</v>
      </c>
      <c r="E40" s="10"/>
      <c r="F40" s="10"/>
      <c r="G40" s="10">
        <v>1472</v>
      </c>
      <c r="H40" s="10">
        <f t="shared" si="1"/>
        <v>81521.739130434784</v>
      </c>
      <c r="I40" s="10" t="b">
        <f t="shared" si="2"/>
        <v>0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2:22">
      <c r="B41" s="10"/>
      <c r="C41" s="10">
        <v>774</v>
      </c>
      <c r="D41" s="10">
        <f t="shared" si="0"/>
        <v>77519.379844961237</v>
      </c>
      <c r="E41" s="10"/>
      <c r="F41" s="10"/>
      <c r="G41" s="10">
        <v>1474</v>
      </c>
      <c r="H41" s="10">
        <f t="shared" si="1"/>
        <v>81411.126187245594</v>
      </c>
      <c r="I41" s="10" t="b">
        <f t="shared" si="2"/>
        <v>0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2:22">
      <c r="B42" s="10"/>
      <c r="C42" s="10">
        <v>776</v>
      </c>
      <c r="D42" s="10">
        <f t="shared" si="0"/>
        <v>77319.587628865978</v>
      </c>
      <c r="E42" s="10"/>
      <c r="F42" s="10"/>
      <c r="G42" s="10">
        <v>1476</v>
      </c>
      <c r="H42" s="10">
        <f t="shared" si="1"/>
        <v>81300.813008130077</v>
      </c>
      <c r="I42" s="10" t="b">
        <f t="shared" si="2"/>
        <v>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2:22">
      <c r="B43" s="10"/>
      <c r="C43" s="10">
        <v>778</v>
      </c>
      <c r="D43" s="10">
        <f t="shared" si="0"/>
        <v>77120.822622107968</v>
      </c>
      <c r="E43" s="10"/>
      <c r="F43" s="10"/>
      <c r="G43" s="10">
        <v>1478</v>
      </c>
      <c r="H43" s="10">
        <f t="shared" si="1"/>
        <v>81190.79837618403</v>
      </c>
      <c r="I43" s="10" t="b">
        <f t="shared" si="2"/>
        <v>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2:22">
      <c r="B44" s="10"/>
      <c r="C44" s="10">
        <v>780</v>
      </c>
      <c r="D44" s="10">
        <f t="shared" si="0"/>
        <v>76923.076923076922</v>
      </c>
      <c r="E44" s="10"/>
      <c r="F44" s="10"/>
      <c r="G44" s="10">
        <v>1480</v>
      </c>
      <c r="H44" s="10">
        <f t="shared" si="1"/>
        <v>81081.08108108108</v>
      </c>
      <c r="I44" s="10" t="b">
        <f t="shared" si="2"/>
        <v>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2:22">
      <c r="B45" s="10"/>
      <c r="C45" s="10">
        <v>782</v>
      </c>
      <c r="D45" s="10">
        <f t="shared" si="0"/>
        <v>76726.342710997444</v>
      </c>
      <c r="E45" s="10"/>
      <c r="F45" s="10"/>
      <c r="G45" s="10">
        <v>1482</v>
      </c>
      <c r="H45" s="10">
        <f t="shared" si="1"/>
        <v>80971.659919028345</v>
      </c>
      <c r="I45" s="10" t="b">
        <f t="shared" si="2"/>
        <v>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2:22">
      <c r="B46" s="10"/>
      <c r="C46" s="10">
        <v>784</v>
      </c>
      <c r="D46" s="10">
        <f t="shared" si="0"/>
        <v>76530.612244897959</v>
      </c>
      <c r="E46" s="10"/>
      <c r="F46" s="10"/>
      <c r="G46" s="10">
        <v>1484</v>
      </c>
      <c r="H46" s="10">
        <f t="shared" si="1"/>
        <v>80862.533692722369</v>
      </c>
      <c r="I46" s="10" t="b">
        <f t="shared" si="2"/>
        <v>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2:22">
      <c r="B47" s="10"/>
      <c r="C47" s="10">
        <v>786</v>
      </c>
      <c r="D47" s="10">
        <f t="shared" si="0"/>
        <v>76335.877862595415</v>
      </c>
      <c r="E47" s="10"/>
      <c r="F47" s="10"/>
      <c r="G47" s="10">
        <v>1486</v>
      </c>
      <c r="H47" s="10">
        <f t="shared" si="1"/>
        <v>80753.701211305524</v>
      </c>
      <c r="I47" s="10" t="b">
        <f t="shared" si="2"/>
        <v>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2:22">
      <c r="B48" s="10"/>
      <c r="C48" s="10">
        <v>788</v>
      </c>
      <c r="D48" s="10">
        <f t="shared" si="0"/>
        <v>76142.131979695434</v>
      </c>
      <c r="E48" s="10"/>
      <c r="F48" s="10"/>
      <c r="G48" s="10">
        <v>1488</v>
      </c>
      <c r="H48" s="10">
        <f t="shared" si="1"/>
        <v>80645.161290322576</v>
      </c>
      <c r="I48" s="10" t="b">
        <f t="shared" si="2"/>
        <v>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>
      <c r="B49" s="10"/>
      <c r="C49" s="10">
        <v>790</v>
      </c>
      <c r="D49" s="10">
        <f t="shared" si="0"/>
        <v>75949.3670886076</v>
      </c>
      <c r="E49" s="10"/>
      <c r="F49" s="10"/>
      <c r="G49" s="10">
        <v>1490</v>
      </c>
      <c r="H49" s="10">
        <f t="shared" si="1"/>
        <v>80536.912751677854</v>
      </c>
      <c r="I49" s="10" t="b">
        <f t="shared" si="2"/>
        <v>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>
      <c r="C50" s="10">
        <v>792</v>
      </c>
      <c r="D50" s="10">
        <f t="shared" si="0"/>
        <v>75757.57575757576</v>
      </c>
      <c r="G50" s="10">
        <v>1492</v>
      </c>
      <c r="H50" s="10">
        <f t="shared" si="1"/>
        <v>80428.954423592499</v>
      </c>
      <c r="I50" s="10" t="b">
        <f t="shared" si="2"/>
        <v>0</v>
      </c>
    </row>
    <row r="51" spans="2:22">
      <c r="C51" s="10">
        <v>794</v>
      </c>
      <c r="D51" s="10">
        <f t="shared" si="0"/>
        <v>75566.750629722927</v>
      </c>
      <c r="G51" s="10">
        <v>1494</v>
      </c>
      <c r="H51" s="10">
        <f t="shared" si="1"/>
        <v>80321.28514056225</v>
      </c>
      <c r="I51" s="10" t="b">
        <f t="shared" si="2"/>
        <v>0</v>
      </c>
    </row>
    <row r="52" spans="2:22">
      <c r="C52" s="10">
        <v>796</v>
      </c>
      <c r="D52" s="10">
        <f t="shared" si="0"/>
        <v>75376.884422110554</v>
      </c>
      <c r="G52" s="10">
        <v>1496</v>
      </c>
      <c r="H52" s="10">
        <f t="shared" si="1"/>
        <v>80213.903743315503</v>
      </c>
      <c r="I52" s="10" t="b">
        <f t="shared" si="2"/>
        <v>0</v>
      </c>
    </row>
    <row r="53" spans="2:22">
      <c r="C53" s="10">
        <v>798</v>
      </c>
      <c r="D53" s="10">
        <f t="shared" si="0"/>
        <v>75187.969924812031</v>
      </c>
      <c r="G53" s="10">
        <v>1498</v>
      </c>
      <c r="H53" s="10">
        <f t="shared" si="1"/>
        <v>80106.809078771694</v>
      </c>
      <c r="I53" s="10" t="b">
        <f t="shared" si="2"/>
        <v>0</v>
      </c>
    </row>
    <row r="54" spans="2:22">
      <c r="C54" s="10">
        <v>800</v>
      </c>
      <c r="D54" s="10">
        <f t="shared" si="0"/>
        <v>75000</v>
      </c>
      <c r="G54" s="10">
        <v>1500</v>
      </c>
      <c r="H54" s="10">
        <f t="shared" si="1"/>
        <v>80000</v>
      </c>
      <c r="I54" s="10" t="b">
        <f t="shared" si="2"/>
        <v>1</v>
      </c>
    </row>
    <row r="55" spans="2:22">
      <c r="C55" s="10">
        <v>802</v>
      </c>
      <c r="D55" s="10">
        <f t="shared" si="0"/>
        <v>74812.967581047385</v>
      </c>
      <c r="G55" s="10">
        <v>1502</v>
      </c>
      <c r="H55" s="10">
        <f t="shared" si="1"/>
        <v>79893.475366178434</v>
      </c>
      <c r="I55" s="10" t="b">
        <f t="shared" si="2"/>
        <v>0</v>
      </c>
    </row>
    <row r="56" spans="2:22">
      <c r="C56" s="10">
        <v>804</v>
      </c>
      <c r="D56" s="10">
        <f t="shared" si="0"/>
        <v>74626.86567164179</v>
      </c>
      <c r="G56" s="10">
        <v>1504</v>
      </c>
      <c r="H56" s="10">
        <f t="shared" si="1"/>
        <v>79787.234042553187</v>
      </c>
      <c r="I56" s="10" t="b">
        <f t="shared" si="2"/>
        <v>0</v>
      </c>
    </row>
    <row r="57" spans="2:22">
      <c r="C57" s="10">
        <v>806</v>
      </c>
      <c r="D57" s="10">
        <f t="shared" si="0"/>
        <v>74441.687344913153</v>
      </c>
      <c r="G57" s="10">
        <v>1506</v>
      </c>
      <c r="H57" s="10">
        <f t="shared" si="1"/>
        <v>79681.274900398406</v>
      </c>
      <c r="I57" s="10" t="b">
        <f t="shared" si="2"/>
        <v>0</v>
      </c>
    </row>
    <row r="58" spans="2:22">
      <c r="C58" s="10">
        <v>808</v>
      </c>
      <c r="D58" s="10">
        <f t="shared" si="0"/>
        <v>74257.425742574254</v>
      </c>
      <c r="G58" s="10">
        <v>1508</v>
      </c>
      <c r="H58" s="10">
        <f t="shared" si="1"/>
        <v>79575.596816976133</v>
      </c>
      <c r="I58" s="10" t="b">
        <f t="shared" si="2"/>
        <v>0</v>
      </c>
    </row>
    <row r="59" spans="2:22">
      <c r="C59" s="10">
        <v>810</v>
      </c>
      <c r="D59" s="10">
        <f t="shared" si="0"/>
        <v>74074.074074074073</v>
      </c>
      <c r="G59" s="10">
        <v>1510</v>
      </c>
      <c r="H59" s="10">
        <f t="shared" si="1"/>
        <v>79470.198675496693</v>
      </c>
      <c r="I59" s="10" t="b">
        <f t="shared" si="2"/>
        <v>0</v>
      </c>
    </row>
    <row r="60" spans="2:22">
      <c r="C60" s="10">
        <v>812</v>
      </c>
      <c r="D60" s="10">
        <f t="shared" si="0"/>
        <v>73891.625615763551</v>
      </c>
      <c r="G60" s="10">
        <v>1512</v>
      </c>
      <c r="H60" s="10">
        <f t="shared" si="1"/>
        <v>79365.079365079364</v>
      </c>
      <c r="I60" s="10" t="b">
        <f t="shared" si="2"/>
        <v>0</v>
      </c>
    </row>
    <row r="61" spans="2:22">
      <c r="C61" s="10">
        <v>814</v>
      </c>
      <c r="D61" s="10">
        <f t="shared" si="0"/>
        <v>73710.073710073717</v>
      </c>
      <c r="G61" s="10">
        <v>1514</v>
      </c>
      <c r="H61" s="10">
        <f t="shared" si="1"/>
        <v>79260.237780713345</v>
      </c>
      <c r="I61" s="10" t="b">
        <f t="shared" si="2"/>
        <v>0</v>
      </c>
    </row>
    <row r="62" spans="2:22">
      <c r="C62" s="10">
        <v>816</v>
      </c>
      <c r="D62" s="10">
        <f t="shared" si="0"/>
        <v>73529.411764705888</v>
      </c>
      <c r="G62" s="10">
        <v>1516</v>
      </c>
      <c r="H62" s="10">
        <f t="shared" si="1"/>
        <v>79155.672823218993</v>
      </c>
      <c r="I62" s="10" t="b">
        <f t="shared" si="2"/>
        <v>0</v>
      </c>
    </row>
    <row r="63" spans="2:22">
      <c r="C63" s="10">
        <v>818</v>
      </c>
      <c r="D63" s="10">
        <f t="shared" si="0"/>
        <v>73349.633251833744</v>
      </c>
      <c r="G63" s="10">
        <v>1518</v>
      </c>
      <c r="H63" s="10">
        <f t="shared" si="1"/>
        <v>79051.383399209488</v>
      </c>
      <c r="I63" s="10" t="b">
        <f t="shared" si="2"/>
        <v>0</v>
      </c>
    </row>
    <row r="64" spans="2:22">
      <c r="C64" s="10">
        <v>820</v>
      </c>
      <c r="D64" s="10">
        <f t="shared" si="0"/>
        <v>73170.731707317071</v>
      </c>
      <c r="G64" s="10">
        <v>1520</v>
      </c>
      <c r="H64" s="10">
        <f t="shared" si="1"/>
        <v>78947.368421052626</v>
      </c>
      <c r="I64" s="10" t="b">
        <f t="shared" si="2"/>
        <v>0</v>
      </c>
    </row>
    <row r="65" spans="3:9">
      <c r="C65" s="10">
        <v>822</v>
      </c>
      <c r="D65" s="10">
        <f t="shared" si="0"/>
        <v>72992.700729927004</v>
      </c>
      <c r="G65" s="10">
        <v>1522</v>
      </c>
      <c r="H65" s="10">
        <f t="shared" si="1"/>
        <v>78843.626806833112</v>
      </c>
      <c r="I65" s="10" t="b">
        <f t="shared" si="2"/>
        <v>0</v>
      </c>
    </row>
    <row r="66" spans="3:9">
      <c r="C66" s="10">
        <v>824</v>
      </c>
      <c r="D66" s="10">
        <f t="shared" si="0"/>
        <v>72815.533980582521</v>
      </c>
      <c r="G66" s="10">
        <v>1524</v>
      </c>
      <c r="H66" s="10">
        <f t="shared" si="1"/>
        <v>78740.157480314956</v>
      </c>
      <c r="I66" s="10" t="b">
        <f t="shared" si="2"/>
        <v>0</v>
      </c>
    </row>
    <row r="67" spans="3:9">
      <c r="C67" s="10">
        <v>826</v>
      </c>
      <c r="D67" s="10">
        <f t="shared" si="0"/>
        <v>72639.225181598056</v>
      </c>
      <c r="G67" s="10">
        <v>1526</v>
      </c>
      <c r="H67" s="10">
        <f t="shared" si="1"/>
        <v>78636.959370904326</v>
      </c>
      <c r="I67" s="10" t="b">
        <f t="shared" si="2"/>
        <v>0</v>
      </c>
    </row>
    <row r="68" spans="3:9">
      <c r="C68" s="10">
        <v>828</v>
      </c>
      <c r="D68" s="10">
        <f t="shared" si="0"/>
        <v>72463.768115942032</v>
      </c>
      <c r="G68" s="10">
        <v>1528</v>
      </c>
      <c r="H68" s="10">
        <f t="shared" si="1"/>
        <v>78534.031413612567</v>
      </c>
      <c r="I68" s="10" t="b">
        <f t="shared" si="2"/>
        <v>0</v>
      </c>
    </row>
    <row r="69" spans="3:9">
      <c r="C69" s="10">
        <v>830</v>
      </c>
      <c r="D69" s="10">
        <f t="shared" ref="D69:D132" si="3">$B$4 / C69</f>
        <v>72289.156626506025</v>
      </c>
      <c r="G69" s="10">
        <v>1530</v>
      </c>
      <c r="H69" s="10">
        <f t="shared" ref="H69:H132" si="4">$F$4 / G69</f>
        <v>78431.372549019608</v>
      </c>
      <c r="I69" s="10" t="b">
        <f t="shared" ref="I69:I132" si="5">IF(H69/ROUND(H69,0)=1,TRUE,FALSE)</f>
        <v>0</v>
      </c>
    </row>
    <row r="70" spans="3:9">
      <c r="C70" s="10">
        <v>832</v>
      </c>
      <c r="D70" s="10">
        <f t="shared" si="3"/>
        <v>72115.38461538461</v>
      </c>
      <c r="G70" s="10">
        <v>1532</v>
      </c>
      <c r="H70" s="10">
        <f t="shared" si="4"/>
        <v>78328.981723237594</v>
      </c>
      <c r="I70" s="10" t="b">
        <f t="shared" si="5"/>
        <v>0</v>
      </c>
    </row>
    <row r="71" spans="3:9">
      <c r="C71" s="10">
        <v>834</v>
      </c>
      <c r="D71" s="10">
        <f t="shared" si="3"/>
        <v>71942.446043165473</v>
      </c>
      <c r="G71" s="10">
        <v>1534</v>
      </c>
      <c r="H71" s="10">
        <f t="shared" si="4"/>
        <v>78226.857887874838</v>
      </c>
      <c r="I71" s="10" t="b">
        <f t="shared" si="5"/>
        <v>0</v>
      </c>
    </row>
    <row r="72" spans="3:9">
      <c r="C72" s="10">
        <v>836</v>
      </c>
      <c r="D72" s="10">
        <f t="shared" si="3"/>
        <v>71770.334928229669</v>
      </c>
      <c r="G72" s="10">
        <v>1536</v>
      </c>
      <c r="H72" s="10">
        <f t="shared" si="4"/>
        <v>78125</v>
      </c>
      <c r="I72" s="10" t="b">
        <f t="shared" si="5"/>
        <v>1</v>
      </c>
    </row>
    <row r="73" spans="3:9">
      <c r="C73" s="10">
        <v>838</v>
      </c>
      <c r="D73" s="10">
        <f t="shared" si="3"/>
        <v>71599.045346062048</v>
      </c>
      <c r="G73" s="10">
        <v>1538</v>
      </c>
      <c r="H73" s="10">
        <f t="shared" si="4"/>
        <v>78023.407022106636</v>
      </c>
      <c r="I73" s="10" t="b">
        <f t="shared" si="5"/>
        <v>0</v>
      </c>
    </row>
    <row r="74" spans="3:9">
      <c r="C74" s="10">
        <v>840</v>
      </c>
      <c r="D74" s="10">
        <f t="shared" si="3"/>
        <v>71428.571428571435</v>
      </c>
      <c r="G74" s="10">
        <v>1540</v>
      </c>
      <c r="H74" s="10">
        <f t="shared" si="4"/>
        <v>77922.077922077922</v>
      </c>
      <c r="I74" s="10" t="b">
        <f t="shared" si="5"/>
        <v>0</v>
      </c>
    </row>
    <row r="75" spans="3:9">
      <c r="C75" s="10">
        <v>842</v>
      </c>
      <c r="D75" s="10">
        <f t="shared" si="3"/>
        <v>71258.907363420425</v>
      </c>
      <c r="G75" s="10">
        <v>1542</v>
      </c>
      <c r="H75" s="10">
        <f t="shared" si="4"/>
        <v>77821.011673151748</v>
      </c>
      <c r="I75" s="10" t="b">
        <f t="shared" si="5"/>
        <v>0</v>
      </c>
    </row>
    <row r="76" spans="3:9">
      <c r="C76" s="10">
        <v>844</v>
      </c>
      <c r="D76" s="10">
        <f t="shared" si="3"/>
        <v>71090.047393364934</v>
      </c>
      <c r="G76" s="10">
        <v>1544</v>
      </c>
      <c r="H76" s="10">
        <f t="shared" si="4"/>
        <v>77720.207253886008</v>
      </c>
      <c r="I76" s="10" t="b">
        <f t="shared" si="5"/>
        <v>0</v>
      </c>
    </row>
    <row r="77" spans="3:9">
      <c r="C77" s="10">
        <v>846</v>
      </c>
      <c r="D77" s="10">
        <f t="shared" si="3"/>
        <v>70921.985815602835</v>
      </c>
      <c r="G77" s="10">
        <v>1546</v>
      </c>
      <c r="H77" s="10">
        <f t="shared" si="4"/>
        <v>77619.663648124188</v>
      </c>
      <c r="I77" s="10" t="b">
        <f t="shared" si="5"/>
        <v>0</v>
      </c>
    </row>
    <row r="78" spans="3:9">
      <c r="C78" s="10">
        <v>848</v>
      </c>
      <c r="D78" s="10">
        <f t="shared" si="3"/>
        <v>70754.716981132078</v>
      </c>
      <c r="G78" s="10">
        <v>1548</v>
      </c>
      <c r="H78" s="10">
        <f t="shared" si="4"/>
        <v>77519.379844961237</v>
      </c>
      <c r="I78" s="10" t="b">
        <f t="shared" si="5"/>
        <v>0</v>
      </c>
    </row>
    <row r="79" spans="3:9">
      <c r="C79" s="10">
        <v>850</v>
      </c>
      <c r="D79" s="10">
        <f t="shared" si="3"/>
        <v>70588.23529411765</v>
      </c>
      <c r="G79" s="10">
        <v>1550</v>
      </c>
      <c r="H79" s="10">
        <f t="shared" si="4"/>
        <v>77419.354838709682</v>
      </c>
      <c r="I79" s="10" t="b">
        <f t="shared" si="5"/>
        <v>0</v>
      </c>
    </row>
    <row r="80" spans="3:9">
      <c r="C80" s="10">
        <v>852</v>
      </c>
      <c r="D80" s="10">
        <f t="shared" si="3"/>
        <v>70422.535211267605</v>
      </c>
      <c r="G80" s="10">
        <v>1552</v>
      </c>
      <c r="H80" s="10">
        <f t="shared" si="4"/>
        <v>77319.587628865978</v>
      </c>
      <c r="I80" s="10" t="b">
        <f t="shared" si="5"/>
        <v>0</v>
      </c>
    </row>
    <row r="81" spans="3:9">
      <c r="C81" s="10">
        <v>854</v>
      </c>
      <c r="D81" s="10">
        <f t="shared" si="3"/>
        <v>70257.611241217804</v>
      </c>
      <c r="G81" s="10">
        <v>1554</v>
      </c>
      <c r="H81" s="10">
        <f t="shared" si="4"/>
        <v>77220.077220077219</v>
      </c>
      <c r="I81" s="10" t="b">
        <f t="shared" si="5"/>
        <v>0</v>
      </c>
    </row>
    <row r="82" spans="3:9">
      <c r="C82" s="10">
        <v>856</v>
      </c>
      <c r="D82" s="10">
        <f t="shared" si="3"/>
        <v>70093.457943925227</v>
      </c>
      <c r="G82" s="10">
        <v>1556</v>
      </c>
      <c r="H82" s="10">
        <f t="shared" si="4"/>
        <v>77120.822622107968</v>
      </c>
      <c r="I82" s="10" t="b">
        <f t="shared" si="5"/>
        <v>0</v>
      </c>
    </row>
    <row r="83" spans="3:9">
      <c r="C83" s="10">
        <v>858</v>
      </c>
      <c r="D83" s="10">
        <f t="shared" si="3"/>
        <v>69930.069930069934</v>
      </c>
      <c r="G83" s="10">
        <v>1558</v>
      </c>
      <c r="H83" s="10">
        <f t="shared" si="4"/>
        <v>77021.822849807446</v>
      </c>
      <c r="I83" s="10" t="b">
        <f t="shared" si="5"/>
        <v>0</v>
      </c>
    </row>
    <row r="84" spans="3:9">
      <c r="C84" s="10">
        <v>860</v>
      </c>
      <c r="D84" s="10">
        <f t="shared" si="3"/>
        <v>69767.441860465115</v>
      </c>
      <c r="G84" s="10">
        <v>1560</v>
      </c>
      <c r="H84" s="10">
        <f t="shared" si="4"/>
        <v>76923.076923076922</v>
      </c>
      <c r="I84" s="10" t="b">
        <f t="shared" si="5"/>
        <v>0</v>
      </c>
    </row>
    <row r="85" spans="3:9">
      <c r="C85" s="10">
        <v>862</v>
      </c>
      <c r="D85" s="10">
        <f t="shared" si="3"/>
        <v>69605.568445475641</v>
      </c>
      <c r="G85" s="10">
        <v>1562</v>
      </c>
      <c r="H85" s="10">
        <f t="shared" si="4"/>
        <v>76824.583866837391</v>
      </c>
      <c r="I85" s="10" t="b">
        <f t="shared" si="5"/>
        <v>0</v>
      </c>
    </row>
    <row r="86" spans="3:9">
      <c r="C86" s="10">
        <v>864</v>
      </c>
      <c r="D86" s="10">
        <f t="shared" si="3"/>
        <v>69444.444444444438</v>
      </c>
      <c r="G86" s="10">
        <v>1564</v>
      </c>
      <c r="H86" s="10">
        <f t="shared" si="4"/>
        <v>76726.342710997444</v>
      </c>
      <c r="I86" s="10" t="b">
        <f t="shared" si="5"/>
        <v>0</v>
      </c>
    </row>
    <row r="87" spans="3:9">
      <c r="C87" s="10">
        <v>866</v>
      </c>
      <c r="D87" s="10">
        <f t="shared" si="3"/>
        <v>69284.064665127022</v>
      </c>
      <c r="G87" s="10">
        <v>1566</v>
      </c>
      <c r="H87" s="10">
        <f t="shared" si="4"/>
        <v>76628.352490421457</v>
      </c>
      <c r="I87" s="10" t="b">
        <f t="shared" si="5"/>
        <v>0</v>
      </c>
    </row>
    <row r="88" spans="3:9">
      <c r="C88" s="10">
        <v>868</v>
      </c>
      <c r="D88" s="10">
        <f t="shared" si="3"/>
        <v>69124.423963133639</v>
      </c>
      <c r="G88" s="10">
        <v>1568</v>
      </c>
      <c r="H88" s="10">
        <f t="shared" si="4"/>
        <v>76530.612244897959</v>
      </c>
      <c r="I88" s="10" t="b">
        <f t="shared" si="5"/>
        <v>0</v>
      </c>
    </row>
    <row r="89" spans="3:9">
      <c r="C89" s="10">
        <v>870</v>
      </c>
      <c r="D89" s="10">
        <f t="shared" si="3"/>
        <v>68965.517241379304</v>
      </c>
      <c r="G89" s="10">
        <v>1570</v>
      </c>
      <c r="H89" s="10">
        <f t="shared" si="4"/>
        <v>76433.121019108279</v>
      </c>
      <c r="I89" s="10" t="b">
        <f t="shared" si="5"/>
        <v>0</v>
      </c>
    </row>
    <row r="90" spans="3:9">
      <c r="C90" s="10">
        <v>872</v>
      </c>
      <c r="D90" s="10">
        <f t="shared" si="3"/>
        <v>68807.339449541279</v>
      </c>
      <c r="G90" s="10">
        <v>1572</v>
      </c>
      <c r="H90" s="10">
        <f t="shared" si="4"/>
        <v>76335.877862595415</v>
      </c>
      <c r="I90" s="10" t="b">
        <f t="shared" si="5"/>
        <v>0</v>
      </c>
    </row>
    <row r="91" spans="3:9">
      <c r="C91" s="10">
        <v>874</v>
      </c>
      <c r="D91" s="10">
        <f t="shared" si="3"/>
        <v>68649.885583524025</v>
      </c>
      <c r="G91" s="10">
        <v>1574</v>
      </c>
      <c r="H91" s="10">
        <f t="shared" si="4"/>
        <v>76238.88182973316</v>
      </c>
      <c r="I91" s="10" t="b">
        <f t="shared" si="5"/>
        <v>0</v>
      </c>
    </row>
    <row r="92" spans="3:9">
      <c r="C92" s="10">
        <v>876</v>
      </c>
      <c r="D92" s="10">
        <f t="shared" si="3"/>
        <v>68493.150684931505</v>
      </c>
      <c r="G92" s="10">
        <v>1576</v>
      </c>
      <c r="H92" s="10">
        <f t="shared" si="4"/>
        <v>76142.131979695434</v>
      </c>
      <c r="I92" s="10" t="b">
        <f t="shared" si="5"/>
        <v>0</v>
      </c>
    </row>
    <row r="93" spans="3:9">
      <c r="C93" s="10">
        <v>878</v>
      </c>
      <c r="D93" s="10">
        <f t="shared" si="3"/>
        <v>68337.129840546695</v>
      </c>
      <c r="G93" s="10">
        <v>1578</v>
      </c>
      <c r="H93" s="10">
        <f t="shared" si="4"/>
        <v>76045.627376425851</v>
      </c>
      <c r="I93" s="10" t="b">
        <f t="shared" si="5"/>
        <v>0</v>
      </c>
    </row>
    <row r="94" spans="3:9">
      <c r="C94" s="10">
        <v>880</v>
      </c>
      <c r="D94" s="10">
        <f t="shared" si="3"/>
        <v>68181.818181818177</v>
      </c>
      <c r="G94" s="10">
        <v>1580</v>
      </c>
      <c r="H94" s="10">
        <f t="shared" si="4"/>
        <v>75949.3670886076</v>
      </c>
      <c r="I94" s="10" t="b">
        <f t="shared" si="5"/>
        <v>0</v>
      </c>
    </row>
    <row r="95" spans="3:9">
      <c r="C95" s="10">
        <v>882</v>
      </c>
      <c r="D95" s="10">
        <f t="shared" si="3"/>
        <v>68027.210884353743</v>
      </c>
      <c r="G95" s="10">
        <v>1582</v>
      </c>
      <c r="H95" s="10">
        <f t="shared" si="4"/>
        <v>75853.350189633376</v>
      </c>
      <c r="I95" s="10" t="b">
        <f t="shared" si="5"/>
        <v>0</v>
      </c>
    </row>
    <row r="96" spans="3:9">
      <c r="C96" s="10">
        <v>884</v>
      </c>
      <c r="D96" s="10">
        <f t="shared" si="3"/>
        <v>67873.303167420818</v>
      </c>
      <c r="G96" s="10">
        <v>1584</v>
      </c>
      <c r="H96" s="10">
        <f t="shared" si="4"/>
        <v>75757.57575757576</v>
      </c>
      <c r="I96" s="10" t="b">
        <f t="shared" si="5"/>
        <v>0</v>
      </c>
    </row>
    <row r="97" spans="3:9">
      <c r="C97" s="10">
        <v>886</v>
      </c>
      <c r="D97" s="10">
        <f t="shared" si="3"/>
        <v>67720.09029345373</v>
      </c>
      <c r="G97" s="10">
        <v>1586</v>
      </c>
      <c r="H97" s="10">
        <f t="shared" si="4"/>
        <v>75662.042875157626</v>
      </c>
      <c r="I97" s="10" t="b">
        <f t="shared" si="5"/>
        <v>0</v>
      </c>
    </row>
    <row r="98" spans="3:9">
      <c r="C98" s="10">
        <v>888</v>
      </c>
      <c r="D98" s="10">
        <f t="shared" si="3"/>
        <v>67567.567567567574</v>
      </c>
      <c r="G98" s="10">
        <v>1588</v>
      </c>
      <c r="H98" s="10">
        <f t="shared" si="4"/>
        <v>75566.750629722927</v>
      </c>
      <c r="I98" s="10" t="b">
        <f t="shared" si="5"/>
        <v>0</v>
      </c>
    </row>
    <row r="99" spans="3:9">
      <c r="C99" s="10">
        <v>890</v>
      </c>
      <c r="D99" s="10">
        <f t="shared" si="3"/>
        <v>67415.730337078654</v>
      </c>
      <c r="G99" s="10">
        <v>1590</v>
      </c>
      <c r="H99" s="10">
        <f t="shared" si="4"/>
        <v>75471.698113207545</v>
      </c>
      <c r="I99" s="10" t="b">
        <f t="shared" si="5"/>
        <v>0</v>
      </c>
    </row>
    <row r="100" spans="3:9">
      <c r="C100" s="10">
        <v>892</v>
      </c>
      <c r="D100" s="10">
        <f t="shared" si="3"/>
        <v>67264.573991031386</v>
      </c>
      <c r="G100" s="10">
        <v>1592</v>
      </c>
      <c r="H100" s="10">
        <f t="shared" si="4"/>
        <v>75376.884422110554</v>
      </c>
      <c r="I100" s="10" t="b">
        <f t="shared" si="5"/>
        <v>0</v>
      </c>
    </row>
    <row r="101" spans="3:9">
      <c r="C101" s="10">
        <v>894</v>
      </c>
      <c r="D101" s="10">
        <f t="shared" si="3"/>
        <v>67114.093959731545</v>
      </c>
      <c r="G101" s="10">
        <v>1594</v>
      </c>
      <c r="H101" s="10">
        <f t="shared" si="4"/>
        <v>75282.308657465503</v>
      </c>
      <c r="I101" s="10" t="b">
        <f t="shared" si="5"/>
        <v>0</v>
      </c>
    </row>
    <row r="102" spans="3:9">
      <c r="C102" s="10">
        <v>896</v>
      </c>
      <c r="D102" s="10">
        <f t="shared" si="3"/>
        <v>66964.28571428571</v>
      </c>
      <c r="G102" s="10">
        <v>1596</v>
      </c>
      <c r="H102" s="10">
        <f t="shared" si="4"/>
        <v>75187.969924812031</v>
      </c>
      <c r="I102" s="10" t="b">
        <f t="shared" si="5"/>
        <v>0</v>
      </c>
    </row>
    <row r="103" spans="3:9">
      <c r="C103" s="10">
        <v>898</v>
      </c>
      <c r="D103" s="10">
        <f t="shared" si="3"/>
        <v>66815.144766146987</v>
      </c>
      <c r="G103" s="10">
        <v>1598</v>
      </c>
      <c r="H103" s="10">
        <f t="shared" si="4"/>
        <v>75093.867334167706</v>
      </c>
      <c r="I103" s="10" t="b">
        <f t="shared" si="5"/>
        <v>0</v>
      </c>
    </row>
    <row r="104" spans="3:9">
      <c r="C104" s="10">
        <v>900</v>
      </c>
      <c r="D104" s="10">
        <f t="shared" si="3"/>
        <v>66666.666666666672</v>
      </c>
      <c r="G104" s="10">
        <v>1600</v>
      </c>
      <c r="H104" s="10">
        <f t="shared" si="4"/>
        <v>75000</v>
      </c>
      <c r="I104" s="10" t="b">
        <f t="shared" si="5"/>
        <v>1</v>
      </c>
    </row>
    <row r="105" spans="3:9">
      <c r="C105" s="10">
        <v>902</v>
      </c>
      <c r="D105" s="10">
        <f t="shared" si="3"/>
        <v>66518.847006651878</v>
      </c>
      <c r="G105" s="10">
        <v>1602</v>
      </c>
      <c r="H105" s="10">
        <f t="shared" si="4"/>
        <v>74906.367041198508</v>
      </c>
      <c r="I105" s="10" t="b">
        <f t="shared" si="5"/>
        <v>0</v>
      </c>
    </row>
    <row r="106" spans="3:9">
      <c r="C106" s="10">
        <v>904</v>
      </c>
      <c r="D106" s="10">
        <f t="shared" si="3"/>
        <v>66371.681415929197</v>
      </c>
      <c r="G106" s="10">
        <v>1604</v>
      </c>
      <c r="H106" s="10">
        <f t="shared" si="4"/>
        <v>74812.967581047385</v>
      </c>
      <c r="I106" s="10" t="b">
        <f t="shared" si="5"/>
        <v>0</v>
      </c>
    </row>
    <row r="107" spans="3:9">
      <c r="C107" s="10">
        <v>906</v>
      </c>
      <c r="D107" s="10">
        <f t="shared" si="3"/>
        <v>66225.165562913913</v>
      </c>
      <c r="G107" s="10">
        <v>1606</v>
      </c>
      <c r="H107" s="10">
        <f t="shared" si="4"/>
        <v>74719.800747198009</v>
      </c>
      <c r="I107" s="10" t="b">
        <f t="shared" si="5"/>
        <v>0</v>
      </c>
    </row>
    <row r="108" spans="3:9">
      <c r="C108" s="10">
        <v>908</v>
      </c>
      <c r="D108" s="10">
        <f t="shared" si="3"/>
        <v>66079.29515418502</v>
      </c>
      <c r="G108" s="10">
        <v>1608</v>
      </c>
      <c r="H108" s="10">
        <f t="shared" si="4"/>
        <v>74626.86567164179</v>
      </c>
      <c r="I108" s="10" t="b">
        <f t="shared" si="5"/>
        <v>0</v>
      </c>
    </row>
    <row r="109" spans="3:9">
      <c r="C109" s="10">
        <v>910</v>
      </c>
      <c r="D109" s="10">
        <f t="shared" si="3"/>
        <v>65934.065934065933</v>
      </c>
      <c r="G109" s="10">
        <v>1610</v>
      </c>
      <c r="H109" s="10">
        <f t="shared" si="4"/>
        <v>74534.161490683226</v>
      </c>
      <c r="I109" s="10" t="b">
        <f t="shared" si="5"/>
        <v>0</v>
      </c>
    </row>
    <row r="110" spans="3:9">
      <c r="C110" s="10">
        <v>912</v>
      </c>
      <c r="D110" s="10">
        <f t="shared" si="3"/>
        <v>65789.473684210519</v>
      </c>
      <c r="G110" s="10">
        <v>1612</v>
      </c>
      <c r="H110" s="10">
        <f t="shared" si="4"/>
        <v>74441.687344913153</v>
      </c>
      <c r="I110" s="10" t="b">
        <f t="shared" si="5"/>
        <v>0</v>
      </c>
    </row>
    <row r="111" spans="3:9">
      <c r="C111" s="10">
        <v>914</v>
      </c>
      <c r="D111" s="10">
        <f t="shared" si="3"/>
        <v>65645.514223194754</v>
      </c>
      <c r="G111" s="10">
        <v>1614</v>
      </c>
      <c r="H111" s="10">
        <f t="shared" si="4"/>
        <v>74349.442379182161</v>
      </c>
      <c r="I111" s="10" t="b">
        <f t="shared" si="5"/>
        <v>0</v>
      </c>
    </row>
    <row r="112" spans="3:9">
      <c r="C112" s="10">
        <v>916</v>
      </c>
      <c r="D112" s="10">
        <f t="shared" si="3"/>
        <v>65502.183406113538</v>
      </c>
      <c r="G112" s="10">
        <v>1616</v>
      </c>
      <c r="H112" s="10">
        <f t="shared" si="4"/>
        <v>74257.425742574254</v>
      </c>
      <c r="I112" s="10" t="b">
        <f t="shared" si="5"/>
        <v>0</v>
      </c>
    </row>
    <row r="113" spans="3:9">
      <c r="C113" s="10">
        <v>918</v>
      </c>
      <c r="D113" s="10">
        <f t="shared" si="3"/>
        <v>65359.477124183009</v>
      </c>
      <c r="G113" s="10">
        <v>1618</v>
      </c>
      <c r="H113" s="10">
        <f t="shared" si="4"/>
        <v>74165.636588380716</v>
      </c>
      <c r="I113" s="10" t="b">
        <f t="shared" si="5"/>
        <v>0</v>
      </c>
    </row>
    <row r="114" spans="3:9">
      <c r="C114" s="10">
        <v>920</v>
      </c>
      <c r="D114" s="10">
        <f t="shared" si="3"/>
        <v>65217.391304347824</v>
      </c>
      <c r="G114" s="10">
        <v>1620</v>
      </c>
      <c r="H114" s="10">
        <f t="shared" si="4"/>
        <v>74074.074074074073</v>
      </c>
      <c r="I114" s="10" t="b">
        <f t="shared" si="5"/>
        <v>0</v>
      </c>
    </row>
    <row r="115" spans="3:9">
      <c r="C115" s="10">
        <v>922</v>
      </c>
      <c r="D115" s="10">
        <f t="shared" si="3"/>
        <v>65075.92190889371</v>
      </c>
      <c r="G115" s="10">
        <v>1622</v>
      </c>
      <c r="H115" s="10">
        <f t="shared" si="4"/>
        <v>73982.737361282372</v>
      </c>
      <c r="I115" s="10" t="b">
        <f t="shared" si="5"/>
        <v>0</v>
      </c>
    </row>
    <row r="116" spans="3:9">
      <c r="C116" s="10">
        <v>924</v>
      </c>
      <c r="D116" s="10">
        <f t="shared" si="3"/>
        <v>64935.064935064933</v>
      </c>
      <c r="G116" s="10">
        <v>1624</v>
      </c>
      <c r="H116" s="10">
        <f t="shared" si="4"/>
        <v>73891.625615763551</v>
      </c>
      <c r="I116" s="10" t="b">
        <f t="shared" si="5"/>
        <v>0</v>
      </c>
    </row>
    <row r="117" spans="3:9">
      <c r="C117" s="10">
        <v>926</v>
      </c>
      <c r="D117" s="10">
        <f t="shared" si="3"/>
        <v>64794.816414686822</v>
      </c>
      <c r="G117" s="10">
        <v>1626</v>
      </c>
      <c r="H117" s="10">
        <f t="shared" si="4"/>
        <v>73800.738007380074</v>
      </c>
      <c r="I117" s="10" t="b">
        <f t="shared" si="5"/>
        <v>0</v>
      </c>
    </row>
    <row r="118" spans="3:9">
      <c r="C118" s="10">
        <v>928</v>
      </c>
      <c r="D118" s="10">
        <f t="shared" si="3"/>
        <v>64655.172413793101</v>
      </c>
      <c r="G118" s="10">
        <v>1628</v>
      </c>
      <c r="H118" s="10">
        <f t="shared" si="4"/>
        <v>73710.073710073717</v>
      </c>
      <c r="I118" s="10" t="b">
        <f t="shared" si="5"/>
        <v>0</v>
      </c>
    </row>
    <row r="119" spans="3:9">
      <c r="C119" s="10">
        <v>930</v>
      </c>
      <c r="D119" s="10">
        <f t="shared" si="3"/>
        <v>64516.129032258068</v>
      </c>
      <c r="G119" s="10">
        <v>1630</v>
      </c>
      <c r="H119" s="10">
        <f t="shared" si="4"/>
        <v>73619.63190184049</v>
      </c>
      <c r="I119" s="10" t="b">
        <f t="shared" si="5"/>
        <v>0</v>
      </c>
    </row>
    <row r="120" spans="3:9">
      <c r="C120" s="10">
        <v>932</v>
      </c>
      <c r="D120" s="10">
        <f t="shared" si="3"/>
        <v>64377.682403433479</v>
      </c>
      <c r="G120" s="10">
        <v>1632</v>
      </c>
      <c r="H120" s="10">
        <f t="shared" si="4"/>
        <v>73529.411764705888</v>
      </c>
      <c r="I120" s="10" t="b">
        <f t="shared" si="5"/>
        <v>0</v>
      </c>
    </row>
    <row r="121" spans="3:9">
      <c r="C121" s="10">
        <v>934</v>
      </c>
      <c r="D121" s="10">
        <f t="shared" si="3"/>
        <v>64239.82869379015</v>
      </c>
      <c r="G121" s="10">
        <v>1634</v>
      </c>
      <c r="H121" s="10">
        <f t="shared" si="4"/>
        <v>73439.412484700122</v>
      </c>
      <c r="I121" s="10" t="b">
        <f t="shared" si="5"/>
        <v>0</v>
      </c>
    </row>
    <row r="122" spans="3:9">
      <c r="C122" s="10">
        <v>936</v>
      </c>
      <c r="D122" s="10">
        <f t="shared" si="3"/>
        <v>64102.564102564102</v>
      </c>
      <c r="G122" s="10">
        <v>1636</v>
      </c>
      <c r="H122" s="10">
        <f t="shared" si="4"/>
        <v>73349.633251833744</v>
      </c>
      <c r="I122" s="10" t="b">
        <f t="shared" si="5"/>
        <v>0</v>
      </c>
    </row>
    <row r="123" spans="3:9">
      <c r="C123" s="10">
        <v>938</v>
      </c>
      <c r="D123" s="10">
        <f t="shared" si="3"/>
        <v>63965.884861407249</v>
      </c>
      <c r="G123" s="10">
        <v>1638</v>
      </c>
      <c r="H123" s="10">
        <f t="shared" si="4"/>
        <v>73260.073260073259</v>
      </c>
      <c r="I123" s="10" t="b">
        <f t="shared" si="5"/>
        <v>0</v>
      </c>
    </row>
    <row r="124" spans="3:9">
      <c r="C124" s="10">
        <v>940</v>
      </c>
      <c r="D124" s="10">
        <f t="shared" si="3"/>
        <v>63829.787234042553</v>
      </c>
      <c r="G124" s="10">
        <v>1640</v>
      </c>
      <c r="H124" s="10">
        <f t="shared" si="4"/>
        <v>73170.731707317071</v>
      </c>
      <c r="I124" s="10" t="b">
        <f t="shared" si="5"/>
        <v>0</v>
      </c>
    </row>
    <row r="125" spans="3:9">
      <c r="C125" s="10">
        <v>942</v>
      </c>
      <c r="D125" s="10">
        <f t="shared" si="3"/>
        <v>63694.267515923566</v>
      </c>
      <c r="G125" s="10">
        <v>1642</v>
      </c>
      <c r="H125" s="10">
        <f t="shared" si="4"/>
        <v>73081.607795371499</v>
      </c>
      <c r="I125" s="10" t="b">
        <f t="shared" si="5"/>
        <v>0</v>
      </c>
    </row>
    <row r="126" spans="3:9">
      <c r="C126" s="10">
        <v>944</v>
      </c>
      <c r="D126" s="10">
        <f t="shared" si="3"/>
        <v>63559.322033898308</v>
      </c>
      <c r="G126" s="10">
        <v>1644</v>
      </c>
      <c r="H126" s="10">
        <f t="shared" si="4"/>
        <v>72992.700729927004</v>
      </c>
      <c r="I126" s="10" t="b">
        <f t="shared" si="5"/>
        <v>0</v>
      </c>
    </row>
    <row r="127" spans="3:9">
      <c r="C127" s="10">
        <v>946</v>
      </c>
      <c r="D127" s="10">
        <f t="shared" si="3"/>
        <v>63424.947145877377</v>
      </c>
      <c r="G127" s="10">
        <v>1646</v>
      </c>
      <c r="H127" s="10">
        <f t="shared" si="4"/>
        <v>72904.009720534625</v>
      </c>
      <c r="I127" s="10" t="b">
        <f t="shared" si="5"/>
        <v>0</v>
      </c>
    </row>
    <row r="128" spans="3:9">
      <c r="C128" s="10">
        <v>948</v>
      </c>
      <c r="D128" s="10">
        <f t="shared" si="3"/>
        <v>63291.139240506331</v>
      </c>
      <c r="G128" s="10">
        <v>1648</v>
      </c>
      <c r="H128" s="10">
        <f t="shared" si="4"/>
        <v>72815.533980582521</v>
      </c>
      <c r="I128" s="10" t="b">
        <f t="shared" si="5"/>
        <v>0</v>
      </c>
    </row>
    <row r="129" spans="3:9">
      <c r="C129" s="10">
        <v>950</v>
      </c>
      <c r="D129" s="10">
        <f t="shared" si="3"/>
        <v>63157.894736842107</v>
      </c>
      <c r="G129" s="10">
        <v>1650</v>
      </c>
      <c r="H129" s="10">
        <f t="shared" si="4"/>
        <v>72727.272727272721</v>
      </c>
      <c r="I129" s="10" t="b">
        <f t="shared" si="5"/>
        <v>0</v>
      </c>
    </row>
    <row r="130" spans="3:9">
      <c r="C130" s="10">
        <v>952</v>
      </c>
      <c r="D130" s="10">
        <f t="shared" si="3"/>
        <v>63025.210084033613</v>
      </c>
      <c r="G130" s="10">
        <v>1652</v>
      </c>
      <c r="H130" s="10">
        <f t="shared" si="4"/>
        <v>72639.225181598056</v>
      </c>
      <c r="I130" s="10" t="b">
        <f t="shared" si="5"/>
        <v>0</v>
      </c>
    </row>
    <row r="131" spans="3:9">
      <c r="C131" s="10">
        <v>954</v>
      </c>
      <c r="D131" s="10">
        <f t="shared" si="3"/>
        <v>62893.081761006288</v>
      </c>
      <c r="G131" s="10">
        <v>1654</v>
      </c>
      <c r="H131" s="10">
        <f t="shared" si="4"/>
        <v>72551.390568319228</v>
      </c>
      <c r="I131" s="10" t="b">
        <f t="shared" si="5"/>
        <v>0</v>
      </c>
    </row>
    <row r="132" spans="3:9">
      <c r="C132" s="10">
        <v>956</v>
      </c>
      <c r="D132" s="10">
        <f t="shared" si="3"/>
        <v>62761.506276150627</v>
      </c>
      <c r="G132" s="10">
        <v>1656</v>
      </c>
      <c r="H132" s="10">
        <f t="shared" si="4"/>
        <v>72463.768115942032</v>
      </c>
      <c r="I132" s="10" t="b">
        <f t="shared" si="5"/>
        <v>0</v>
      </c>
    </row>
    <row r="133" spans="3:9">
      <c r="C133" s="10">
        <v>958</v>
      </c>
      <c r="D133" s="10">
        <f t="shared" ref="D133:D196" si="6">$B$4 / C133</f>
        <v>62630.480167014612</v>
      </c>
      <c r="G133" s="10">
        <v>1658</v>
      </c>
      <c r="H133" s="10">
        <f t="shared" ref="H133:H196" si="7">$F$4 / G133</f>
        <v>72376.357056694818</v>
      </c>
      <c r="I133" s="10" t="b">
        <f t="shared" ref="I133:I196" si="8">IF(H133/ROUND(H133,0)=1,TRUE,FALSE)</f>
        <v>0</v>
      </c>
    </row>
    <row r="134" spans="3:9">
      <c r="C134" s="10">
        <v>960</v>
      </c>
      <c r="D134" s="10">
        <f t="shared" si="6"/>
        <v>62500</v>
      </c>
      <c r="G134" s="10">
        <v>1660</v>
      </c>
      <c r="H134" s="10">
        <f t="shared" si="7"/>
        <v>72289.156626506025</v>
      </c>
      <c r="I134" s="10" t="b">
        <f t="shared" si="8"/>
        <v>0</v>
      </c>
    </row>
    <row r="135" spans="3:9">
      <c r="C135" s="10">
        <v>962</v>
      </c>
      <c r="D135" s="10">
        <f t="shared" si="6"/>
        <v>62370.062370062369</v>
      </c>
      <c r="G135" s="10">
        <v>1662</v>
      </c>
      <c r="H135" s="10">
        <f t="shared" si="7"/>
        <v>72202.166064981953</v>
      </c>
      <c r="I135" s="10" t="b">
        <f t="shared" si="8"/>
        <v>0</v>
      </c>
    </row>
    <row r="136" spans="3:9">
      <c r="C136" s="10">
        <v>964</v>
      </c>
      <c r="D136" s="10">
        <f t="shared" si="6"/>
        <v>62240.66390041494</v>
      </c>
      <c r="G136" s="10">
        <v>1664</v>
      </c>
      <c r="H136" s="10">
        <f t="shared" si="7"/>
        <v>72115.38461538461</v>
      </c>
      <c r="I136" s="10" t="b">
        <f t="shared" si="8"/>
        <v>0</v>
      </c>
    </row>
    <row r="137" spans="3:9">
      <c r="C137" s="10">
        <v>966</v>
      </c>
      <c r="D137" s="10">
        <f t="shared" si="6"/>
        <v>62111.801242236026</v>
      </c>
      <c r="G137" s="10">
        <v>1666</v>
      </c>
      <c r="H137" s="10">
        <f t="shared" si="7"/>
        <v>72028.811524609846</v>
      </c>
      <c r="I137" s="10" t="b">
        <f t="shared" si="8"/>
        <v>0</v>
      </c>
    </row>
    <row r="138" spans="3:9">
      <c r="C138" s="10">
        <v>968</v>
      </c>
      <c r="D138" s="10">
        <f t="shared" si="6"/>
        <v>61983.471074380162</v>
      </c>
      <c r="G138" s="10">
        <v>1668</v>
      </c>
      <c r="H138" s="10">
        <f t="shared" si="7"/>
        <v>71942.446043165473</v>
      </c>
      <c r="I138" s="10" t="b">
        <f t="shared" si="8"/>
        <v>0</v>
      </c>
    </row>
    <row r="139" spans="3:9">
      <c r="C139" s="10">
        <v>970</v>
      </c>
      <c r="D139" s="10">
        <f t="shared" si="6"/>
        <v>61855.670103092787</v>
      </c>
      <c r="G139" s="10">
        <v>1670</v>
      </c>
      <c r="H139" s="10">
        <f t="shared" si="7"/>
        <v>71856.287425149698</v>
      </c>
      <c r="I139" s="10" t="b">
        <f t="shared" si="8"/>
        <v>0</v>
      </c>
    </row>
    <row r="140" spans="3:9">
      <c r="C140" s="10">
        <v>972</v>
      </c>
      <c r="D140" s="10">
        <f t="shared" si="6"/>
        <v>61728.395061728392</v>
      </c>
      <c r="G140" s="10">
        <v>1672</v>
      </c>
      <c r="H140" s="10">
        <f t="shared" si="7"/>
        <v>71770.334928229669</v>
      </c>
      <c r="I140" s="10" t="b">
        <f t="shared" si="8"/>
        <v>0</v>
      </c>
    </row>
    <row r="141" spans="3:9">
      <c r="C141" s="10">
        <v>974</v>
      </c>
      <c r="D141" s="10">
        <f t="shared" si="6"/>
        <v>61601.642710472282</v>
      </c>
      <c r="G141" s="10">
        <v>1674</v>
      </c>
      <c r="H141" s="10">
        <f t="shared" si="7"/>
        <v>71684.587813620077</v>
      </c>
      <c r="I141" s="10" t="b">
        <f t="shared" si="8"/>
        <v>0</v>
      </c>
    </row>
    <row r="142" spans="3:9">
      <c r="C142" s="10">
        <v>976</v>
      </c>
      <c r="D142" s="10">
        <f t="shared" si="6"/>
        <v>61475.409836065577</v>
      </c>
      <c r="G142" s="10">
        <v>1676</v>
      </c>
      <c r="H142" s="10">
        <f t="shared" si="7"/>
        <v>71599.045346062048</v>
      </c>
      <c r="I142" s="10" t="b">
        <f t="shared" si="8"/>
        <v>0</v>
      </c>
    </row>
    <row r="143" spans="3:9">
      <c r="C143" s="10">
        <v>978</v>
      </c>
      <c r="D143" s="10">
        <f t="shared" si="6"/>
        <v>61349.693251533739</v>
      </c>
      <c r="G143" s="10">
        <v>1678</v>
      </c>
      <c r="H143" s="10">
        <f t="shared" si="7"/>
        <v>71513.70679380215</v>
      </c>
      <c r="I143" s="10" t="b">
        <f t="shared" si="8"/>
        <v>0</v>
      </c>
    </row>
    <row r="144" spans="3:9">
      <c r="C144" s="10">
        <v>980</v>
      </c>
      <c r="D144" s="10">
        <f t="shared" si="6"/>
        <v>61224.489795918365</v>
      </c>
      <c r="G144" s="10">
        <v>1680</v>
      </c>
      <c r="H144" s="10">
        <f t="shared" si="7"/>
        <v>71428.571428571435</v>
      </c>
      <c r="I144" s="10" t="b">
        <f t="shared" si="8"/>
        <v>0</v>
      </c>
    </row>
    <row r="145" spans="3:9">
      <c r="C145" s="10">
        <v>982</v>
      </c>
      <c r="D145" s="10">
        <f t="shared" si="6"/>
        <v>61099.796334012222</v>
      </c>
      <c r="G145" s="10">
        <v>1682</v>
      </c>
      <c r="H145" s="10">
        <f t="shared" si="7"/>
        <v>71343.638525564806</v>
      </c>
      <c r="I145" s="10" t="b">
        <f t="shared" si="8"/>
        <v>0</v>
      </c>
    </row>
    <row r="146" spans="3:9">
      <c r="C146" s="10">
        <v>984</v>
      </c>
      <c r="D146" s="10">
        <f t="shared" si="6"/>
        <v>60975.609756097561</v>
      </c>
      <c r="G146" s="10">
        <v>1684</v>
      </c>
      <c r="H146" s="10">
        <f t="shared" si="7"/>
        <v>71258.907363420425</v>
      </c>
      <c r="I146" s="10" t="b">
        <f t="shared" si="8"/>
        <v>0</v>
      </c>
    </row>
    <row r="147" spans="3:9">
      <c r="C147" s="10">
        <v>986</v>
      </c>
      <c r="D147" s="10">
        <f t="shared" si="6"/>
        <v>60851.926977687624</v>
      </c>
      <c r="G147" s="10">
        <v>1686</v>
      </c>
      <c r="H147" s="10">
        <f t="shared" si="7"/>
        <v>71174.377224199285</v>
      </c>
      <c r="I147" s="10" t="b">
        <f t="shared" si="8"/>
        <v>0</v>
      </c>
    </row>
    <row r="148" spans="3:9">
      <c r="C148" s="10">
        <v>988</v>
      </c>
      <c r="D148" s="10">
        <f t="shared" si="6"/>
        <v>60728.744939271251</v>
      </c>
      <c r="G148" s="10">
        <v>1688</v>
      </c>
      <c r="H148" s="10">
        <f t="shared" si="7"/>
        <v>71090.047393364934</v>
      </c>
      <c r="I148" s="10" t="b">
        <f t="shared" si="8"/>
        <v>0</v>
      </c>
    </row>
    <row r="149" spans="3:9">
      <c r="C149" s="10">
        <v>990</v>
      </c>
      <c r="D149" s="10">
        <f t="shared" si="6"/>
        <v>60606.060606060608</v>
      </c>
      <c r="G149" s="10">
        <v>1690</v>
      </c>
      <c r="H149" s="10">
        <f t="shared" si="7"/>
        <v>71005.91715976331</v>
      </c>
      <c r="I149" s="10" t="b">
        <f t="shared" si="8"/>
        <v>0</v>
      </c>
    </row>
    <row r="150" spans="3:9">
      <c r="C150" s="10">
        <v>992</v>
      </c>
      <c r="D150" s="10">
        <f t="shared" si="6"/>
        <v>60483.870967741932</v>
      </c>
      <c r="G150" s="10">
        <v>1692</v>
      </c>
      <c r="H150" s="10">
        <f t="shared" si="7"/>
        <v>70921.985815602835</v>
      </c>
      <c r="I150" s="10" t="b">
        <f t="shared" si="8"/>
        <v>0</v>
      </c>
    </row>
    <row r="151" spans="3:9">
      <c r="C151" s="10">
        <v>994</v>
      </c>
      <c r="D151" s="10">
        <f t="shared" si="6"/>
        <v>60362.173038229375</v>
      </c>
      <c r="G151" s="10">
        <v>1694</v>
      </c>
      <c r="H151" s="10">
        <f t="shared" si="7"/>
        <v>70838.252656434473</v>
      </c>
      <c r="I151" s="10" t="b">
        <f t="shared" si="8"/>
        <v>0</v>
      </c>
    </row>
    <row r="152" spans="3:9">
      <c r="C152" s="10">
        <v>996</v>
      </c>
      <c r="D152" s="10">
        <f t="shared" si="6"/>
        <v>60240.963855421687</v>
      </c>
      <c r="G152" s="10">
        <v>1696</v>
      </c>
      <c r="H152" s="10">
        <f t="shared" si="7"/>
        <v>70754.716981132078</v>
      </c>
      <c r="I152" s="10" t="b">
        <f t="shared" si="8"/>
        <v>0</v>
      </c>
    </row>
    <row r="153" spans="3:9">
      <c r="C153" s="10">
        <v>998</v>
      </c>
      <c r="D153" s="10">
        <f t="shared" si="6"/>
        <v>60120.240480961926</v>
      </c>
      <c r="G153" s="10">
        <v>1698</v>
      </c>
      <c r="H153" s="10">
        <f t="shared" si="7"/>
        <v>70671.378091872786</v>
      </c>
      <c r="I153" s="10" t="b">
        <f t="shared" si="8"/>
        <v>0</v>
      </c>
    </row>
    <row r="154" spans="3:9">
      <c r="C154" s="10">
        <v>1000</v>
      </c>
      <c r="D154" s="10">
        <f t="shared" si="6"/>
        <v>60000</v>
      </c>
      <c r="G154" s="10">
        <v>1700</v>
      </c>
      <c r="H154" s="10">
        <f t="shared" si="7"/>
        <v>70588.23529411765</v>
      </c>
      <c r="I154" s="10" t="b">
        <f t="shared" si="8"/>
        <v>0</v>
      </c>
    </row>
    <row r="155" spans="3:9">
      <c r="C155" s="10">
        <v>1002</v>
      </c>
      <c r="D155" s="10">
        <f t="shared" si="6"/>
        <v>59880.239520958086</v>
      </c>
      <c r="G155" s="10">
        <v>1702</v>
      </c>
      <c r="H155" s="10">
        <f t="shared" si="7"/>
        <v>70505.287896592243</v>
      </c>
      <c r="I155" s="10" t="b">
        <f t="shared" si="8"/>
        <v>0</v>
      </c>
    </row>
    <row r="156" spans="3:9">
      <c r="C156" s="10">
        <v>1004</v>
      </c>
      <c r="D156" s="10">
        <f t="shared" si="6"/>
        <v>59760.956175298808</v>
      </c>
      <c r="G156" s="10">
        <v>1704</v>
      </c>
      <c r="H156" s="10">
        <f t="shared" si="7"/>
        <v>70422.535211267605</v>
      </c>
      <c r="I156" s="10" t="b">
        <f t="shared" si="8"/>
        <v>0</v>
      </c>
    </row>
    <row r="157" spans="3:9">
      <c r="C157" s="10">
        <v>1006</v>
      </c>
      <c r="D157" s="10">
        <f t="shared" si="6"/>
        <v>59642.147117296219</v>
      </c>
      <c r="G157" s="10">
        <v>1706</v>
      </c>
      <c r="H157" s="10">
        <f t="shared" si="7"/>
        <v>70339.976553341156</v>
      </c>
      <c r="I157" s="10" t="b">
        <f t="shared" si="8"/>
        <v>0</v>
      </c>
    </row>
    <row r="158" spans="3:9">
      <c r="C158" s="10">
        <v>1008</v>
      </c>
      <c r="D158" s="10">
        <f t="shared" si="6"/>
        <v>59523.809523809527</v>
      </c>
      <c r="G158" s="10">
        <v>1708</v>
      </c>
      <c r="H158" s="10">
        <f t="shared" si="7"/>
        <v>70257.611241217804</v>
      </c>
      <c r="I158" s="10" t="b">
        <f t="shared" si="8"/>
        <v>0</v>
      </c>
    </row>
    <row r="159" spans="3:9">
      <c r="C159" s="10">
        <v>1010</v>
      </c>
      <c r="D159" s="10">
        <f t="shared" si="6"/>
        <v>59405.940594059408</v>
      </c>
      <c r="G159" s="10">
        <v>1710</v>
      </c>
      <c r="H159" s="10">
        <f t="shared" si="7"/>
        <v>70175.438596491222</v>
      </c>
      <c r="I159" s="10" t="b">
        <f t="shared" si="8"/>
        <v>0</v>
      </c>
    </row>
    <row r="160" spans="3:9">
      <c r="C160" s="10">
        <v>1012</v>
      </c>
      <c r="D160" s="10">
        <f t="shared" si="6"/>
        <v>59288.537549407112</v>
      </c>
      <c r="G160" s="10">
        <v>1712</v>
      </c>
      <c r="H160" s="10">
        <f t="shared" si="7"/>
        <v>70093.457943925227</v>
      </c>
      <c r="I160" s="10" t="b">
        <f t="shared" si="8"/>
        <v>0</v>
      </c>
    </row>
    <row r="161" spans="3:9">
      <c r="C161" s="10">
        <v>1014</v>
      </c>
      <c r="D161" s="10">
        <f t="shared" si="6"/>
        <v>59171.597633136094</v>
      </c>
      <c r="G161" s="10">
        <v>1714</v>
      </c>
      <c r="H161" s="10">
        <f t="shared" si="7"/>
        <v>70011.668611435234</v>
      </c>
      <c r="I161" s="10" t="b">
        <f t="shared" si="8"/>
        <v>0</v>
      </c>
    </row>
    <row r="162" spans="3:9">
      <c r="C162" s="10">
        <v>1016</v>
      </c>
      <c r="D162" s="10">
        <f t="shared" si="6"/>
        <v>59055.118110236217</v>
      </c>
      <c r="G162" s="10">
        <v>1716</v>
      </c>
      <c r="H162" s="10">
        <f t="shared" si="7"/>
        <v>69930.069930069934</v>
      </c>
      <c r="I162" s="10" t="b">
        <f t="shared" si="8"/>
        <v>0</v>
      </c>
    </row>
    <row r="163" spans="3:9">
      <c r="C163" s="10">
        <v>1018</v>
      </c>
      <c r="D163" s="10">
        <f t="shared" si="6"/>
        <v>58939.096267190573</v>
      </c>
      <c r="G163" s="10">
        <v>1718</v>
      </c>
      <c r="H163" s="10">
        <f t="shared" si="7"/>
        <v>69848.661233993014</v>
      </c>
      <c r="I163" s="10" t="b">
        <f t="shared" si="8"/>
        <v>0</v>
      </c>
    </row>
    <row r="164" spans="3:9">
      <c r="C164" s="10">
        <v>1020</v>
      </c>
      <c r="D164" s="10">
        <f t="shared" si="6"/>
        <v>58823.529411764706</v>
      </c>
      <c r="G164" s="10">
        <v>1720</v>
      </c>
      <c r="H164" s="10">
        <f t="shared" si="7"/>
        <v>69767.441860465115</v>
      </c>
      <c r="I164" s="10" t="b">
        <f t="shared" si="8"/>
        <v>0</v>
      </c>
    </row>
    <row r="165" spans="3:9">
      <c r="C165" s="10">
        <v>1022</v>
      </c>
      <c r="D165" s="10">
        <f t="shared" si="6"/>
        <v>58708.414872798436</v>
      </c>
      <c r="G165" s="10">
        <v>1722</v>
      </c>
      <c r="H165" s="10">
        <f t="shared" si="7"/>
        <v>69686.411149825784</v>
      </c>
      <c r="I165" s="10" t="b">
        <f t="shared" si="8"/>
        <v>0</v>
      </c>
    </row>
    <row r="166" spans="3:9">
      <c r="C166" s="10">
        <v>1024</v>
      </c>
      <c r="D166" s="10">
        <f t="shared" si="6"/>
        <v>58593.75</v>
      </c>
      <c r="G166" s="10">
        <v>1724</v>
      </c>
      <c r="H166" s="10">
        <f t="shared" si="7"/>
        <v>69605.568445475641</v>
      </c>
      <c r="I166" s="10" t="b">
        <f t="shared" si="8"/>
        <v>0</v>
      </c>
    </row>
    <row r="167" spans="3:9">
      <c r="C167" s="10">
        <v>1026</v>
      </c>
      <c r="D167" s="10">
        <f t="shared" si="6"/>
        <v>58479.53216374269</v>
      </c>
      <c r="G167" s="10">
        <v>1726</v>
      </c>
      <c r="H167" s="10">
        <f t="shared" si="7"/>
        <v>69524.913093858631</v>
      </c>
      <c r="I167" s="10" t="b">
        <f t="shared" si="8"/>
        <v>0</v>
      </c>
    </row>
    <row r="168" spans="3:9">
      <c r="C168" s="10">
        <v>1028</v>
      </c>
      <c r="D168" s="10">
        <f t="shared" si="6"/>
        <v>58365.758754863811</v>
      </c>
      <c r="G168" s="10">
        <v>1728</v>
      </c>
      <c r="H168" s="10">
        <f t="shared" si="7"/>
        <v>69444.444444444438</v>
      </c>
      <c r="I168" s="10" t="b">
        <f t="shared" si="8"/>
        <v>0</v>
      </c>
    </row>
    <row r="169" spans="3:9">
      <c r="C169" s="10">
        <v>1030</v>
      </c>
      <c r="D169" s="10">
        <f t="shared" si="6"/>
        <v>58252.427184466018</v>
      </c>
      <c r="G169" s="10">
        <v>1730</v>
      </c>
      <c r="H169" s="10">
        <f t="shared" si="7"/>
        <v>69364.161849710988</v>
      </c>
      <c r="I169" s="10" t="b">
        <f t="shared" si="8"/>
        <v>0</v>
      </c>
    </row>
    <row r="170" spans="3:9">
      <c r="C170" s="10">
        <v>1032</v>
      </c>
      <c r="D170" s="10">
        <f t="shared" si="6"/>
        <v>58139.534883720931</v>
      </c>
      <c r="G170" s="10">
        <v>1732</v>
      </c>
      <c r="H170" s="10">
        <f t="shared" si="7"/>
        <v>69284.064665127022</v>
      </c>
      <c r="I170" s="10" t="b">
        <f t="shared" si="8"/>
        <v>0</v>
      </c>
    </row>
    <row r="171" spans="3:9">
      <c r="C171" s="10">
        <v>1034</v>
      </c>
      <c r="D171" s="10">
        <f t="shared" si="6"/>
        <v>58027.079303675047</v>
      </c>
      <c r="G171" s="10">
        <v>1734</v>
      </c>
      <c r="H171" s="10">
        <f t="shared" si="7"/>
        <v>69204.152249134946</v>
      </c>
      <c r="I171" s="10" t="b">
        <f t="shared" si="8"/>
        <v>0</v>
      </c>
    </row>
    <row r="172" spans="3:9">
      <c r="C172" s="10">
        <v>1036</v>
      </c>
      <c r="D172" s="10">
        <f t="shared" si="6"/>
        <v>57915.057915057914</v>
      </c>
      <c r="G172" s="10">
        <v>1736</v>
      </c>
      <c r="H172" s="10">
        <f t="shared" si="7"/>
        <v>69124.423963133639</v>
      </c>
      <c r="I172" s="10" t="b">
        <f t="shared" si="8"/>
        <v>0</v>
      </c>
    </row>
    <row r="173" spans="3:9">
      <c r="C173" s="10">
        <v>1038</v>
      </c>
      <c r="D173" s="10">
        <f t="shared" si="6"/>
        <v>57803.468208092483</v>
      </c>
      <c r="G173" s="10">
        <v>1738</v>
      </c>
      <c r="H173" s="10">
        <f t="shared" si="7"/>
        <v>69044.879171461449</v>
      </c>
      <c r="I173" s="10" t="b">
        <f t="shared" si="8"/>
        <v>0</v>
      </c>
    </row>
    <row r="174" spans="3:9">
      <c r="C174" s="10">
        <v>1040</v>
      </c>
      <c r="D174" s="10">
        <f t="shared" si="6"/>
        <v>57692.307692307695</v>
      </c>
      <c r="G174" s="10">
        <v>1740</v>
      </c>
      <c r="H174" s="10">
        <f t="shared" si="7"/>
        <v>68965.517241379304</v>
      </c>
      <c r="I174" s="10" t="b">
        <f t="shared" si="8"/>
        <v>0</v>
      </c>
    </row>
    <row r="175" spans="3:9">
      <c r="C175" s="10">
        <v>1042</v>
      </c>
      <c r="D175" s="10">
        <f t="shared" si="6"/>
        <v>57581.573896353169</v>
      </c>
      <c r="G175" s="10">
        <v>1742</v>
      </c>
      <c r="H175" s="10">
        <f t="shared" si="7"/>
        <v>68886.33754305396</v>
      </c>
      <c r="I175" s="10" t="b">
        <f t="shared" si="8"/>
        <v>0</v>
      </c>
    </row>
    <row r="176" spans="3:9">
      <c r="C176" s="10">
        <v>1044</v>
      </c>
      <c r="D176" s="10">
        <f t="shared" si="6"/>
        <v>57471.264367816089</v>
      </c>
      <c r="G176" s="10">
        <v>1744</v>
      </c>
      <c r="H176" s="10">
        <f t="shared" si="7"/>
        <v>68807.339449541279</v>
      </c>
      <c r="I176" s="10" t="b">
        <f t="shared" si="8"/>
        <v>0</v>
      </c>
    </row>
    <row r="177" spans="3:9">
      <c r="C177" s="10">
        <v>1046</v>
      </c>
      <c r="D177" s="10">
        <f t="shared" si="6"/>
        <v>57361.376673040155</v>
      </c>
      <c r="G177" s="10">
        <v>1746</v>
      </c>
      <c r="H177" s="10">
        <f t="shared" si="7"/>
        <v>68728.522336769762</v>
      </c>
      <c r="I177" s="10" t="b">
        <f t="shared" si="8"/>
        <v>0</v>
      </c>
    </row>
    <row r="178" spans="3:9">
      <c r="C178" s="10">
        <v>1048</v>
      </c>
      <c r="D178" s="10">
        <f t="shared" si="6"/>
        <v>57251.908396946565</v>
      </c>
      <c r="G178" s="10">
        <v>1748</v>
      </c>
      <c r="H178" s="10">
        <f t="shared" si="7"/>
        <v>68649.885583524025</v>
      </c>
      <c r="I178" s="10" t="b">
        <f t="shared" si="8"/>
        <v>0</v>
      </c>
    </row>
    <row r="179" spans="3:9">
      <c r="C179" s="10">
        <v>1050</v>
      </c>
      <c r="D179" s="10">
        <f t="shared" si="6"/>
        <v>57142.857142857145</v>
      </c>
      <c r="G179" s="10">
        <v>1750</v>
      </c>
      <c r="H179" s="10">
        <f t="shared" si="7"/>
        <v>68571.428571428565</v>
      </c>
      <c r="I179" s="10" t="b">
        <f t="shared" si="8"/>
        <v>0</v>
      </c>
    </row>
    <row r="180" spans="3:9">
      <c r="C180" s="10">
        <v>1052</v>
      </c>
      <c r="D180" s="10">
        <f t="shared" si="6"/>
        <v>57034.220532319392</v>
      </c>
      <c r="G180" s="10">
        <v>1752</v>
      </c>
      <c r="H180" s="10">
        <f t="shared" si="7"/>
        <v>68493.150684931505</v>
      </c>
      <c r="I180" s="10" t="b">
        <f t="shared" si="8"/>
        <v>0</v>
      </c>
    </row>
    <row r="181" spans="3:9">
      <c r="C181" s="10">
        <v>1054</v>
      </c>
      <c r="D181" s="10">
        <f t="shared" si="6"/>
        <v>56925.996204933588</v>
      </c>
      <c r="G181" s="10">
        <v>1754</v>
      </c>
      <c r="H181" s="10">
        <f t="shared" si="7"/>
        <v>68415.05131128848</v>
      </c>
      <c r="I181" s="10" t="b">
        <f t="shared" si="8"/>
        <v>0</v>
      </c>
    </row>
    <row r="182" spans="3:9">
      <c r="C182" s="10">
        <v>1056</v>
      </c>
      <c r="D182" s="10">
        <f t="shared" si="6"/>
        <v>56818.181818181816</v>
      </c>
      <c r="G182" s="10">
        <v>1756</v>
      </c>
      <c r="H182" s="10">
        <f t="shared" si="7"/>
        <v>68337.129840546695</v>
      </c>
      <c r="I182" s="10" t="b">
        <f t="shared" si="8"/>
        <v>0</v>
      </c>
    </row>
    <row r="183" spans="3:9">
      <c r="C183" s="10">
        <v>1058</v>
      </c>
      <c r="D183" s="10">
        <f t="shared" si="6"/>
        <v>56710.775047258976</v>
      </c>
      <c r="G183" s="10">
        <v>1758</v>
      </c>
      <c r="H183" s="10">
        <f t="shared" si="7"/>
        <v>68259.385665529015</v>
      </c>
      <c r="I183" s="10" t="b">
        <f t="shared" si="8"/>
        <v>0</v>
      </c>
    </row>
    <row r="184" spans="3:9">
      <c r="C184" s="10">
        <v>1060</v>
      </c>
      <c r="D184" s="10">
        <f t="shared" si="6"/>
        <v>56603.773584905663</v>
      </c>
      <c r="G184" s="10">
        <v>1760</v>
      </c>
      <c r="H184" s="10">
        <f t="shared" si="7"/>
        <v>68181.818181818177</v>
      </c>
      <c r="I184" s="10" t="b">
        <f t="shared" si="8"/>
        <v>0</v>
      </c>
    </row>
    <row r="185" spans="3:9">
      <c r="C185" s="10">
        <v>1062</v>
      </c>
      <c r="D185" s="10">
        <f t="shared" si="6"/>
        <v>56497.175141242937</v>
      </c>
      <c r="G185" s="10">
        <v>1762</v>
      </c>
      <c r="H185" s="10">
        <f t="shared" si="7"/>
        <v>68104.426787741206</v>
      </c>
      <c r="I185" s="10" t="b">
        <f t="shared" si="8"/>
        <v>0</v>
      </c>
    </row>
    <row r="186" spans="3:9">
      <c r="C186" s="10">
        <v>1064</v>
      </c>
      <c r="D186" s="10">
        <f t="shared" si="6"/>
        <v>56390.977443609023</v>
      </c>
      <c r="G186" s="10">
        <v>1764</v>
      </c>
      <c r="H186" s="10">
        <f t="shared" si="7"/>
        <v>68027.210884353743</v>
      </c>
      <c r="I186" s="10" t="b">
        <f t="shared" si="8"/>
        <v>0</v>
      </c>
    </row>
    <row r="187" spans="3:9">
      <c r="C187" s="10">
        <v>1066</v>
      </c>
      <c r="D187" s="10">
        <f t="shared" si="6"/>
        <v>56285.178236397747</v>
      </c>
      <c r="G187" s="10">
        <v>1766</v>
      </c>
      <c r="H187" s="10">
        <f t="shared" si="7"/>
        <v>67950.16987542469</v>
      </c>
      <c r="I187" s="10" t="b">
        <f t="shared" si="8"/>
        <v>0</v>
      </c>
    </row>
    <row r="188" spans="3:9">
      <c r="C188" s="10">
        <v>1068</v>
      </c>
      <c r="D188" s="10">
        <f t="shared" si="6"/>
        <v>56179.775280898873</v>
      </c>
      <c r="G188" s="10">
        <v>1768</v>
      </c>
      <c r="H188" s="10">
        <f t="shared" si="7"/>
        <v>67873.303167420818</v>
      </c>
      <c r="I188" s="10" t="b">
        <f t="shared" si="8"/>
        <v>0</v>
      </c>
    </row>
    <row r="189" spans="3:9">
      <c r="C189" s="10">
        <v>1070</v>
      </c>
      <c r="D189" s="10">
        <f t="shared" si="6"/>
        <v>56074.766355140186</v>
      </c>
      <c r="G189" s="10">
        <v>1770</v>
      </c>
      <c r="H189" s="10">
        <f t="shared" si="7"/>
        <v>67796.610169491527</v>
      </c>
      <c r="I189" s="10" t="b">
        <f t="shared" si="8"/>
        <v>0</v>
      </c>
    </row>
    <row r="190" spans="3:9">
      <c r="C190" s="10">
        <v>1072</v>
      </c>
      <c r="D190" s="10">
        <f t="shared" si="6"/>
        <v>55970.149253731346</v>
      </c>
      <c r="G190" s="10">
        <v>1772</v>
      </c>
      <c r="H190" s="10">
        <f t="shared" si="7"/>
        <v>67720.09029345373</v>
      </c>
      <c r="I190" s="10" t="b">
        <f t="shared" si="8"/>
        <v>0</v>
      </c>
    </row>
    <row r="191" spans="3:9">
      <c r="C191" s="10">
        <v>1074</v>
      </c>
      <c r="D191" s="10">
        <f t="shared" si="6"/>
        <v>55865.9217877095</v>
      </c>
      <c r="G191" s="10">
        <v>1774</v>
      </c>
      <c r="H191" s="10">
        <f t="shared" si="7"/>
        <v>67643.742953776775</v>
      </c>
      <c r="I191" s="10" t="b">
        <f t="shared" si="8"/>
        <v>0</v>
      </c>
    </row>
    <row r="192" spans="3:9">
      <c r="C192" s="10">
        <v>1076</v>
      </c>
      <c r="D192" s="10">
        <f t="shared" si="6"/>
        <v>55762.081784386617</v>
      </c>
      <c r="G192" s="10">
        <v>1776</v>
      </c>
      <c r="H192" s="10">
        <f t="shared" si="7"/>
        <v>67567.567567567574</v>
      </c>
      <c r="I192" s="10" t="b">
        <f t="shared" si="8"/>
        <v>0</v>
      </c>
    </row>
    <row r="193" spans="3:9">
      <c r="C193" s="10">
        <v>1078</v>
      </c>
      <c r="D193" s="10">
        <f t="shared" si="6"/>
        <v>55658.627087198518</v>
      </c>
      <c r="G193" s="10">
        <v>1778</v>
      </c>
      <c r="H193" s="10">
        <f t="shared" si="7"/>
        <v>67491.563554555687</v>
      </c>
      <c r="I193" s="10" t="b">
        <f t="shared" si="8"/>
        <v>0</v>
      </c>
    </row>
    <row r="194" spans="3:9">
      <c r="C194" s="10">
        <v>1080</v>
      </c>
      <c r="D194" s="10">
        <f t="shared" si="6"/>
        <v>55555.555555555555</v>
      </c>
      <c r="G194" s="10">
        <v>1780</v>
      </c>
      <c r="H194" s="10">
        <f t="shared" si="7"/>
        <v>67415.730337078654</v>
      </c>
      <c r="I194" s="10" t="b">
        <f t="shared" si="8"/>
        <v>0</v>
      </c>
    </row>
    <row r="195" spans="3:9">
      <c r="C195" s="10">
        <v>1082</v>
      </c>
      <c r="D195" s="10">
        <f t="shared" si="6"/>
        <v>55452.865064695012</v>
      </c>
      <c r="G195" s="10">
        <v>1782</v>
      </c>
      <c r="H195" s="10">
        <f t="shared" si="7"/>
        <v>67340.06734006734</v>
      </c>
      <c r="I195" s="10" t="b">
        <f t="shared" si="8"/>
        <v>0</v>
      </c>
    </row>
    <row r="196" spans="3:9">
      <c r="C196" s="10">
        <v>1084</v>
      </c>
      <c r="D196" s="10">
        <f t="shared" si="6"/>
        <v>55350.553505535056</v>
      </c>
      <c r="G196" s="10">
        <v>1784</v>
      </c>
      <c r="H196" s="10">
        <f t="shared" si="7"/>
        <v>67264.573991031386</v>
      </c>
      <c r="I196" s="10" t="b">
        <f t="shared" si="8"/>
        <v>0</v>
      </c>
    </row>
    <row r="197" spans="3:9">
      <c r="C197" s="10">
        <v>1086</v>
      </c>
      <c r="D197" s="10">
        <f t="shared" ref="D197:D206" si="9">$B$4 / C197</f>
        <v>55248.618784530387</v>
      </c>
      <c r="G197" s="10">
        <v>1786</v>
      </c>
      <c r="H197" s="10">
        <f t="shared" ref="H197:H206" si="10">$F$4 / G197</f>
        <v>67189.249720044798</v>
      </c>
      <c r="I197" s="10" t="b">
        <f t="shared" ref="I197:I206" si="11">IF(H197/ROUND(H197,0)=1,TRUE,FALSE)</f>
        <v>0</v>
      </c>
    </row>
    <row r="198" spans="3:9">
      <c r="C198" s="10">
        <v>1088</v>
      </c>
      <c r="D198" s="10">
        <f t="shared" si="9"/>
        <v>55147.058823529413</v>
      </c>
      <c r="G198" s="10">
        <v>1788</v>
      </c>
      <c r="H198" s="10">
        <f t="shared" si="10"/>
        <v>67114.093959731545</v>
      </c>
      <c r="I198" s="10" t="b">
        <f t="shared" si="11"/>
        <v>0</v>
      </c>
    </row>
    <row r="199" spans="3:9">
      <c r="C199" s="10">
        <v>1090</v>
      </c>
      <c r="D199" s="10">
        <f t="shared" si="9"/>
        <v>55045.871559633029</v>
      </c>
      <c r="G199" s="10">
        <v>1790</v>
      </c>
      <c r="H199" s="10">
        <f t="shared" si="10"/>
        <v>67039.106145251397</v>
      </c>
      <c r="I199" s="10" t="b">
        <f t="shared" si="11"/>
        <v>0</v>
      </c>
    </row>
    <row r="200" spans="3:9">
      <c r="C200" s="10">
        <v>1092</v>
      </c>
      <c r="D200" s="10">
        <f t="shared" si="9"/>
        <v>54945.054945054944</v>
      </c>
      <c r="G200" s="10">
        <v>1792</v>
      </c>
      <c r="H200" s="10">
        <f t="shared" si="10"/>
        <v>66964.28571428571</v>
      </c>
      <c r="I200" s="10" t="b">
        <f t="shared" si="11"/>
        <v>0</v>
      </c>
    </row>
    <row r="201" spans="3:9">
      <c r="C201" s="10">
        <v>1094</v>
      </c>
      <c r="D201" s="10">
        <f t="shared" si="9"/>
        <v>54844.606946983549</v>
      </c>
      <c r="G201" s="10">
        <v>1794</v>
      </c>
      <c r="H201" s="10">
        <f t="shared" si="10"/>
        <v>66889.632107023412</v>
      </c>
      <c r="I201" s="10" t="b">
        <f t="shared" si="11"/>
        <v>0</v>
      </c>
    </row>
    <row r="202" spans="3:9">
      <c r="C202" s="10">
        <v>1096</v>
      </c>
      <c r="D202" s="10">
        <f t="shared" si="9"/>
        <v>54744.525547445257</v>
      </c>
      <c r="G202" s="10">
        <v>1796</v>
      </c>
      <c r="H202" s="10">
        <f t="shared" si="10"/>
        <v>66815.144766146987</v>
      </c>
      <c r="I202" s="10" t="b">
        <f t="shared" si="11"/>
        <v>0</v>
      </c>
    </row>
    <row r="203" spans="3:9">
      <c r="C203" s="10">
        <v>1098</v>
      </c>
      <c r="D203" s="10">
        <f t="shared" si="9"/>
        <v>54644.8087431694</v>
      </c>
      <c r="G203" s="10">
        <v>1798</v>
      </c>
      <c r="H203" s="10">
        <f t="shared" si="10"/>
        <v>66740.823136818683</v>
      </c>
      <c r="I203" s="10" t="b">
        <f t="shared" si="11"/>
        <v>0</v>
      </c>
    </row>
    <row r="204" spans="3:9">
      <c r="C204" s="10">
        <v>1100</v>
      </c>
      <c r="D204" s="10">
        <f t="shared" si="9"/>
        <v>54545.454545454544</v>
      </c>
      <c r="G204" s="10">
        <v>1800</v>
      </c>
      <c r="H204" s="10">
        <f t="shared" si="10"/>
        <v>66666.666666666672</v>
      </c>
      <c r="I204" s="10" t="b">
        <f t="shared" si="11"/>
        <v>0</v>
      </c>
    </row>
    <row r="205" spans="3:9">
      <c r="C205" s="10">
        <v>1102</v>
      </c>
      <c r="D205" s="10">
        <f t="shared" si="9"/>
        <v>54446.460980036296</v>
      </c>
      <c r="G205" s="10">
        <v>1802</v>
      </c>
      <c r="H205" s="10">
        <f t="shared" si="10"/>
        <v>66592.67480577137</v>
      </c>
      <c r="I205" s="10" t="b">
        <f t="shared" si="11"/>
        <v>0</v>
      </c>
    </row>
    <row r="206" spans="3:9">
      <c r="C206" s="10">
        <v>1104</v>
      </c>
      <c r="D206" s="10">
        <f t="shared" si="9"/>
        <v>54347.82608695652</v>
      </c>
      <c r="G206" s="10">
        <v>1804</v>
      </c>
      <c r="H206" s="10">
        <f t="shared" si="10"/>
        <v>66518.847006651878</v>
      </c>
      <c r="I206" s="10" t="b">
        <f t="shared" si="11"/>
        <v>0</v>
      </c>
    </row>
    <row r="207" spans="3:9">
      <c r="C207" s="10">
        <v>1106</v>
      </c>
    </row>
    <row r="208" spans="3:9">
      <c r="C208" s="10">
        <v>1108</v>
      </c>
    </row>
  </sheetData>
  <conditionalFormatting sqref="H4:H206">
    <cfRule type="expression" dxfId="0" priority="1" stopIfTrue="1">
      <formula>IF(H4/ROUND(H4,0)=1,TRUE,FALSE)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 Finder Impedance</vt:lpstr>
      <vt:lpstr>Transformer Impedance </vt:lpstr>
      <vt:lpstr>Impedance Matching Value</vt:lpstr>
      <vt:lpstr>PWM frequency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Gray</dc:creator>
  <cp:lastModifiedBy>Leo Gray</cp:lastModifiedBy>
  <dcterms:created xsi:type="dcterms:W3CDTF">2015-06-05T18:17:20Z</dcterms:created>
  <dcterms:modified xsi:type="dcterms:W3CDTF">2020-05-06T15:35:22Z</dcterms:modified>
</cp:coreProperties>
</file>