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Desktop\Projeto de  investimento FIIS\"/>
    </mc:Choice>
  </mc:AlternateContent>
  <xr:revisionPtr revIDLastSave="0" documentId="13_ncr:1_{A550B80D-88D7-4027-A4AA-A36691A80940}" xr6:coauthVersionLast="46" xr6:coauthVersionMax="46" xr10:uidLastSave="{00000000-0000-0000-0000-000000000000}"/>
  <bookViews>
    <workbookView xWindow="-120" yWindow="-120" windowWidth="20730" windowHeight="11040" xr2:uid="{585BECDB-26E5-4742-9796-B9BD9973C585}"/>
  </bookViews>
  <sheets>
    <sheet name="Simulador" sheetId="1" r:id="rId1"/>
    <sheet name="TabelaApoio" sheetId="2" r:id="rId2"/>
  </sheets>
  <definedNames>
    <definedName name="aporte">Simulador!$C$23</definedName>
    <definedName name="patrimonio">Simulador!$C$26</definedName>
    <definedName name="qtd_anos">Simulador!$C$24</definedName>
    <definedName name="rendimento_carteira">Simulador!$C$19</definedName>
    <definedName name="salario">Simulador!$C$18</definedName>
    <definedName name="sugestao_invest">Simulador!$C$20</definedName>
    <definedName name="taxa_mensal">Simulador!$C$25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B9" i="2"/>
  <c r="B4" i="2"/>
  <c r="C41" i="1" s="1"/>
  <c r="D37" i="1"/>
  <c r="C20" i="1"/>
  <c r="C26" i="1"/>
  <c r="C27" i="1" s="1"/>
  <c r="C31" i="1"/>
  <c r="D31" i="1" s="1"/>
  <c r="C32" i="1"/>
  <c r="D32" i="1" s="1"/>
  <c r="C33" i="1"/>
  <c r="D33" i="1" s="1"/>
  <c r="C34" i="1"/>
  <c r="D34" i="1" s="1"/>
  <c r="C30" i="1"/>
  <c r="D30" i="1" s="1"/>
  <c r="C44" i="1" l="1"/>
  <c r="C43" i="1"/>
  <c r="D43" i="1" s="1"/>
  <c r="C40" i="1"/>
  <c r="D40" i="1" s="1"/>
  <c r="C42" i="1"/>
  <c r="D42" i="1" s="1"/>
  <c r="C45" i="1"/>
  <c r="D45" i="1" s="1"/>
  <c r="D44" i="1"/>
  <c r="D41" i="1"/>
  <c r="D46" i="1" l="1"/>
</calcChain>
</file>

<file path=xl/sharedStrings.xml><?xml version="1.0" encoding="utf-8"?>
<sst xmlns="http://schemas.openxmlformats.org/spreadsheetml/2006/main" count="69" uniqueCount="33">
  <si>
    <t>INVESTIMENTO MENSAL</t>
  </si>
  <si>
    <t xml:space="preserve">Por Quantos Anos ? </t>
  </si>
  <si>
    <t xml:space="preserve">Quantos Investir por Mês ? </t>
  </si>
  <si>
    <t xml:space="preserve">Taxa de Rendimento Mensal ? </t>
  </si>
  <si>
    <t>Cenários</t>
  </si>
  <si>
    <t>Rendimento em 10 anos</t>
  </si>
  <si>
    <t xml:space="preserve">Rendimento em 2 anos  </t>
  </si>
  <si>
    <t xml:space="preserve">Rendimento em 5 anos </t>
  </si>
  <si>
    <t xml:space="preserve">Rendimento em 15 anos  </t>
  </si>
  <si>
    <t xml:space="preserve">Rendimento em 20 anos  </t>
  </si>
  <si>
    <t>Dividendos</t>
  </si>
  <si>
    <t>Rendimento Carteira</t>
  </si>
  <si>
    <t>Salário</t>
  </si>
  <si>
    <t>Sugestão de Investimento</t>
  </si>
  <si>
    <t xml:space="preserve">Patrimônio Acumulado  </t>
  </si>
  <si>
    <t xml:space="preserve">Dividendos Mensais </t>
  </si>
  <si>
    <t>CONFIGURAÇÕES</t>
  </si>
  <si>
    <t>Agressivo</t>
  </si>
  <si>
    <t>Conservador</t>
  </si>
  <si>
    <t>PERFIL</t>
  </si>
  <si>
    <t>TIPO DE FII</t>
  </si>
  <si>
    <t>Percentual surgerido</t>
  </si>
  <si>
    <t>VALOR A SER INVESTIDO POR MÊS</t>
  </si>
  <si>
    <t>PAPEL</t>
  </si>
  <si>
    <t>TIJOLO</t>
  </si>
  <si>
    <t>HIBRIDOS</t>
  </si>
  <si>
    <t>FOFs</t>
  </si>
  <si>
    <t>DESENVOLVIMENTO</t>
  </si>
  <si>
    <t>HOTELARIA</t>
  </si>
  <si>
    <t>Valores</t>
  </si>
  <si>
    <t>CHAVE</t>
  </si>
  <si>
    <t>Moderado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</si>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</sst>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Segoe UI"/>
      <family val="2"/>
    </font>
    <font>
      <b/>
      <sz val="14"/>
      <color theme="1"/>
      <name val="Segoe UI"/>
      <family val="2"/>
    </font>
    <font>
      <b/>
      <sz val="12"/>
      <color theme="0"/>
      <name val="Segoe UI"/>
      <family val="2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2" tint="-0.499984740745262"/>
      <name val="Segoe UI"/>
      <family val="2"/>
    </font>
    <font>
      <b/>
      <sz val="11"/>
      <color theme="2" tint="-0.499984740745262"/>
      <name val="Segoe UI"/>
      <family val="2"/>
    </font>
    <font>
      <b/>
      <i/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1" tint="0.249977111117893"/>
      <name val="Segoe UI"/>
      <family val="2"/>
    </font>
    <font>
      <b/>
      <sz val="12"/>
      <color rgb="FF006100"/>
      <name val="Segoe UI"/>
      <family val="2"/>
    </font>
    <font>
      <sz val="12"/>
      <color rgb="FF00610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66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0.499984740745262"/>
      </left>
      <right style="medium">
        <color indexed="64"/>
      </right>
      <top style="medium">
        <color theme="1" tint="0.34998626667073579"/>
      </top>
      <bottom style="medium">
        <color indexed="64"/>
      </bottom>
      <diagonal/>
    </border>
    <border>
      <left style="medium">
        <color theme="1" tint="0.499984740745262"/>
      </left>
      <right style="medium">
        <color indexed="64"/>
      </right>
      <top style="medium">
        <color theme="1" tint="0.34998626667073579"/>
      </top>
      <bottom/>
      <diagonal/>
    </border>
    <border>
      <left style="medium">
        <color indexed="64"/>
      </left>
      <right style="medium">
        <color theme="1" tint="0.499984740745262"/>
      </right>
      <top style="medium">
        <color theme="1" tint="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1" tint="0.499984740745262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1" tint="0.34998626667073579"/>
      </right>
      <top/>
      <bottom style="medium">
        <color theme="0" tint="-0.24994659260841701"/>
      </bottom>
      <diagonal/>
    </border>
    <border>
      <left style="medium">
        <color theme="1" tint="0.34998626667073579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1" tint="0.34998626667073579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1" tint="0.34998626667073579"/>
      </left>
      <right style="medium">
        <color theme="0" tint="-0.24994659260841701"/>
      </right>
      <top style="medium">
        <color theme="0" tint="-0.24994659260841701"/>
      </top>
      <bottom style="medium">
        <color theme="1" tint="0.34998626667073579"/>
      </bottom>
      <diagonal/>
    </border>
    <border>
      <left style="medium">
        <color theme="0" tint="-0.24994659260841701"/>
      </left>
      <right style="medium">
        <color theme="1" tint="0.34998626667073579"/>
      </right>
      <top style="medium">
        <color theme="0" tint="-0.24994659260841701"/>
      </top>
      <bottom style="medium">
        <color theme="1" tint="0.34998626667073579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1" tint="0.34998626667073579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1" tint="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2" tint="-0.24994659260841701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/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/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/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/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/>
    <xf numFmtId="0" fontId="0" fillId="0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4" fillId="0" borderId="0" xfId="0" applyFont="1"/>
    <xf numFmtId="0" fontId="9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27" xfId="0" applyFont="1" applyFill="1" applyBorder="1" applyAlignment="1">
      <alignment horizontal="left" vertical="center"/>
    </xf>
    <xf numFmtId="0" fontId="7" fillId="3" borderId="2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4" borderId="7" xfId="0" applyFont="1" applyFill="1" applyBorder="1" applyAlignment="1"/>
    <xf numFmtId="0" fontId="12" fillId="6" borderId="29" xfId="0" applyFont="1" applyFill="1" applyBorder="1" applyAlignment="1"/>
    <xf numFmtId="168" fontId="13" fillId="6" borderId="30" xfId="1" applyNumberFormat="1" applyFont="1" applyFill="1" applyBorder="1" applyAlignment="1">
      <alignment horizontal="center"/>
    </xf>
    <xf numFmtId="0" fontId="12" fillId="6" borderId="20" xfId="0" applyFont="1" applyFill="1" applyBorder="1" applyAlignment="1"/>
    <xf numFmtId="0" fontId="13" fillId="6" borderId="21" xfId="0" applyFont="1" applyFill="1" applyBorder="1" applyAlignment="1">
      <alignment horizontal="center"/>
    </xf>
    <xf numFmtId="0" fontId="12" fillId="6" borderId="22" xfId="0" applyFont="1" applyFill="1" applyBorder="1" applyAlignment="1"/>
    <xf numFmtId="10" fontId="13" fillId="6" borderId="23" xfId="0" applyNumberFormat="1" applyFont="1" applyFill="1" applyBorder="1" applyAlignment="1">
      <alignment horizontal="center"/>
    </xf>
    <xf numFmtId="0" fontId="11" fillId="4" borderId="8" xfId="0" applyFont="1" applyFill="1" applyBorder="1" applyAlignment="1"/>
    <xf numFmtId="8" fontId="13" fillId="4" borderId="6" xfId="0" applyNumberFormat="1" applyFont="1" applyFill="1" applyBorder="1" applyAlignment="1">
      <alignment horizontal="center"/>
    </xf>
    <xf numFmtId="0" fontId="14" fillId="6" borderId="12" xfId="0" applyFont="1" applyFill="1" applyBorder="1"/>
    <xf numFmtId="168" fontId="14" fillId="6" borderId="13" xfId="1" applyNumberFormat="1" applyFont="1" applyFill="1" applyBorder="1"/>
    <xf numFmtId="0" fontId="14" fillId="6" borderId="14" xfId="0" applyFont="1" applyFill="1" applyBorder="1"/>
    <xf numFmtId="10" fontId="14" fillId="6" borderId="15" xfId="2" applyNumberFormat="1" applyFont="1" applyFill="1" applyBorder="1" applyAlignment="1"/>
    <xf numFmtId="0" fontId="11" fillId="4" borderId="16" xfId="0" applyFont="1" applyFill="1" applyBorder="1"/>
    <xf numFmtId="168" fontId="11" fillId="4" borderId="17" xfId="0" applyNumberFormat="1" applyFont="1" applyFill="1" applyBorder="1"/>
    <xf numFmtId="8" fontId="15" fillId="4" borderId="25" xfId="0" applyNumberFormat="1" applyFont="1" applyFill="1" applyBorder="1" applyAlignment="1">
      <alignment horizontal="center"/>
    </xf>
    <xf numFmtId="8" fontId="15" fillId="4" borderId="24" xfId="0" applyNumberFormat="1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/>
    <xf numFmtId="0" fontId="18" fillId="5" borderId="1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9" fillId="5" borderId="3" xfId="0" applyFont="1" applyFill="1" applyBorder="1" applyAlignment="1"/>
    <xf numFmtId="0" fontId="19" fillId="5" borderId="31" xfId="0" applyFont="1" applyFill="1" applyBorder="1"/>
    <xf numFmtId="168" fontId="18" fillId="5" borderId="4" xfId="0" applyNumberFormat="1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9" fontId="10" fillId="4" borderId="33" xfId="0" applyNumberFormat="1" applyFont="1" applyFill="1" applyBorder="1" applyAlignment="1">
      <alignment horizontal="center"/>
    </xf>
    <xf numFmtId="168" fontId="10" fillId="4" borderId="34" xfId="0" applyNumberFormat="1" applyFont="1" applyFill="1" applyBorder="1" applyAlignment="1">
      <alignment horizontal="center"/>
    </xf>
    <xf numFmtId="0" fontId="10" fillId="4" borderId="35" xfId="0" applyFont="1" applyFill="1" applyBorder="1" applyAlignment="1">
      <alignment horizontal="center"/>
    </xf>
    <xf numFmtId="9" fontId="10" fillId="4" borderId="36" xfId="0" applyNumberFormat="1" applyFont="1" applyFill="1" applyBorder="1" applyAlignment="1">
      <alignment horizontal="center"/>
    </xf>
    <xf numFmtId="168" fontId="10" fillId="4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9" fontId="10" fillId="4" borderId="39" xfId="0" applyNumberFormat="1" applyFont="1" applyFill="1" applyBorder="1" applyAlignment="1">
      <alignment horizontal="center"/>
    </xf>
    <xf numFmtId="168" fontId="10" fillId="4" borderId="40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3" fillId="0" borderId="31" xfId="0" applyFont="1" applyBorder="1"/>
    <xf numFmtId="0" fontId="3" fillId="0" borderId="31" xfId="0" applyFont="1" applyBorder="1" applyAlignment="1">
      <alignment horizontal="center"/>
    </xf>
    <xf numFmtId="9" fontId="3" fillId="0" borderId="31" xfId="0" applyNumberFormat="1" applyFont="1" applyBorder="1" applyAlignment="1">
      <alignment horizontal="center"/>
    </xf>
    <xf numFmtId="0" fontId="16" fillId="2" borderId="1" xfId="3" applyFont="1" applyBorder="1" applyAlignment="1"/>
    <xf numFmtId="0" fontId="17" fillId="2" borderId="9" xfId="3" applyFont="1" applyBorder="1"/>
    <xf numFmtId="0" fontId="16" fillId="2" borderId="2" xfId="3" applyFont="1" applyBorder="1" applyAlignment="1">
      <alignment horizontal="center"/>
    </xf>
    <xf numFmtId="0" fontId="18" fillId="4" borderId="3" xfId="0" applyFont="1" applyFill="1" applyBorder="1" applyAlignment="1"/>
    <xf numFmtId="0" fontId="19" fillId="4" borderId="31" xfId="0" applyFont="1" applyFill="1" applyBorder="1"/>
    <xf numFmtId="168" fontId="18" fillId="4" borderId="4" xfId="0" applyNumberFormat="1" applyFont="1" applyFill="1" applyBorder="1" applyAlignment="1">
      <alignment horizontal="center"/>
    </xf>
    <xf numFmtId="0" fontId="11" fillId="4" borderId="18" xfId="0" applyFont="1" applyFill="1" applyBorder="1" applyAlignment="1"/>
    <xf numFmtId="8" fontId="15" fillId="4" borderId="19" xfId="0" applyNumberFormat="1" applyFont="1" applyFill="1" applyBorder="1" applyAlignment="1">
      <alignment horizontal="center"/>
    </xf>
    <xf numFmtId="0" fontId="11" fillId="4" borderId="20" xfId="0" applyFont="1" applyFill="1" applyBorder="1" applyAlignment="1"/>
    <xf numFmtId="8" fontId="15" fillId="4" borderId="21" xfId="0" applyNumberFormat="1" applyFont="1" applyFill="1" applyBorder="1" applyAlignment="1">
      <alignment horizontal="center"/>
    </xf>
    <xf numFmtId="0" fontId="11" fillId="4" borderId="41" xfId="0" applyFont="1" applyFill="1" applyBorder="1" applyAlignment="1"/>
    <xf numFmtId="8" fontId="15" fillId="4" borderId="42" xfId="0" applyNumberFormat="1" applyFont="1" applyFill="1" applyBorder="1" applyAlignment="1">
      <alignment horizontal="center"/>
    </xf>
    <xf numFmtId="8" fontId="15" fillId="4" borderId="43" xfId="0" applyNumberFormat="1" applyFont="1" applyFill="1" applyBorder="1" applyAlignment="1">
      <alignment horizontal="center"/>
    </xf>
  </cellXfs>
  <cellStyles count="4">
    <cellStyle name="Bom" xfId="3" builtinId="26"/>
    <cellStyle name="Moeda" xfId="1" builtinId="4"/>
    <cellStyle name="Normal" xfId="0" builtinId="0"/>
    <cellStyle name="Porcentagem" xfId="2" builtinId="5"/>
  </cellStyles>
  <dxfs count="24">
    <dxf>
      <font>
        <b/>
        <i val="0"/>
        <color rgb="FFCC0000"/>
      </font>
      <fill>
        <patternFill>
          <bgColor rgb="FFFD7373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b/>
        <i val="0"/>
        <color rgb="FFCC0000"/>
      </font>
      <fill>
        <patternFill>
          <bgColor rgb="FFFD7373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C0000"/>
      </font>
      <fill>
        <patternFill>
          <bgColor rgb="FFFD7373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C0000"/>
      </font>
      <fill>
        <patternFill>
          <bgColor rgb="FFFD7373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C0000"/>
      </font>
      <fill>
        <patternFill>
          <bgColor rgb="FFFD7373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FD7373"/>
      <color rgb="FFEABD00"/>
      <color rgb="FF006666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1</xdr:row>
      <xdr:rowOff>9524</xdr:rowOff>
    </xdr:from>
    <xdr:to>
      <xdr:col>6</xdr:col>
      <xdr:colOff>704850</xdr:colOff>
      <xdr:row>14</xdr:row>
      <xdr:rowOff>9525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5F548DF-2EDB-461A-9987-F9E797E26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200024"/>
          <a:ext cx="8972549" cy="2476501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A7FD37-9BAA-4E06-B449-1F26818B0C79}" name="Tabela2" displayName="Tabela2" ref="B3:E21" totalsRowShown="0" headerRowDxfId="23" dataDxfId="17" tableBorderDxfId="22">
  <autoFilter ref="B3:E21" xr:uid="{9A40A672-FB34-4450-873F-D6ABC4226A80}"/>
  <tableColumns count="4">
    <tableColumn id="1" xr3:uid="{EFB17C03-1658-4430-9F5A-2499D14381C4}" name="CHAVE" dataDxfId="21">
      <calculatedColumnFormula>C4&amp;"-"&amp;D4</calculatedColumnFormula>
    </tableColumn>
    <tableColumn id="2" xr3:uid="{8EF2D47A-6EF7-4899-A5B0-99C1AFE744EF}" name="PERFIL" dataDxfId="20"/>
    <tableColumn id="3" xr3:uid="{AADFAB6D-D49B-431E-AAC3-EDAAF79A3AEC}" name="TIPO DE FII" dataDxfId="19"/>
    <tableColumn id="4" xr3:uid="{64654A4F-4495-4EFC-9FFD-1389F9BE883C}" name="%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9BEF-BB36-4E45-BDB9-428555EF209A}">
  <dimension ref="A16:F46"/>
  <sheetViews>
    <sheetView showGridLines="0" tabSelected="1" workbookViewId="0">
      <selection activeCell="E32" sqref="E32"/>
    </sheetView>
  </sheetViews>
  <sheetFormatPr defaultColWidth="0" defaultRowHeight="15" x14ac:dyDescent="0.25"/>
  <cols>
    <col min="1" max="1" width="9.140625" customWidth="1"/>
    <col min="2" max="2" width="34.85546875" style="1" bestFit="1" customWidth="1"/>
    <col min="3" max="3" width="31.28515625" bestFit="1" customWidth="1"/>
    <col min="4" max="4" width="14.85546875" bestFit="1" customWidth="1"/>
    <col min="5" max="5" width="24.42578125" bestFit="1" customWidth="1"/>
    <col min="6" max="6" width="12.140625" bestFit="1" customWidth="1"/>
    <col min="7" max="7" width="25.42578125" customWidth="1"/>
    <col min="8" max="16384" width="9.140625" hidden="1"/>
  </cols>
  <sheetData>
    <row r="16" ht="15.75" thickBot="1" x14ac:dyDescent="0.3"/>
    <row r="17" spans="1:4" ht="23.25" x14ac:dyDescent="0.25">
      <c r="B17" s="9" t="s">
        <v>16</v>
      </c>
      <c r="C17" s="10"/>
    </row>
    <row r="18" spans="1:4" ht="17.25" thickBot="1" x14ac:dyDescent="0.35">
      <c r="B18" s="24" t="s">
        <v>12</v>
      </c>
      <c r="C18" s="25">
        <v>15000</v>
      </c>
    </row>
    <row r="19" spans="1:4" ht="17.25" thickBot="1" x14ac:dyDescent="0.35">
      <c r="B19" s="26" t="s">
        <v>11</v>
      </c>
      <c r="C19" s="27">
        <v>8.8999999999999999E-3</v>
      </c>
    </row>
    <row r="20" spans="1:4" ht="17.25" thickBot="1" x14ac:dyDescent="0.35">
      <c r="B20" s="28" t="s">
        <v>13</v>
      </c>
      <c r="C20" s="29">
        <f>C18*30%</f>
        <v>4500</v>
      </c>
    </row>
    <row r="21" spans="1:4" ht="15.75" thickBot="1" x14ac:dyDescent="0.3"/>
    <row r="22" spans="1:4" ht="31.5" thickBot="1" x14ac:dyDescent="0.3">
      <c r="B22" s="3" t="s">
        <v>0</v>
      </c>
      <c r="C22" s="4"/>
    </row>
    <row r="23" spans="1:4" ht="17.25" thickBot="1" x14ac:dyDescent="0.35">
      <c r="B23" s="16" t="s">
        <v>2</v>
      </c>
      <c r="C23" s="17">
        <v>4500</v>
      </c>
    </row>
    <row r="24" spans="1:4" ht="17.25" thickBot="1" x14ac:dyDescent="0.35">
      <c r="B24" s="18" t="s">
        <v>1</v>
      </c>
      <c r="C24" s="19">
        <v>10</v>
      </c>
    </row>
    <row r="25" spans="1:4" ht="17.25" thickBot="1" x14ac:dyDescent="0.35">
      <c r="A25" s="2"/>
      <c r="B25" s="20" t="s">
        <v>3</v>
      </c>
      <c r="C25" s="21">
        <v>1.0789999999999999E-2</v>
      </c>
    </row>
    <row r="26" spans="1:4" ht="17.25" thickBot="1" x14ac:dyDescent="0.35">
      <c r="B26" s="22" t="s">
        <v>14</v>
      </c>
      <c r="C26" s="23">
        <f>FV(taxa_mensal,qtd_anos*12,aporte*-1)</f>
        <v>1094778.956385775</v>
      </c>
    </row>
    <row r="27" spans="1:4" ht="21" thickBot="1" x14ac:dyDescent="0.4">
      <c r="B27" s="15" t="s">
        <v>15</v>
      </c>
      <c r="C27" s="5">
        <f>patrimonio*rendimento_carteira</f>
        <v>9743.5327118333971</v>
      </c>
      <c r="D27" s="7"/>
    </row>
    <row r="28" spans="1:4" ht="15.75" thickBot="1" x14ac:dyDescent="0.3">
      <c r="C28" s="6"/>
    </row>
    <row r="29" spans="1:4" ht="31.5" thickBot="1" x14ac:dyDescent="0.3">
      <c r="B29" s="11" t="s">
        <v>4</v>
      </c>
      <c r="C29" s="12"/>
      <c r="D29" s="13" t="s">
        <v>10</v>
      </c>
    </row>
    <row r="30" spans="1:4" ht="17.25" thickBot="1" x14ac:dyDescent="0.35">
      <c r="A30" s="8">
        <v>2</v>
      </c>
      <c r="B30" s="61" t="s">
        <v>6</v>
      </c>
      <c r="C30" s="30">
        <f>FV($C$25,$A30*12,$C$23*-1)</f>
        <v>122524.32283940348</v>
      </c>
      <c r="D30" s="62">
        <f>C30*rendimento_carteira</f>
        <v>1090.466473270691</v>
      </c>
    </row>
    <row r="31" spans="1:4" ht="17.25" thickBot="1" x14ac:dyDescent="0.35">
      <c r="A31" s="8">
        <v>5</v>
      </c>
      <c r="B31" s="63" t="s">
        <v>7</v>
      </c>
      <c r="C31" s="31">
        <f>FV($C$25,$A31*12,$C$23*-1)</f>
        <v>376996.11299319437</v>
      </c>
      <c r="D31" s="64">
        <f>C31*rendimento_carteira</f>
        <v>3355.2654056394299</v>
      </c>
    </row>
    <row r="32" spans="1:4" ht="17.25" thickBot="1" x14ac:dyDescent="0.35">
      <c r="A32" s="8">
        <v>10</v>
      </c>
      <c r="B32" s="63" t="s">
        <v>5</v>
      </c>
      <c r="C32" s="31">
        <f>FV($C$25,$A32*12,$C$23*-1)</f>
        <v>1094778.956385775</v>
      </c>
      <c r="D32" s="64">
        <f>C32*rendimento_carteira</f>
        <v>9743.5327118333971</v>
      </c>
    </row>
    <row r="33" spans="1:4" ht="17.25" thickBot="1" x14ac:dyDescent="0.35">
      <c r="A33" s="8">
        <v>15</v>
      </c>
      <c r="B33" s="63" t="s">
        <v>8</v>
      </c>
      <c r="C33" s="31">
        <f>FV($C$25,$A33*12,$C$23*-1)</f>
        <v>2461403.6841002442</v>
      </c>
      <c r="D33" s="64">
        <f>C33*rendimento_carteira</f>
        <v>21906.492788492174</v>
      </c>
    </row>
    <row r="34" spans="1:4" ht="17.25" thickBot="1" x14ac:dyDescent="0.35">
      <c r="A34" s="8">
        <v>20</v>
      </c>
      <c r="B34" s="65" t="s">
        <v>9</v>
      </c>
      <c r="C34" s="66">
        <f>FV($C$25,$A34*12,$C$23*-1)</f>
        <v>5063392.8004368627</v>
      </c>
      <c r="D34" s="67">
        <f>C34*rendimento_carteira</f>
        <v>45064.195923888081</v>
      </c>
    </row>
    <row r="35" spans="1:4" ht="15.75" thickBot="1" x14ac:dyDescent="0.3"/>
    <row r="36" spans="1:4" ht="17.25" x14ac:dyDescent="0.3">
      <c r="B36" s="55" t="s">
        <v>19</v>
      </c>
      <c r="C36" s="56"/>
      <c r="D36" s="57" t="s">
        <v>17</v>
      </c>
    </row>
    <row r="37" spans="1:4" ht="18" thickBot="1" x14ac:dyDescent="0.35">
      <c r="B37" s="58" t="s">
        <v>22</v>
      </c>
      <c r="C37" s="59"/>
      <c r="D37" s="60">
        <f>aporte</f>
        <v>4500</v>
      </c>
    </row>
    <row r="38" spans="1:4" ht="18" thickBot="1" x14ac:dyDescent="0.35">
      <c r="B38" s="32"/>
      <c r="C38" s="33"/>
      <c r="D38" s="33"/>
    </row>
    <row r="39" spans="1:4" ht="17.25" x14ac:dyDescent="0.3">
      <c r="B39" s="34" t="s">
        <v>20</v>
      </c>
      <c r="C39" s="35" t="s">
        <v>21</v>
      </c>
      <c r="D39" s="36" t="s">
        <v>29</v>
      </c>
    </row>
    <row r="40" spans="1:4" ht="18" thickBot="1" x14ac:dyDescent="0.35">
      <c r="B40" s="40" t="s">
        <v>23</v>
      </c>
      <c r="C40" s="41">
        <f>VLOOKUP($D$36&amp;"-"&amp;B40,TabelaApoio!$B:$E,4,FALSE)</f>
        <v>0.25</v>
      </c>
      <c r="D40" s="42">
        <f>C40*$D$37</f>
        <v>1125</v>
      </c>
    </row>
    <row r="41" spans="1:4" ht="18" thickBot="1" x14ac:dyDescent="0.35">
      <c r="B41" s="43" t="s">
        <v>24</v>
      </c>
      <c r="C41" s="44">
        <f>VLOOKUP($D$36&amp;"-"&amp;B41,TabelaApoio!$B:$E,4,FALSE)</f>
        <v>0.4</v>
      </c>
      <c r="D41" s="45">
        <f>C41*$D$37</f>
        <v>1800</v>
      </c>
    </row>
    <row r="42" spans="1:4" ht="18" thickBot="1" x14ac:dyDescent="0.35">
      <c r="B42" s="43" t="s">
        <v>25</v>
      </c>
      <c r="C42" s="44">
        <f>VLOOKUP($D$36&amp;"-"&amp;B42,TabelaApoio!$B:$E,4,FALSE)</f>
        <v>0.15</v>
      </c>
      <c r="D42" s="45">
        <f>C42*$D$37</f>
        <v>675</v>
      </c>
    </row>
    <row r="43" spans="1:4" ht="18" thickBot="1" x14ac:dyDescent="0.35">
      <c r="B43" s="43" t="s">
        <v>26</v>
      </c>
      <c r="C43" s="44">
        <f>VLOOKUP($D$36&amp;"-"&amp;B43,TabelaApoio!$B:$E,4,FALSE)</f>
        <v>0.1</v>
      </c>
      <c r="D43" s="45">
        <f>C43*$D$37</f>
        <v>450</v>
      </c>
    </row>
    <row r="44" spans="1:4" ht="18" thickBot="1" x14ac:dyDescent="0.35">
      <c r="B44" s="43" t="s">
        <v>27</v>
      </c>
      <c r="C44" s="44">
        <f>VLOOKUP($D$36&amp;"-"&amp;B44,TabelaApoio!$B:$E,4,FALSE)</f>
        <v>0.05</v>
      </c>
      <c r="D44" s="45">
        <f>C44*$D$37</f>
        <v>225</v>
      </c>
    </row>
    <row r="45" spans="1:4" ht="17.25" x14ac:dyDescent="0.3">
      <c r="B45" s="46" t="s">
        <v>28</v>
      </c>
      <c r="C45" s="47">
        <f>VLOOKUP($D$36&amp;"-"&amp;B45,TabelaApoio!$B:$E,4,FALSE)</f>
        <v>0.05</v>
      </c>
      <c r="D45" s="48">
        <f>C45*$D$37</f>
        <v>225</v>
      </c>
    </row>
    <row r="46" spans="1:4" ht="18" thickBot="1" x14ac:dyDescent="0.35">
      <c r="B46" s="37"/>
      <c r="C46" s="38"/>
      <c r="D46" s="39">
        <f>SUM(D40:D45)</f>
        <v>4500</v>
      </c>
    </row>
  </sheetData>
  <mergeCells count="3">
    <mergeCell ref="B22:C22"/>
    <mergeCell ref="B29:C29"/>
    <mergeCell ref="B17:C17"/>
  </mergeCells>
  <conditionalFormatting sqref="C26:C27">
    <cfRule type="cellIs" dxfId="3" priority="4" operator="lessThan">
      <formula>0</formula>
    </cfRule>
  </conditionalFormatting>
  <conditionalFormatting sqref="C26:C27">
    <cfRule type="cellIs" dxfId="2" priority="5" operator="greaterThan">
      <formula>0</formula>
    </cfRule>
  </conditionalFormatting>
  <conditionalFormatting sqref="B36:D36">
    <cfRule type="expression" dxfId="1" priority="1">
      <formula>$D$36="Moderado"</formula>
    </cfRule>
    <cfRule type="expression" dxfId="0" priority="2">
      <formula>$D$36="Conservador"</formula>
    </cfRule>
  </conditionalFormatting>
  <dataValidations count="1">
    <dataValidation type="list" allowBlank="1" showInputMessage="1" showErrorMessage="1" sqref="D36" xr:uid="{3E28AD87-D706-4E99-8255-F41FD087628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9089-8D33-490B-BCF7-57DB9DA26D05}">
  <dimension ref="B3:E21"/>
  <sheetViews>
    <sheetView workbookViewId="0">
      <selection activeCell="H13" sqref="H13"/>
    </sheetView>
  </sheetViews>
  <sheetFormatPr defaultRowHeight="15" x14ac:dyDescent="0.25"/>
  <cols>
    <col min="2" max="2" width="31.28515625" bestFit="1" customWidth="1"/>
    <col min="3" max="3" width="12.140625" bestFit="1" customWidth="1"/>
    <col min="4" max="4" width="19" bestFit="1" customWidth="1"/>
    <col min="5" max="5" width="12.140625" bestFit="1" customWidth="1"/>
    <col min="8" max="8" width="18.28515625" bestFit="1" customWidth="1"/>
    <col min="9" max="9" width="9.140625" customWidth="1"/>
  </cols>
  <sheetData>
    <row r="3" spans="2:5" x14ac:dyDescent="0.25">
      <c r="B3" s="7" t="s">
        <v>30</v>
      </c>
      <c r="C3" s="14" t="s">
        <v>19</v>
      </c>
      <c r="D3" s="14" t="s">
        <v>20</v>
      </c>
      <c r="E3" s="14" t="s">
        <v>32</v>
      </c>
    </row>
    <row r="4" spans="2:5" x14ac:dyDescent="0.25">
      <c r="B4" s="49" t="str">
        <f>C4&amp;"-"&amp;D4</f>
        <v>Conservador-PAPEL</v>
      </c>
      <c r="C4" s="49" t="s">
        <v>18</v>
      </c>
      <c r="D4" s="50" t="s">
        <v>23</v>
      </c>
      <c r="E4" s="51">
        <v>0.3</v>
      </c>
    </row>
    <row r="5" spans="2:5" x14ac:dyDescent="0.25">
      <c r="B5" s="49" t="str">
        <f t="shared" ref="B5:B21" si="0">C5&amp;"-"&amp;D5</f>
        <v>Conservador-TIJOLO</v>
      </c>
      <c r="C5" s="49" t="s">
        <v>18</v>
      </c>
      <c r="D5" s="50" t="s">
        <v>24</v>
      </c>
      <c r="E5" s="51">
        <v>0.5</v>
      </c>
    </row>
    <row r="6" spans="2:5" x14ac:dyDescent="0.25">
      <c r="B6" s="49" t="str">
        <f t="shared" si="0"/>
        <v>Conservador-HIBRIDOS</v>
      </c>
      <c r="C6" s="49" t="s">
        <v>18</v>
      </c>
      <c r="D6" s="50" t="s">
        <v>25</v>
      </c>
      <c r="E6" s="51">
        <v>0.1</v>
      </c>
    </row>
    <row r="7" spans="2:5" x14ac:dyDescent="0.25">
      <c r="B7" s="49" t="str">
        <f t="shared" si="0"/>
        <v>Conservador-FOFs</v>
      </c>
      <c r="C7" s="49" t="s">
        <v>18</v>
      </c>
      <c r="D7" s="50" t="s">
        <v>26</v>
      </c>
      <c r="E7" s="51">
        <v>0.1</v>
      </c>
    </row>
    <row r="8" spans="2:5" x14ac:dyDescent="0.25">
      <c r="B8" s="49" t="str">
        <f t="shared" si="0"/>
        <v>Conservador-DESENVOLVIMENTO</v>
      </c>
      <c r="C8" s="49" t="s">
        <v>18</v>
      </c>
      <c r="D8" s="50" t="s">
        <v>27</v>
      </c>
      <c r="E8" s="51">
        <v>0</v>
      </c>
    </row>
    <row r="9" spans="2:5" ht="15.75" thickBot="1" x14ac:dyDescent="0.3">
      <c r="B9" s="52" t="str">
        <f t="shared" si="0"/>
        <v>Conservador-HOTELARIA</v>
      </c>
      <c r="C9" s="52" t="s">
        <v>18</v>
      </c>
      <c r="D9" s="53" t="s">
        <v>28</v>
      </c>
      <c r="E9" s="54">
        <v>0</v>
      </c>
    </row>
    <row r="10" spans="2:5" x14ac:dyDescent="0.25">
      <c r="B10" s="49" t="str">
        <f t="shared" si="0"/>
        <v>Moderado-PAPEL</v>
      </c>
      <c r="C10" s="49" t="s">
        <v>31</v>
      </c>
      <c r="D10" s="50" t="s">
        <v>23</v>
      </c>
      <c r="E10" s="51">
        <v>0.3</v>
      </c>
    </row>
    <row r="11" spans="2:5" x14ac:dyDescent="0.25">
      <c r="B11" s="49" t="str">
        <f t="shared" si="0"/>
        <v>Moderado-TIJOLO</v>
      </c>
      <c r="C11" s="49" t="s">
        <v>31</v>
      </c>
      <c r="D11" s="50" t="s">
        <v>24</v>
      </c>
      <c r="E11" s="51">
        <v>0.2</v>
      </c>
    </row>
    <row r="12" spans="2:5" x14ac:dyDescent="0.25">
      <c r="B12" s="49" t="str">
        <f t="shared" si="0"/>
        <v>Moderado-HIBRIDOS</v>
      </c>
      <c r="C12" s="49" t="s">
        <v>31</v>
      </c>
      <c r="D12" s="50" t="s">
        <v>25</v>
      </c>
      <c r="E12" s="51">
        <v>0.2</v>
      </c>
    </row>
    <row r="13" spans="2:5" x14ac:dyDescent="0.25">
      <c r="B13" s="49" t="str">
        <f t="shared" si="0"/>
        <v>Moderado-FOFs</v>
      </c>
      <c r="C13" s="49" t="s">
        <v>31</v>
      </c>
      <c r="D13" s="50" t="s">
        <v>26</v>
      </c>
      <c r="E13" s="51">
        <v>0.1</v>
      </c>
    </row>
    <row r="14" spans="2:5" x14ac:dyDescent="0.25">
      <c r="B14" s="49" t="str">
        <f t="shared" si="0"/>
        <v>Moderado-DESENVOLVIMENTO</v>
      </c>
      <c r="C14" s="49" t="s">
        <v>31</v>
      </c>
      <c r="D14" s="50" t="s">
        <v>27</v>
      </c>
      <c r="E14" s="51">
        <v>0.1</v>
      </c>
    </row>
    <row r="15" spans="2:5" ht="15.75" thickBot="1" x14ac:dyDescent="0.3">
      <c r="B15" s="52" t="str">
        <f t="shared" si="0"/>
        <v>Moderado-HOTELARIA</v>
      </c>
      <c r="C15" s="52" t="s">
        <v>31</v>
      </c>
      <c r="D15" s="53" t="s">
        <v>28</v>
      </c>
      <c r="E15" s="54">
        <v>0.1</v>
      </c>
    </row>
    <row r="16" spans="2:5" x14ac:dyDescent="0.25">
      <c r="B16" s="49" t="str">
        <f t="shared" si="0"/>
        <v>Agressivo-PAPEL</v>
      </c>
      <c r="C16" s="49" t="s">
        <v>17</v>
      </c>
      <c r="D16" s="50" t="s">
        <v>23</v>
      </c>
      <c r="E16" s="51">
        <v>0.25</v>
      </c>
    </row>
    <row r="17" spans="2:5" x14ac:dyDescent="0.25">
      <c r="B17" s="49" t="str">
        <f t="shared" si="0"/>
        <v>Agressivo-TIJOLO</v>
      </c>
      <c r="C17" s="49" t="s">
        <v>17</v>
      </c>
      <c r="D17" s="50" t="s">
        <v>24</v>
      </c>
      <c r="E17" s="51">
        <v>0.4</v>
      </c>
    </row>
    <row r="18" spans="2:5" x14ac:dyDescent="0.25">
      <c r="B18" s="49" t="str">
        <f t="shared" si="0"/>
        <v>Agressivo-HIBRIDOS</v>
      </c>
      <c r="C18" s="49" t="s">
        <v>17</v>
      </c>
      <c r="D18" s="50" t="s">
        <v>25</v>
      </c>
      <c r="E18" s="51">
        <v>0.15</v>
      </c>
    </row>
    <row r="19" spans="2:5" x14ac:dyDescent="0.25">
      <c r="B19" s="49" t="str">
        <f t="shared" si="0"/>
        <v>Agressivo-FOFs</v>
      </c>
      <c r="C19" s="49" t="s">
        <v>17</v>
      </c>
      <c r="D19" s="50" t="s">
        <v>26</v>
      </c>
      <c r="E19" s="51">
        <v>0.1</v>
      </c>
    </row>
    <row r="20" spans="2:5" x14ac:dyDescent="0.25">
      <c r="B20" s="49" t="str">
        <f t="shared" si="0"/>
        <v>Agressivo-DESENVOLVIMENTO</v>
      </c>
      <c r="C20" s="49" t="s">
        <v>17</v>
      </c>
      <c r="D20" s="50" t="s">
        <v>27</v>
      </c>
      <c r="E20" s="51">
        <v>0.05</v>
      </c>
    </row>
    <row r="21" spans="2:5" x14ac:dyDescent="0.25">
      <c r="B21" s="49" t="str">
        <f t="shared" si="0"/>
        <v>Agressivo-HOTELARIA</v>
      </c>
      <c r="C21" s="49" t="s">
        <v>17</v>
      </c>
      <c r="D21" s="50" t="s">
        <v>28</v>
      </c>
      <c r="E21" s="51">
        <v>0.05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TabelaApoio</vt:lpstr>
      <vt:lpstr>aporte</vt:lpstr>
      <vt:lpstr>patrimonio</vt:lpstr>
      <vt:lpstr>qtd_anos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2025-05-29T17:51:35Z</dcterms:created>
  <dcterms:modified xsi:type="dcterms:W3CDTF">2025-05-30T14:39:30Z</dcterms:modified>
</cp:coreProperties>
</file>