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C8DECB93-5908-4D0B-A2D9-404D806CBD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" i="1" l="1"/>
  <c r="F177" i="1"/>
  <c r="H176" i="1"/>
  <c r="F176" i="1"/>
  <c r="G175" i="1"/>
  <c r="H175" i="1"/>
  <c r="L135" i="1"/>
  <c r="L134" i="1"/>
  <c r="L133" i="1"/>
  <c r="L132" i="1"/>
  <c r="H95" i="1"/>
  <c r="G95" i="1"/>
  <c r="F95" i="1"/>
  <c r="G63" i="1"/>
  <c r="G62" i="1"/>
  <c r="G61" i="1"/>
  <c r="G59" i="1"/>
  <c r="G58" i="1"/>
  <c r="G57" i="1"/>
  <c r="L23" i="1"/>
  <c r="I25" i="1"/>
  <c r="L25" i="1" s="1"/>
  <c r="I24" i="1"/>
  <c r="L24" i="1" s="1"/>
  <c r="I23" i="1"/>
  <c r="G66" i="1" l="1"/>
  <c r="G67" i="1"/>
  <c r="G68" i="1"/>
  <c r="G74" i="1" s="1"/>
  <c r="H96" i="1"/>
  <c r="H97" i="1" s="1"/>
  <c r="L26" i="1"/>
  <c r="G71" i="1" l="1"/>
  <c r="F77" i="1" s="1"/>
  <c r="G97" i="1"/>
  <c r="F97" i="1"/>
  <c r="N23" i="1"/>
  <c r="N25" i="1"/>
  <c r="N24" i="1"/>
  <c r="H32" i="1" s="1"/>
  <c r="H126" i="1" l="1"/>
  <c r="J127" i="1"/>
  <c r="I124" i="1"/>
  <c r="G127" i="1"/>
  <c r="H125" i="1"/>
  <c r="K123" i="1"/>
  <c r="G126" i="1"/>
  <c r="G125" i="1"/>
  <c r="J123" i="1"/>
  <c r="I127" i="1"/>
  <c r="K126" i="1"/>
  <c r="K124" i="1"/>
  <c r="I123" i="1"/>
  <c r="I126" i="1"/>
  <c r="K125" i="1"/>
  <c r="J124" i="1"/>
  <c r="H123" i="1"/>
  <c r="H127" i="1"/>
  <c r="J125" i="1"/>
  <c r="G124" i="1"/>
  <c r="G32" i="1"/>
  <c r="F32" i="1"/>
  <c r="H33" i="1"/>
  <c r="G33" i="1"/>
  <c r="F33" i="1"/>
  <c r="H31" i="1"/>
  <c r="G31" i="1"/>
  <c r="F31" i="1"/>
  <c r="M127" i="1" l="1"/>
  <c r="M124" i="1"/>
  <c r="M125" i="1"/>
  <c r="M123" i="1"/>
  <c r="M126" i="1"/>
  <c r="F34" i="1"/>
  <c r="G34" i="1"/>
  <c r="H34" i="1"/>
</calcChain>
</file>

<file path=xl/sharedStrings.xml><?xml version="1.0" encoding="utf-8"?>
<sst xmlns="http://schemas.openxmlformats.org/spreadsheetml/2006/main" count="301" uniqueCount="123">
  <si>
    <t>Ни одна не исключается</t>
  </si>
  <si>
    <t>Результат:</t>
  </si>
  <si>
    <t>ТФ1 и ТФ2</t>
  </si>
  <si>
    <t>ТФ1 и ТФ3</t>
  </si>
  <si>
    <t>ТФ2 и ТФ3</t>
  </si>
  <si>
    <t>ТФ2 и ТФ4</t>
  </si>
  <si>
    <t>ТФ2 и ТФ5</t>
  </si>
  <si>
    <t>ТФ2 и ТФ6</t>
  </si>
  <si>
    <t>ТФ3 и ТФ4</t>
  </si>
  <si>
    <t>ТФ3 и ТФ5</t>
  </si>
  <si>
    <t>ТФ3 и ТФ6</t>
  </si>
  <si>
    <t>ТФ4 и ТФ5</t>
  </si>
  <si>
    <t>Исключаем ТФ1</t>
  </si>
  <si>
    <t>ТФ4 и ТФ6</t>
  </si>
  <si>
    <t>ТФ5 и ТФ6</t>
  </si>
  <si>
    <t>опыт работы</t>
  </si>
  <si>
    <t>уровень развития</t>
  </si>
  <si>
    <t>репутация</t>
  </si>
  <si>
    <t>Первый способ</t>
  </si>
  <si>
    <t>экспресс-анализ</t>
  </si>
  <si>
    <t>ТФ2</t>
  </si>
  <si>
    <t>ТФ3</t>
  </si>
  <si>
    <t>В множество вошли: ТФ 2 3 4 5 6</t>
  </si>
  <si>
    <t>ТФ4</t>
  </si>
  <si>
    <t>ТФ5</t>
  </si>
  <si>
    <t>ТФ6</t>
  </si>
  <si>
    <t>минимальные оценки альтернатив</t>
  </si>
  <si>
    <t>альтернатива</t>
  </si>
  <si>
    <t>оценка</t>
  </si>
  <si>
    <t>назначается Po= 0,5</t>
  </si>
  <si>
    <t>Таким образом отбрасываются альтернативы ТФ2 и ТФ6</t>
  </si>
  <si>
    <t>окончательный выбор проводится на основе одного из следующих методов</t>
  </si>
  <si>
    <t>методика скаляризации векторных оценок</t>
  </si>
  <si>
    <t>P</t>
  </si>
  <si>
    <t>R1</t>
  </si>
  <si>
    <t>R2</t>
  </si>
  <si>
    <t>R3</t>
  </si>
  <si>
    <t>Wi (вес)</t>
  </si>
  <si>
    <t>взвешенные оценки</t>
  </si>
  <si>
    <t>компл. Оценка</t>
  </si>
  <si>
    <t>методика сравнительной оценки</t>
  </si>
  <si>
    <t>развитая</t>
  </si>
  <si>
    <t>средняя</t>
  </si>
  <si>
    <t>хорошая</t>
  </si>
  <si>
    <t>по критериям "уровень развития" и "репутация" необходимо перейти к числовым оценкам</t>
  </si>
  <si>
    <t>если при сравнении альтернатив они имеют одинаковые оценки по какому-либо из критериев, то этот критерий не учитывается</t>
  </si>
  <si>
    <t>R1 = 2, R2 = 3, R3 = 1</t>
  </si>
  <si>
    <t>ранжирование критериев по важности</t>
  </si>
  <si>
    <t>V1</t>
  </si>
  <si>
    <t>V2</t>
  </si>
  <si>
    <t>V3</t>
  </si>
  <si>
    <t>веса критериев</t>
  </si>
  <si>
    <t>S1</t>
  </si>
  <si>
    <t>S2</t>
  </si>
  <si>
    <t>S3</t>
  </si>
  <si>
    <t>степени доминирования</t>
  </si>
  <si>
    <t>(отношения оценок</t>
  </si>
  <si>
    <t>альтернатив)</t>
  </si>
  <si>
    <t>скорректированые</t>
  </si>
  <si>
    <t>C1</t>
  </si>
  <si>
    <t>C2</t>
  </si>
  <si>
    <t>C3</t>
  </si>
  <si>
    <t>оценка доминирования</t>
  </si>
  <si>
    <t>ТФ3 над ТФ4</t>
  </si>
  <si>
    <t>ТФ4 над ТФ3</t>
  </si>
  <si>
    <t>D1</t>
  </si>
  <si>
    <t>D2</t>
  </si>
  <si>
    <t>D1/D2</t>
  </si>
  <si>
    <t>следовательно альтернатива ТФ4 лучше альтернативы ТФ3</t>
  </si>
  <si>
    <t>Второй способ</t>
  </si>
  <si>
    <t>метод предпочтений</t>
  </si>
  <si>
    <t>Эксперт</t>
  </si>
  <si>
    <t>Альтернатива</t>
  </si>
  <si>
    <t>А1</t>
  </si>
  <si>
    <t>А2</t>
  </si>
  <si>
    <t>А3</t>
  </si>
  <si>
    <t>А1 - опыт работы</t>
  </si>
  <si>
    <t>А2 - уровень развития</t>
  </si>
  <si>
    <t>А3 - репутация</t>
  </si>
  <si>
    <t>преобразуем по формуле</t>
  </si>
  <si>
    <t>сумма</t>
  </si>
  <si>
    <t>V (вес)</t>
  </si>
  <si>
    <t>в данном случае самой важной оценкой будет репутация. Менее важнык опыт работы и уровень развития</t>
  </si>
  <si>
    <t>модифицированный алгоритм Кемени-Смелла</t>
  </si>
  <si>
    <t>(выполняется после того как будут найдены веса приоритетов)</t>
  </si>
  <si>
    <t>в данном случае они найдены методом предпочтений</t>
  </si>
  <si>
    <t>К1</t>
  </si>
  <si>
    <t>К2</t>
  </si>
  <si>
    <t>К3</t>
  </si>
  <si>
    <t>парные сравнения</t>
  </si>
  <si>
    <t>по критерию К1</t>
  </si>
  <si>
    <t>-</t>
  </si>
  <si>
    <t>по критерию К2</t>
  </si>
  <si>
    <t>по критерию К3</t>
  </si>
  <si>
    <t>матрица потерь</t>
  </si>
  <si>
    <t>предварительно альтернатива ТФ2 считается лучшей. Она исключается из матрицы потерь</t>
  </si>
  <si>
    <t>исключаются альтернативы ТФ4 и ТФ6</t>
  </si>
  <si>
    <t>Предварительное ранжирование альтернатив: ТФ2; ТФ4=ТФ6; ТФ3=ТФ5</t>
  </si>
  <si>
    <t>Окончательное ранжирование</t>
  </si>
  <si>
    <t>сравниваем</t>
  </si>
  <si>
    <t>R53 = R35</t>
  </si>
  <si>
    <t>ТФ4 и ТФ3</t>
  </si>
  <si>
    <t>R43&lt;R34</t>
  </si>
  <si>
    <t>остаются на местах</t>
  </si>
  <si>
    <t>R46=R64</t>
  </si>
  <si>
    <t>R24=R42</t>
  </si>
  <si>
    <t>Таким образом окончательное ранжирование альтернатив следующее:</t>
  </si>
  <si>
    <t>- лучший вариант</t>
  </si>
  <si>
    <t>метод электра</t>
  </si>
  <si>
    <t>ср &gt; ТФ4</t>
  </si>
  <si>
    <t>выбрали лучшие на основании метала кемени-смелла</t>
  </si>
  <si>
    <t>вес критериев уже нашли с помощью метода предпочтений</t>
  </si>
  <si>
    <t>приведем оценки к безразмерному виду (также как в экспресс-анализе)</t>
  </si>
  <si>
    <t>матрица индексов согласия</t>
  </si>
  <si>
    <t>матрица индексов несогласия</t>
  </si>
  <si>
    <t>предельные значения индексов согласия</t>
  </si>
  <si>
    <t>предельное значения индекса несогласия</t>
  </si>
  <si>
    <t>ядро альтернатив</t>
  </si>
  <si>
    <t>назначим пороговые значения C* = 0,8, D* = 0,4</t>
  </si>
  <si>
    <t>условию Сj&gt;С* удовлетворяют альтернативы ТФ2, ТФ4, ТФ6</t>
  </si>
  <si>
    <t>условию Dj&lt;D* удовлетворяет альтернатива ТФ6</t>
  </si>
  <si>
    <t>Таким образом выбирается альтернатива ТФ6</t>
  </si>
  <si>
    <t>Парето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</si>
</sst>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0" xfId="0" applyFont="1"/>
    <xf numFmtId="0" fontId="2" fillId="3" borderId="0" xfId="0" applyFont="1" applyFill="1"/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2" borderId="1" xfId="0" applyFill="1" applyBorder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0" xfId="0" quotePrefix="1"/>
    <xf numFmtId="2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DDDDDD"/>
      <color rgb="FFFFFF66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88</xdr:row>
      <xdr:rowOff>1</xdr:rowOff>
    </xdr:from>
    <xdr:to>
      <xdr:col>7</xdr:col>
      <xdr:colOff>467658</xdr:colOff>
      <xdr:row>89</xdr:row>
      <xdr:rowOff>88901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4DF5DF-5C83-CF44-D614-DC05A33ED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22694901"/>
          <a:ext cx="1077258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502920</xdr:colOff>
      <xdr:row>9</xdr:row>
      <xdr:rowOff>99060</xdr:rowOff>
    </xdr:from>
    <xdr:to>
      <xdr:col>10</xdr:col>
      <xdr:colOff>370317</xdr:colOff>
      <xdr:row>24</xdr:row>
      <xdr:rowOff>156601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5F9007-EC6A-90A6-CCDF-473B8582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" y="1744980"/>
          <a:ext cx="5353797" cy="280074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19</xdr:col>
      <xdr:colOff>534070</xdr:colOff>
      <xdr:row>27</xdr:row>
      <xdr:rowOff>147165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FA582FB-6D6D-E13A-7517-B32F9181F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645920"/>
          <a:ext cx="4801270" cy="343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93"/>
  <sheetViews>
    <sheetView tabSelected="1" topLeftCell="A139" zoomScale="60" zoomScaleNormal="125" workbookViewId="0">
      <selection activeCell="G51" sqref="G51"/>
    </sheetView>
  </sheetViews>
  <sheetFormatPr defaultRowHeight="14.4" x14ac:dyDescent="0.3"/>
  <cols>
    <col min="2" max="2" width="9.88671875" customWidth="1"/>
    <col min="3" max="3" width="41.44140625" customWidth="1"/>
    <col min="4" max="4" width="12" customWidth="1"/>
    <col min="5" max="5" width="17.88671875" customWidth="1"/>
    <col min="9" max="9" width="9.5546875" bestFit="1" customWidth="1"/>
    <col min="16" max="18" width="8.88671875" customWidth="1"/>
    <col min="27" max="27" width="9.5546875" bestFit="1" customWidth="1"/>
  </cols>
  <sheetData>
    <row r="2" spans="2:10" ht="21" x14ac:dyDescent="0.4">
      <c r="E2" s="16" t="s">
        <v>18</v>
      </c>
    </row>
    <row r="3" spans="2:10" ht="15.6" x14ac:dyDescent="0.3">
      <c r="C3" t="s">
        <v>122</v>
      </c>
      <c r="E3" s="6" t="s">
        <v>19</v>
      </c>
    </row>
    <row r="4" spans="2:10" x14ac:dyDescent="0.3">
      <c r="B4" s="4" t="s">
        <v>2</v>
      </c>
      <c r="C4" s="4" t="s">
        <v>0</v>
      </c>
    </row>
    <row r="5" spans="2:10" x14ac:dyDescent="0.3">
      <c r="B5" s="4" t="s">
        <v>3</v>
      </c>
      <c r="C5" s="4" t="s">
        <v>12</v>
      </c>
      <c r="E5" s="4"/>
      <c r="F5" s="4" t="s">
        <v>20</v>
      </c>
      <c r="G5" s="4" t="s">
        <v>21</v>
      </c>
      <c r="H5" s="4" t="s">
        <v>23</v>
      </c>
      <c r="I5" s="4" t="s">
        <v>24</v>
      </c>
      <c r="J5" s="4" t="s">
        <v>25</v>
      </c>
    </row>
    <row r="6" spans="2:10" x14ac:dyDescent="0.3">
      <c r="B6" s="4" t="s">
        <v>4</v>
      </c>
      <c r="C6" s="4" t="s">
        <v>0</v>
      </c>
      <c r="E6" s="4" t="s">
        <v>15</v>
      </c>
      <c r="F6" s="4">
        <v>0.3</v>
      </c>
      <c r="G6" s="4">
        <v>0.85</v>
      </c>
      <c r="H6" s="4">
        <v>0.7</v>
      </c>
      <c r="I6" s="4">
        <v>1</v>
      </c>
      <c r="J6" s="4">
        <v>0.5</v>
      </c>
    </row>
    <row r="7" spans="2:10" x14ac:dyDescent="0.3">
      <c r="B7" s="4" t="s">
        <v>5</v>
      </c>
      <c r="C7" s="4" t="s">
        <v>0</v>
      </c>
      <c r="E7" s="4" t="s">
        <v>16</v>
      </c>
      <c r="F7" s="4">
        <v>1</v>
      </c>
      <c r="G7" s="4">
        <v>1</v>
      </c>
      <c r="H7" s="4">
        <v>0.6</v>
      </c>
      <c r="I7" s="4">
        <v>0.55000000000000004</v>
      </c>
      <c r="J7" s="4">
        <v>0.65</v>
      </c>
    </row>
    <row r="8" spans="2:10" x14ac:dyDescent="0.3">
      <c r="B8" s="4" t="s">
        <v>6</v>
      </c>
      <c r="C8" s="4" t="s">
        <v>0</v>
      </c>
      <c r="E8" s="4" t="s">
        <v>17</v>
      </c>
      <c r="F8" s="4">
        <v>1</v>
      </c>
      <c r="G8" s="4">
        <v>0.55000000000000004</v>
      </c>
      <c r="H8" s="4">
        <v>1</v>
      </c>
      <c r="I8" s="4">
        <v>0.55000000000000004</v>
      </c>
      <c r="J8" s="4">
        <v>1</v>
      </c>
    </row>
    <row r="9" spans="2:10" x14ac:dyDescent="0.3">
      <c r="B9" s="4" t="s">
        <v>7</v>
      </c>
      <c r="C9" s="4" t="s">
        <v>0</v>
      </c>
    </row>
    <row r="10" spans="2:10" x14ac:dyDescent="0.3">
      <c r="B10" s="4" t="s">
        <v>8</v>
      </c>
      <c r="C10" s="4" t="s">
        <v>0</v>
      </c>
      <c r="E10" t="s">
        <v>26</v>
      </c>
    </row>
    <row r="11" spans="2:10" x14ac:dyDescent="0.3">
      <c r="B11" s="4" t="s">
        <v>9</v>
      </c>
      <c r="C11" s="4" t="s">
        <v>0</v>
      </c>
    </row>
    <row r="12" spans="2:10" x14ac:dyDescent="0.3">
      <c r="B12" s="4" t="s">
        <v>10</v>
      </c>
      <c r="C12" s="4" t="s">
        <v>0</v>
      </c>
      <c r="E12" s="4" t="s">
        <v>27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</row>
    <row r="13" spans="2:10" x14ac:dyDescent="0.3">
      <c r="B13" s="4" t="s">
        <v>11</v>
      </c>
      <c r="C13" s="4" t="s">
        <v>0</v>
      </c>
      <c r="E13" s="4" t="s">
        <v>28</v>
      </c>
      <c r="F13" s="4">
        <v>0.3</v>
      </c>
      <c r="G13" s="4">
        <v>0.55000000000000004</v>
      </c>
      <c r="H13" s="4">
        <v>0.6</v>
      </c>
      <c r="I13" s="4">
        <v>0.55000000000000004</v>
      </c>
      <c r="J13" s="4">
        <v>0.5</v>
      </c>
    </row>
    <row r="14" spans="2:10" x14ac:dyDescent="0.3">
      <c r="B14" s="4" t="s">
        <v>13</v>
      </c>
      <c r="C14" s="4" t="s">
        <v>0</v>
      </c>
    </row>
    <row r="15" spans="2:10" x14ac:dyDescent="0.3">
      <c r="B15" s="4" t="s">
        <v>14</v>
      </c>
      <c r="C15" s="4" t="s">
        <v>0</v>
      </c>
      <c r="E15" t="s">
        <v>29</v>
      </c>
      <c r="G15" t="s">
        <v>30</v>
      </c>
    </row>
    <row r="16" spans="2:10" x14ac:dyDescent="0.3">
      <c r="B16" s="4" t="s">
        <v>1</v>
      </c>
      <c r="C16" s="4" t="s">
        <v>22</v>
      </c>
    </row>
    <row r="17" spans="5:14" x14ac:dyDescent="0.3">
      <c r="E17" s="17" t="s">
        <v>31</v>
      </c>
    </row>
    <row r="20" spans="5:14" ht="15.6" x14ac:dyDescent="0.3">
      <c r="E20" s="6" t="s">
        <v>32</v>
      </c>
      <c r="F20" s="10"/>
      <c r="G20" s="10"/>
      <c r="H20" s="10"/>
    </row>
    <row r="22" spans="5:14" x14ac:dyDescent="0.3">
      <c r="E22" s="4"/>
      <c r="F22" s="4" t="s">
        <v>21</v>
      </c>
      <c r="G22" s="4" t="s">
        <v>23</v>
      </c>
      <c r="H22" s="4" t="s">
        <v>24</v>
      </c>
      <c r="I22" s="7" t="s">
        <v>33</v>
      </c>
      <c r="N22" t="s">
        <v>37</v>
      </c>
    </row>
    <row r="23" spans="5:14" x14ac:dyDescent="0.3">
      <c r="E23" s="4" t="s">
        <v>15</v>
      </c>
      <c r="F23" s="4">
        <v>0.85</v>
      </c>
      <c r="G23" s="4">
        <v>0.7</v>
      </c>
      <c r="H23" s="4">
        <v>1</v>
      </c>
      <c r="I23">
        <f>SUM(F23:H23)/3</f>
        <v>0.85</v>
      </c>
      <c r="K23" s="1" t="s">
        <v>34</v>
      </c>
      <c r="L23">
        <f>(0.85-0.85+0.85-0.7+1-0.85)/(3*0.85)</f>
        <v>0.1176470588235294</v>
      </c>
      <c r="N23">
        <f>L23/L26</f>
        <v>0.17640164094549715</v>
      </c>
    </row>
    <row r="24" spans="5:14" x14ac:dyDescent="0.3">
      <c r="E24" s="4" t="s">
        <v>16</v>
      </c>
      <c r="F24" s="4">
        <v>1</v>
      </c>
      <c r="G24" s="4">
        <v>0.6</v>
      </c>
      <c r="H24" s="4">
        <v>0.55000000000000004</v>
      </c>
      <c r="I24">
        <f>SUM(F24:H24)/3</f>
        <v>0.71666666666666679</v>
      </c>
      <c r="K24" s="1" t="s">
        <v>35</v>
      </c>
      <c r="L24">
        <f>((1-I24)+(I24-G24)+I24-H24)/(I24*3)</f>
        <v>0.26356589147286819</v>
      </c>
      <c r="N24">
        <f>L24/L26</f>
        <v>0.39519437390115258</v>
      </c>
    </row>
    <row r="25" spans="5:14" x14ac:dyDescent="0.3">
      <c r="E25" s="4" t="s">
        <v>17</v>
      </c>
      <c r="F25" s="4">
        <v>0.55000000000000004</v>
      </c>
      <c r="G25" s="4">
        <v>1</v>
      </c>
      <c r="H25" s="4">
        <v>0.55000000000000004</v>
      </c>
      <c r="I25">
        <f>SUM(F25:H25)/3</f>
        <v>0.70000000000000007</v>
      </c>
      <c r="K25" s="1" t="s">
        <v>36</v>
      </c>
      <c r="L25">
        <f>((I25-F25)+(G25-I25)+(I25-H25))/(I25*3)</f>
        <v>0.2857142857142857</v>
      </c>
      <c r="N25">
        <f>L25/L26</f>
        <v>0.42840398515335026</v>
      </c>
    </row>
    <row r="26" spans="5:14" x14ac:dyDescent="0.3">
      <c r="L26">
        <f>SUM(L23:L25)</f>
        <v>0.66692723601068327</v>
      </c>
    </row>
    <row r="28" spans="5:14" x14ac:dyDescent="0.3">
      <c r="E28" t="s">
        <v>38</v>
      </c>
    </row>
    <row r="30" spans="5:14" x14ac:dyDescent="0.3">
      <c r="E30" s="4"/>
      <c r="F30" s="4" t="s">
        <v>21</v>
      </c>
      <c r="G30" s="4" t="s">
        <v>23</v>
      </c>
      <c r="H30" s="4" t="s">
        <v>24</v>
      </c>
    </row>
    <row r="31" spans="5:14" x14ac:dyDescent="0.3">
      <c r="E31" s="4" t="s">
        <v>15</v>
      </c>
      <c r="F31" s="4">
        <f>N23/0.85</f>
        <v>0.20753134228882017</v>
      </c>
      <c r="G31" s="4">
        <f>N23/0.7</f>
        <v>0.25200234420785311</v>
      </c>
      <c r="H31" s="4">
        <f>N23/1</f>
        <v>0.17640164094549715</v>
      </c>
    </row>
    <row r="32" spans="5:14" x14ac:dyDescent="0.3">
      <c r="E32" s="4" t="s">
        <v>16</v>
      </c>
      <c r="F32" s="4">
        <f>N24/1</f>
        <v>0.39519437390115258</v>
      </c>
      <c r="G32" s="4">
        <f>N24/0.55</f>
        <v>0.71853522527482283</v>
      </c>
      <c r="H32" s="4">
        <f>N24/0.55</f>
        <v>0.71853522527482283</v>
      </c>
    </row>
    <row r="33" spans="5:8" x14ac:dyDescent="0.3">
      <c r="E33" s="4" t="s">
        <v>17</v>
      </c>
      <c r="F33" s="4">
        <f>N25/0.55</f>
        <v>0.77891633664245497</v>
      </c>
      <c r="G33" s="4">
        <f>N25/1</f>
        <v>0.42840398515335026</v>
      </c>
      <c r="H33" s="4">
        <f>N25/0.55</f>
        <v>0.77891633664245497</v>
      </c>
    </row>
    <row r="34" spans="5:8" x14ac:dyDescent="0.3">
      <c r="E34" t="s">
        <v>39</v>
      </c>
      <c r="F34" s="8">
        <f>SUM(F31:F33)</f>
        <v>1.3816420528324276</v>
      </c>
      <c r="G34" s="3">
        <f>SUM(G31:G33)</f>
        <v>1.3989415546360262</v>
      </c>
      <c r="H34" s="9">
        <f>SUM(H31:H33)</f>
        <v>1.6738532028627748</v>
      </c>
    </row>
    <row r="38" spans="5:8" ht="15.6" x14ac:dyDescent="0.3">
      <c r="E38" s="6" t="s">
        <v>40</v>
      </c>
      <c r="F38" s="10"/>
      <c r="G38" s="10"/>
    </row>
    <row r="41" spans="5:8" x14ac:dyDescent="0.3">
      <c r="E41" s="11" t="s">
        <v>27</v>
      </c>
      <c r="F41" s="11" t="s">
        <v>21</v>
      </c>
      <c r="G41" s="11" t="s">
        <v>23</v>
      </c>
    </row>
    <row r="42" spans="5:8" x14ac:dyDescent="0.3">
      <c r="E42" s="11" t="s">
        <v>15</v>
      </c>
      <c r="F42" s="11">
        <v>6</v>
      </c>
      <c r="G42" s="11">
        <v>5</v>
      </c>
    </row>
    <row r="43" spans="5:8" x14ac:dyDescent="0.3">
      <c r="E43" s="11" t="s">
        <v>16</v>
      </c>
      <c r="F43" s="11" t="s">
        <v>41</v>
      </c>
      <c r="G43" s="11" t="s">
        <v>42</v>
      </c>
    </row>
    <row r="44" spans="5:8" x14ac:dyDescent="0.3">
      <c r="E44" s="11" t="s">
        <v>17</v>
      </c>
      <c r="F44" s="11" t="s">
        <v>42</v>
      </c>
      <c r="G44" s="11" t="s">
        <v>43</v>
      </c>
    </row>
    <row r="46" spans="5:8" x14ac:dyDescent="0.3">
      <c r="E46" s="12" t="s">
        <v>44</v>
      </c>
    </row>
    <row r="48" spans="5:8" x14ac:dyDescent="0.3">
      <c r="E48" s="11" t="s">
        <v>27</v>
      </c>
      <c r="F48" s="11" t="s">
        <v>21</v>
      </c>
      <c r="G48" s="11" t="s">
        <v>23</v>
      </c>
    </row>
    <row r="49" spans="5:9" x14ac:dyDescent="0.3">
      <c r="E49" s="11" t="s">
        <v>15</v>
      </c>
      <c r="F49" s="11">
        <v>6</v>
      </c>
      <c r="G49" s="11">
        <v>5</v>
      </c>
    </row>
    <row r="50" spans="5:9" x14ac:dyDescent="0.3">
      <c r="E50" s="11" t="s">
        <v>16</v>
      </c>
      <c r="F50" s="11">
        <v>1</v>
      </c>
      <c r="G50" s="11">
        <v>0.55000000000000004</v>
      </c>
    </row>
    <row r="51" spans="5:9" x14ac:dyDescent="0.3">
      <c r="E51" s="11" t="s">
        <v>17</v>
      </c>
      <c r="F51" s="11">
        <v>0.55000000000000004</v>
      </c>
      <c r="G51" s="11">
        <v>1</v>
      </c>
    </row>
    <row r="53" spans="5:9" x14ac:dyDescent="0.3">
      <c r="E53" s="12" t="s">
        <v>45</v>
      </c>
    </row>
    <row r="55" spans="5:9" x14ac:dyDescent="0.3">
      <c r="F55" s="4" t="s">
        <v>46</v>
      </c>
      <c r="I55" t="s">
        <v>47</v>
      </c>
    </row>
    <row r="57" spans="5:9" x14ac:dyDescent="0.3">
      <c r="E57" t="s">
        <v>51</v>
      </c>
      <c r="F57" s="13" t="s">
        <v>48</v>
      </c>
      <c r="G57" s="4">
        <f>3+1-2</f>
        <v>2</v>
      </c>
    </row>
    <row r="58" spans="5:9" x14ac:dyDescent="0.3">
      <c r="F58" s="13" t="s">
        <v>49</v>
      </c>
      <c r="G58" s="4">
        <f>3+1-3</f>
        <v>1</v>
      </c>
    </row>
    <row r="59" spans="5:9" x14ac:dyDescent="0.3">
      <c r="F59" s="13" t="s">
        <v>50</v>
      </c>
      <c r="G59" s="4">
        <f>3+1-1</f>
        <v>3</v>
      </c>
    </row>
    <row r="61" spans="5:9" x14ac:dyDescent="0.3">
      <c r="E61" t="s">
        <v>55</v>
      </c>
      <c r="F61" s="13" t="s">
        <v>52</v>
      </c>
      <c r="G61" s="4">
        <f>F49/G49</f>
        <v>1.2</v>
      </c>
    </row>
    <row r="62" spans="5:9" x14ac:dyDescent="0.3">
      <c r="E62" s="1" t="s">
        <v>56</v>
      </c>
      <c r="F62" s="13" t="s">
        <v>53</v>
      </c>
      <c r="G62" s="4">
        <f>F50/G50</f>
        <v>1.8181818181818181</v>
      </c>
    </row>
    <row r="63" spans="5:9" x14ac:dyDescent="0.3">
      <c r="E63" s="1" t="s">
        <v>57</v>
      </c>
      <c r="F63" s="13" t="s">
        <v>54</v>
      </c>
      <c r="G63" s="4">
        <f>G51/F51</f>
        <v>1.8181818181818181</v>
      </c>
    </row>
    <row r="66" spans="5:7" x14ac:dyDescent="0.3">
      <c r="E66" t="s">
        <v>58</v>
      </c>
      <c r="F66" s="13" t="s">
        <v>59</v>
      </c>
      <c r="G66" s="4">
        <f>G61^G57</f>
        <v>1.44</v>
      </c>
    </row>
    <row r="67" spans="5:7" x14ac:dyDescent="0.3">
      <c r="E67" t="s">
        <v>55</v>
      </c>
      <c r="F67" s="13" t="s">
        <v>60</v>
      </c>
      <c r="G67" s="4">
        <f>G62^G58</f>
        <v>1.8181818181818181</v>
      </c>
    </row>
    <row r="68" spans="5:7" x14ac:dyDescent="0.3">
      <c r="F68" s="13" t="s">
        <v>61</v>
      </c>
      <c r="G68" s="4">
        <f>G63^G59</f>
        <v>6.0105184072126212</v>
      </c>
    </row>
    <row r="71" spans="5:7" x14ac:dyDescent="0.3">
      <c r="E71" t="s">
        <v>62</v>
      </c>
      <c r="F71" s="13" t="s">
        <v>65</v>
      </c>
      <c r="G71" s="15">
        <f>G66*G67</f>
        <v>2.6181818181818182</v>
      </c>
    </row>
    <row r="72" spans="5:7" x14ac:dyDescent="0.3">
      <c r="E72" t="s">
        <v>63</v>
      </c>
    </row>
    <row r="74" spans="5:7" x14ac:dyDescent="0.3">
      <c r="E74" t="s">
        <v>62</v>
      </c>
      <c r="F74" s="13" t="s">
        <v>66</v>
      </c>
      <c r="G74" s="14">
        <f>G68</f>
        <v>6.0105184072126212</v>
      </c>
    </row>
    <row r="75" spans="5:7" x14ac:dyDescent="0.3">
      <c r="E75" t="s">
        <v>64</v>
      </c>
    </row>
    <row r="77" spans="5:7" x14ac:dyDescent="0.3">
      <c r="E77" s="1" t="s">
        <v>67</v>
      </c>
      <c r="F77">
        <f>G71/G74</f>
        <v>0.43560000000000004</v>
      </c>
    </row>
    <row r="78" spans="5:7" x14ac:dyDescent="0.3">
      <c r="E78" t="s">
        <v>68</v>
      </c>
    </row>
    <row r="82" spans="5:15" ht="21" x14ac:dyDescent="0.4">
      <c r="E82" s="16" t="s">
        <v>69</v>
      </c>
    </row>
    <row r="83" spans="5:15" ht="15.6" x14ac:dyDescent="0.3">
      <c r="E83" s="6" t="s">
        <v>70</v>
      </c>
      <c r="F83" s="10"/>
      <c r="J83" t="s">
        <v>76</v>
      </c>
      <c r="L83" t="s">
        <v>77</v>
      </c>
      <c r="O83" t="s">
        <v>78</v>
      </c>
    </row>
    <row r="84" spans="5:15" x14ac:dyDescent="0.3">
      <c r="E84" s="22"/>
      <c r="F84" s="19"/>
      <c r="G84" s="19" t="s">
        <v>72</v>
      </c>
      <c r="H84" s="20"/>
    </row>
    <row r="85" spans="5:15" x14ac:dyDescent="0.3">
      <c r="E85" s="23" t="s">
        <v>71</v>
      </c>
      <c r="F85" s="21" t="s">
        <v>73</v>
      </c>
      <c r="G85" s="18" t="s">
        <v>74</v>
      </c>
      <c r="H85" s="18" t="s">
        <v>75</v>
      </c>
    </row>
    <row r="86" spans="5:15" x14ac:dyDescent="0.3">
      <c r="E86" s="18">
        <v>1</v>
      </c>
      <c r="F86" s="4">
        <v>2</v>
      </c>
      <c r="G86" s="4">
        <v>3</v>
      </c>
      <c r="H86" s="4">
        <v>1</v>
      </c>
    </row>
    <row r="87" spans="5:15" x14ac:dyDescent="0.3">
      <c r="E87" s="4">
        <v>2</v>
      </c>
      <c r="F87" s="4">
        <v>3</v>
      </c>
      <c r="G87" s="4">
        <v>2</v>
      </c>
      <c r="H87" s="4">
        <v>1</v>
      </c>
    </row>
    <row r="89" spans="5:15" x14ac:dyDescent="0.3">
      <c r="E89" t="s">
        <v>79</v>
      </c>
    </row>
    <row r="91" spans="5:15" x14ac:dyDescent="0.3">
      <c r="E91" s="22"/>
      <c r="F91" s="19"/>
      <c r="G91" s="19" t="s">
        <v>72</v>
      </c>
      <c r="H91" s="20"/>
    </row>
    <row r="92" spans="5:15" x14ac:dyDescent="0.3">
      <c r="E92" s="23" t="s">
        <v>71</v>
      </c>
      <c r="F92" s="21" t="s">
        <v>73</v>
      </c>
      <c r="G92" s="18" t="s">
        <v>74</v>
      </c>
      <c r="H92" s="18" t="s">
        <v>75</v>
      </c>
    </row>
    <row r="93" spans="5:15" x14ac:dyDescent="0.3">
      <c r="E93" s="18">
        <v>1</v>
      </c>
      <c r="F93" s="4">
        <v>1</v>
      </c>
      <c r="G93" s="4">
        <v>0</v>
      </c>
      <c r="H93" s="4">
        <v>2</v>
      </c>
    </row>
    <row r="94" spans="5:15" x14ac:dyDescent="0.3">
      <c r="E94" s="4">
        <v>2</v>
      </c>
      <c r="F94" s="4">
        <v>0</v>
      </c>
      <c r="G94" s="4">
        <v>1</v>
      </c>
      <c r="H94" s="4">
        <v>2</v>
      </c>
    </row>
    <row r="95" spans="5:15" x14ac:dyDescent="0.3">
      <c r="F95">
        <f>SUM(F93:F94)</f>
        <v>1</v>
      </c>
      <c r="G95">
        <f>SUM(G93:G94)</f>
        <v>1</v>
      </c>
      <c r="H95">
        <f>SUM(H93:H94)</f>
        <v>4</v>
      </c>
    </row>
    <row r="96" spans="5:15" x14ac:dyDescent="0.3">
      <c r="G96" t="s">
        <v>80</v>
      </c>
      <c r="H96">
        <f>SUM(F95:H95)</f>
        <v>6</v>
      </c>
    </row>
    <row r="97" spans="4:20" x14ac:dyDescent="0.3">
      <c r="E97" s="1" t="s">
        <v>81</v>
      </c>
      <c r="F97">
        <f>F95/H96</f>
        <v>0.16666666666666666</v>
      </c>
      <c r="G97">
        <f>G95/H96</f>
        <v>0.16666666666666666</v>
      </c>
      <c r="H97">
        <f>H95/H96</f>
        <v>0.66666666666666663</v>
      </c>
    </row>
    <row r="98" spans="4:20" x14ac:dyDescent="0.3">
      <c r="E98" t="s">
        <v>82</v>
      </c>
    </row>
    <row r="101" spans="4:20" ht="15.6" x14ac:dyDescent="0.3">
      <c r="E101" s="6" t="s">
        <v>83</v>
      </c>
      <c r="F101" s="10"/>
      <c r="G101" s="10"/>
      <c r="H101" s="10"/>
      <c r="I101" s="10"/>
      <c r="L101" t="s">
        <v>84</v>
      </c>
      <c r="S101" t="s">
        <v>85</v>
      </c>
    </row>
    <row r="103" spans="4:20" x14ac:dyDescent="0.3">
      <c r="E103" s="4"/>
      <c r="F103" s="4" t="s">
        <v>20</v>
      </c>
      <c r="G103" s="4" t="s">
        <v>21</v>
      </c>
      <c r="H103" s="4" t="s">
        <v>23</v>
      </c>
      <c r="I103" s="4" t="s">
        <v>24</v>
      </c>
      <c r="J103" s="4" t="s">
        <v>25</v>
      </c>
    </row>
    <row r="104" spans="4:20" x14ac:dyDescent="0.3">
      <c r="D104" t="s">
        <v>86</v>
      </c>
      <c r="E104" s="4" t="s">
        <v>15</v>
      </c>
      <c r="F104" s="4">
        <v>5</v>
      </c>
      <c r="G104" s="4">
        <v>2</v>
      </c>
      <c r="H104" s="4">
        <v>3</v>
      </c>
      <c r="I104" s="4">
        <v>1</v>
      </c>
      <c r="J104" s="4">
        <v>4</v>
      </c>
    </row>
    <row r="105" spans="4:20" x14ac:dyDescent="0.3">
      <c r="D105" t="s">
        <v>87</v>
      </c>
      <c r="E105" s="4" t="s">
        <v>16</v>
      </c>
      <c r="F105" s="4">
        <v>1</v>
      </c>
      <c r="G105" s="4">
        <v>1</v>
      </c>
      <c r="H105" s="4">
        <v>3</v>
      </c>
      <c r="I105" s="4">
        <v>4</v>
      </c>
      <c r="J105" s="4">
        <v>2</v>
      </c>
    </row>
    <row r="106" spans="4:20" x14ac:dyDescent="0.3">
      <c r="D106" t="s">
        <v>88</v>
      </c>
      <c r="E106" s="4" t="s">
        <v>17</v>
      </c>
      <c r="F106" s="4">
        <v>1</v>
      </c>
      <c r="G106" s="4">
        <v>2</v>
      </c>
      <c r="H106" s="4">
        <v>1</v>
      </c>
      <c r="I106" s="4">
        <v>2</v>
      </c>
      <c r="J106" s="4">
        <v>1</v>
      </c>
    </row>
    <row r="109" spans="4:20" x14ac:dyDescent="0.3">
      <c r="F109" s="17" t="s">
        <v>89</v>
      </c>
      <c r="G109" s="17"/>
    </row>
    <row r="111" spans="4:20" x14ac:dyDescent="0.3">
      <c r="F111" t="s">
        <v>90</v>
      </c>
      <c r="M111" t="s">
        <v>92</v>
      </c>
      <c r="T111" t="s">
        <v>93</v>
      </c>
    </row>
    <row r="113" spans="6:25" x14ac:dyDescent="0.3">
      <c r="F113" s="4"/>
      <c r="G113" s="4" t="s">
        <v>20</v>
      </c>
      <c r="H113" s="4" t="s">
        <v>21</v>
      </c>
      <c r="I113" s="4" t="s">
        <v>23</v>
      </c>
      <c r="J113" s="4" t="s">
        <v>24</v>
      </c>
      <c r="K113" s="4" t="s">
        <v>25</v>
      </c>
      <c r="M113" s="4"/>
      <c r="N113" s="4" t="s">
        <v>20</v>
      </c>
      <c r="O113" s="4" t="s">
        <v>21</v>
      </c>
      <c r="P113" s="4" t="s">
        <v>23</v>
      </c>
      <c r="Q113" s="4" t="s">
        <v>24</v>
      </c>
      <c r="R113" s="4" t="s">
        <v>25</v>
      </c>
      <c r="T113" s="4"/>
      <c r="U113" s="4" t="s">
        <v>20</v>
      </c>
      <c r="V113" s="4" t="s">
        <v>21</v>
      </c>
      <c r="W113" s="4" t="s">
        <v>23</v>
      </c>
      <c r="X113" s="4" t="s">
        <v>24</v>
      </c>
      <c r="Y113" s="4" t="s">
        <v>25</v>
      </c>
    </row>
    <row r="114" spans="6:25" x14ac:dyDescent="0.3">
      <c r="F114" s="4" t="s">
        <v>20</v>
      </c>
      <c r="G114" s="26" t="s">
        <v>91</v>
      </c>
      <c r="H114" s="11">
        <v>-1</v>
      </c>
      <c r="I114" s="11">
        <v>-1</v>
      </c>
      <c r="J114" s="11">
        <v>-1</v>
      </c>
      <c r="K114" s="11">
        <v>-1</v>
      </c>
      <c r="M114" s="4" t="s">
        <v>20</v>
      </c>
      <c r="N114" s="26" t="s">
        <v>91</v>
      </c>
      <c r="O114" s="11">
        <v>0</v>
      </c>
      <c r="P114" s="11">
        <v>1</v>
      </c>
      <c r="Q114" s="11">
        <v>1</v>
      </c>
      <c r="R114" s="11">
        <v>1</v>
      </c>
      <c r="T114" s="4" t="s">
        <v>20</v>
      </c>
      <c r="U114" s="26" t="s">
        <v>91</v>
      </c>
      <c r="V114" s="11">
        <v>1</v>
      </c>
      <c r="W114" s="11">
        <v>0</v>
      </c>
      <c r="X114" s="11">
        <v>1</v>
      </c>
      <c r="Y114" s="11">
        <v>0</v>
      </c>
    </row>
    <row r="115" spans="6:25" x14ac:dyDescent="0.3">
      <c r="F115" s="4" t="s">
        <v>21</v>
      </c>
      <c r="G115" s="11">
        <v>1</v>
      </c>
      <c r="H115" s="26" t="s">
        <v>91</v>
      </c>
      <c r="I115" s="11">
        <v>1</v>
      </c>
      <c r="J115" s="11">
        <v>-1</v>
      </c>
      <c r="K115" s="11">
        <v>1</v>
      </c>
      <c r="M115" s="4" t="s">
        <v>21</v>
      </c>
      <c r="N115" s="11">
        <v>0</v>
      </c>
      <c r="O115" s="26" t="s">
        <v>91</v>
      </c>
      <c r="P115" s="11">
        <v>1</v>
      </c>
      <c r="Q115" s="11">
        <v>1</v>
      </c>
      <c r="R115" s="11">
        <v>1</v>
      </c>
      <c r="T115" s="4" t="s">
        <v>21</v>
      </c>
      <c r="U115" s="11">
        <v>-1</v>
      </c>
      <c r="V115" s="26" t="s">
        <v>91</v>
      </c>
      <c r="W115" s="11">
        <v>-1</v>
      </c>
      <c r="X115" s="11">
        <v>0</v>
      </c>
      <c r="Y115" s="11">
        <v>-1</v>
      </c>
    </row>
    <row r="116" spans="6:25" x14ac:dyDescent="0.3">
      <c r="F116" s="4" t="s">
        <v>23</v>
      </c>
      <c r="G116" s="11">
        <v>1</v>
      </c>
      <c r="H116" s="11">
        <v>-1</v>
      </c>
      <c r="I116" s="26" t="s">
        <v>91</v>
      </c>
      <c r="J116" s="11">
        <v>-1</v>
      </c>
      <c r="K116" s="11">
        <v>1</v>
      </c>
      <c r="M116" s="4" t="s">
        <v>23</v>
      </c>
      <c r="N116" s="11">
        <v>-1</v>
      </c>
      <c r="O116" s="11">
        <v>-1</v>
      </c>
      <c r="P116" s="26" t="s">
        <v>91</v>
      </c>
      <c r="Q116" s="11">
        <v>1</v>
      </c>
      <c r="R116" s="11">
        <v>-1</v>
      </c>
      <c r="T116" s="4" t="s">
        <v>23</v>
      </c>
      <c r="U116" s="11">
        <v>0</v>
      </c>
      <c r="V116" s="11">
        <v>1</v>
      </c>
      <c r="W116" s="26" t="s">
        <v>91</v>
      </c>
      <c r="X116" s="11">
        <v>1</v>
      </c>
      <c r="Y116" s="11">
        <v>0</v>
      </c>
    </row>
    <row r="117" spans="6:25" x14ac:dyDescent="0.3">
      <c r="F117" s="4" t="s">
        <v>24</v>
      </c>
      <c r="G117" s="11">
        <v>1</v>
      </c>
      <c r="H117" s="11">
        <v>1</v>
      </c>
      <c r="I117" s="11">
        <v>1</v>
      </c>
      <c r="J117" s="26" t="s">
        <v>91</v>
      </c>
      <c r="K117" s="11">
        <v>1</v>
      </c>
      <c r="M117" s="4" t="s">
        <v>24</v>
      </c>
      <c r="N117" s="11">
        <v>-1</v>
      </c>
      <c r="O117" s="11">
        <v>-1</v>
      </c>
      <c r="P117" s="11">
        <v>-1</v>
      </c>
      <c r="Q117" s="26" t="s">
        <v>91</v>
      </c>
      <c r="R117" s="11">
        <v>-1</v>
      </c>
      <c r="T117" s="4" t="s">
        <v>24</v>
      </c>
      <c r="U117" s="11">
        <v>-1</v>
      </c>
      <c r="V117" s="11">
        <v>0</v>
      </c>
      <c r="W117" s="11">
        <v>-1</v>
      </c>
      <c r="X117" s="26" t="s">
        <v>91</v>
      </c>
      <c r="Y117" s="11">
        <v>-1</v>
      </c>
    </row>
    <row r="118" spans="6:25" x14ac:dyDescent="0.3">
      <c r="F118" s="4" t="s">
        <v>25</v>
      </c>
      <c r="G118" s="11">
        <v>1</v>
      </c>
      <c r="H118" s="11">
        <v>-1</v>
      </c>
      <c r="I118" s="11">
        <v>-1</v>
      </c>
      <c r="J118" s="11">
        <v>-1</v>
      </c>
      <c r="K118" s="26" t="s">
        <v>91</v>
      </c>
      <c r="M118" s="4" t="s">
        <v>25</v>
      </c>
      <c r="N118" s="11">
        <v>-1</v>
      </c>
      <c r="O118" s="11">
        <v>-1</v>
      </c>
      <c r="P118" s="11">
        <v>1</v>
      </c>
      <c r="Q118" s="11">
        <v>1</v>
      </c>
      <c r="R118" s="26" t="s">
        <v>91</v>
      </c>
      <c r="T118" s="4" t="s">
        <v>25</v>
      </c>
      <c r="U118" s="11">
        <v>0</v>
      </c>
      <c r="V118" s="11">
        <v>1</v>
      </c>
      <c r="W118" s="11">
        <v>0</v>
      </c>
      <c r="X118" s="11">
        <v>1</v>
      </c>
      <c r="Y118" s="26" t="s">
        <v>91</v>
      </c>
    </row>
    <row r="120" spans="6:25" x14ac:dyDescent="0.3">
      <c r="F120" s="5" t="s">
        <v>94</v>
      </c>
    </row>
    <row r="122" spans="6:25" x14ac:dyDescent="0.3">
      <c r="F122" s="4"/>
      <c r="G122" s="4" t="s">
        <v>20</v>
      </c>
      <c r="H122" s="4" t="s">
        <v>21</v>
      </c>
      <c r="I122" s="4" t="s">
        <v>23</v>
      </c>
      <c r="J122" s="4" t="s">
        <v>24</v>
      </c>
      <c r="K122" s="4" t="s">
        <v>25</v>
      </c>
      <c r="M122" s="2" t="s">
        <v>33</v>
      </c>
    </row>
    <row r="123" spans="6:25" x14ac:dyDescent="0.3">
      <c r="F123" s="4" t="s">
        <v>20</v>
      </c>
      <c r="G123" s="27" t="s">
        <v>91</v>
      </c>
      <c r="H123" s="28">
        <f>F97*ABS(H114-1)+G97*ABS(O114-1)+H97*ABS(V114-1)</f>
        <v>0.5</v>
      </c>
      <c r="I123" s="28">
        <f>F97*ABS(I114-1)+G97*ABS(P114-1)+H97*ABS(W114-1)</f>
        <v>1</v>
      </c>
      <c r="J123" s="28">
        <f>F97*ABS(J114-1)+G97*ABS(Q114-1)+H97*ABS(X114-1)</f>
        <v>0.33333333333333331</v>
      </c>
      <c r="K123" s="28">
        <f>F97*ABS(K114-1)+G97*ABS(R114-1)+H97*ABS(Y114-1)</f>
        <v>1</v>
      </c>
      <c r="M123" s="29">
        <f>SUM(H123:K123)</f>
        <v>2.833333333333333</v>
      </c>
    </row>
    <row r="124" spans="6:25" x14ac:dyDescent="0.3">
      <c r="F124" s="4" t="s">
        <v>21</v>
      </c>
      <c r="G124" s="28">
        <f>F97*ABS(G115-1)+G97*ABS(N115-1)+H97*ABS(U115-1)</f>
        <v>1.5</v>
      </c>
      <c r="H124" s="27" t="s">
        <v>91</v>
      </c>
      <c r="I124" s="28">
        <f>F97*ABS(I115-1)+G97*ABS(P115-1)+H97*ABS(W115-1)</f>
        <v>1.3333333333333333</v>
      </c>
      <c r="J124" s="28">
        <f>F97*ABS(J115-1)+G97*ABS(Q115-1)+H97*ABS(X115-1)</f>
        <v>1</v>
      </c>
      <c r="K124" s="28">
        <f>F97*ABS(K115-1)+G97*ABS(R115-1)+H97*ABS(Y115-1)</f>
        <v>1.3333333333333333</v>
      </c>
      <c r="M124" s="25">
        <f>SUM(G124)+SUM(I124:K124)</f>
        <v>5.1666666666666661</v>
      </c>
    </row>
    <row r="125" spans="6:25" x14ac:dyDescent="0.3">
      <c r="F125" s="4" t="s">
        <v>23</v>
      </c>
      <c r="G125" s="28">
        <f>F97*ABS(G116-1)+G97*ABS(N116-1)+H97*ABS(U116-1)</f>
        <v>1</v>
      </c>
      <c r="H125" s="28">
        <f>F97*ABS(H116-1)+G97*ABS(O116-1)+H97*ABS(V116-1)</f>
        <v>0.66666666666666663</v>
      </c>
      <c r="I125" s="27" t="s">
        <v>91</v>
      </c>
      <c r="J125" s="28">
        <f>F97*ABS(J116-1)+G97*ABS(Q116-1)+H97*ABS(X116-1)</f>
        <v>0.33333333333333331</v>
      </c>
      <c r="K125" s="28">
        <f>F97*ABS(K116-1)+G97*ABS(R116-1)+H97*ABS(Y116-1)</f>
        <v>1</v>
      </c>
      <c r="M125" s="25">
        <f>SUM(G125:H125)+SUM(J125:K125)</f>
        <v>3</v>
      </c>
    </row>
    <row r="126" spans="6:25" x14ac:dyDescent="0.3">
      <c r="F126" s="4" t="s">
        <v>24</v>
      </c>
      <c r="G126" s="28">
        <f>F97*ABS(G117-1)+G97*ABS(N117-1)+H97*ABS(U117-1)</f>
        <v>1.6666666666666665</v>
      </c>
      <c r="H126" s="28">
        <f>F97*ABS(H117-1)+G97*ABS(O117-1)+H97*ABS(V117-1)</f>
        <v>1</v>
      </c>
      <c r="I126" s="28">
        <f>F97*ABS(I117-1)+G97*ABS(P117-1)+H97*ABS(W117-1)</f>
        <v>1.6666666666666665</v>
      </c>
      <c r="J126" s="27" t="s">
        <v>91</v>
      </c>
      <c r="K126" s="28">
        <f>F97*ABS(K117-1)+G97*ABS(R117-1)+H97*ABS(Y117-1)</f>
        <v>1.6666666666666665</v>
      </c>
      <c r="M126" s="25">
        <f>SUM(G126:I126)+K126</f>
        <v>6</v>
      </c>
    </row>
    <row r="127" spans="6:25" x14ac:dyDescent="0.3">
      <c r="F127" s="4" t="s">
        <v>25</v>
      </c>
      <c r="G127" s="28">
        <f>F97*ABS(G118-1)+G97*ABS(N118-1)+H97*ABS(U118-1)</f>
        <v>1</v>
      </c>
      <c r="H127" s="28">
        <f>F97*ABS(H118-1)+G97*ABS(O118-1)+H97*ABS(V118-1)</f>
        <v>0.66666666666666663</v>
      </c>
      <c r="I127" s="28">
        <f>F97*ABS(I118-1)+G97*ABS(P118-1)+H97*ABS(W118-1)</f>
        <v>1</v>
      </c>
      <c r="J127" s="28">
        <f>F97*ABS(J118-1)+G97*ABS(Q118-1)+H97*ABS(X118-1)</f>
        <v>0.33333333333333331</v>
      </c>
      <c r="K127" s="27" t="s">
        <v>91</v>
      </c>
      <c r="M127" s="25">
        <f>SUM(G127:J127)</f>
        <v>3</v>
      </c>
    </row>
    <row r="129" spans="6:12" x14ac:dyDescent="0.3">
      <c r="F129" t="s">
        <v>95</v>
      </c>
    </row>
    <row r="131" spans="6:12" x14ac:dyDescent="0.3">
      <c r="F131" s="4"/>
      <c r="G131" s="4" t="s">
        <v>21</v>
      </c>
      <c r="H131" s="4" t="s">
        <v>23</v>
      </c>
      <c r="I131" s="4" t="s">
        <v>24</v>
      </c>
      <c r="J131" s="4" t="s">
        <v>25</v>
      </c>
      <c r="L131" s="2" t="s">
        <v>33</v>
      </c>
    </row>
    <row r="132" spans="6:12" x14ac:dyDescent="0.3">
      <c r="F132" s="4" t="s">
        <v>21</v>
      </c>
      <c r="G132" s="27" t="s">
        <v>91</v>
      </c>
      <c r="H132" s="28">
        <v>1.33</v>
      </c>
      <c r="I132" s="28">
        <v>1</v>
      </c>
      <c r="J132" s="28">
        <v>1.33</v>
      </c>
      <c r="L132" s="25">
        <f>SUM(H132:J132)</f>
        <v>3.66</v>
      </c>
    </row>
    <row r="133" spans="6:12" x14ac:dyDescent="0.3">
      <c r="F133" s="4" t="s">
        <v>23</v>
      </c>
      <c r="G133" s="28">
        <v>0.67</v>
      </c>
      <c r="H133" s="27" t="s">
        <v>91</v>
      </c>
      <c r="I133" s="28">
        <v>0.33</v>
      </c>
      <c r="J133" s="28">
        <v>1</v>
      </c>
      <c r="L133" s="30">
        <f>G133+I133+J133</f>
        <v>2</v>
      </c>
    </row>
    <row r="134" spans="6:12" x14ac:dyDescent="0.3">
      <c r="F134" s="4" t="s">
        <v>24</v>
      </c>
      <c r="G134" s="28">
        <v>1</v>
      </c>
      <c r="H134" s="28">
        <v>1.67</v>
      </c>
      <c r="I134" s="27" t="s">
        <v>91</v>
      </c>
      <c r="J134" s="28">
        <v>1.67</v>
      </c>
      <c r="L134" s="25">
        <f>G134+H134+J134</f>
        <v>4.34</v>
      </c>
    </row>
    <row r="135" spans="6:12" x14ac:dyDescent="0.3">
      <c r="F135" s="4" t="s">
        <v>25</v>
      </c>
      <c r="G135" s="28">
        <v>0.67</v>
      </c>
      <c r="H135" s="28">
        <v>1</v>
      </c>
      <c r="I135" s="28">
        <v>0.33</v>
      </c>
      <c r="J135" s="27" t="s">
        <v>91</v>
      </c>
      <c r="L135" s="30">
        <f>SUM(G135:I135)</f>
        <v>2</v>
      </c>
    </row>
    <row r="137" spans="6:12" x14ac:dyDescent="0.3">
      <c r="F137" t="s">
        <v>96</v>
      </c>
    </row>
    <row r="139" spans="6:12" x14ac:dyDescent="0.3">
      <c r="F139" s="4"/>
      <c r="G139" s="11" t="s">
        <v>21</v>
      </c>
      <c r="H139" s="11" t="s">
        <v>24</v>
      </c>
    </row>
    <row r="140" spans="6:12" x14ac:dyDescent="0.3">
      <c r="F140" s="4" t="s">
        <v>21</v>
      </c>
      <c r="G140" s="27" t="s">
        <v>91</v>
      </c>
      <c r="H140" s="28">
        <v>1</v>
      </c>
    </row>
    <row r="141" spans="6:12" x14ac:dyDescent="0.3">
      <c r="F141" s="4" t="s">
        <v>24</v>
      </c>
      <c r="G141" s="28">
        <v>1</v>
      </c>
      <c r="H141" s="27" t="s">
        <v>91</v>
      </c>
    </row>
    <row r="143" spans="6:12" x14ac:dyDescent="0.3">
      <c r="F143" t="s">
        <v>97</v>
      </c>
    </row>
    <row r="145" spans="5:16" x14ac:dyDescent="0.3">
      <c r="F145" s="5" t="s">
        <v>98</v>
      </c>
    </row>
    <row r="146" spans="5:16" x14ac:dyDescent="0.3">
      <c r="E146" t="s">
        <v>99</v>
      </c>
    </row>
    <row r="147" spans="5:16" x14ac:dyDescent="0.3">
      <c r="E147" t="s">
        <v>9</v>
      </c>
      <c r="F147" t="s">
        <v>100</v>
      </c>
      <c r="G147" t="s">
        <v>103</v>
      </c>
    </row>
    <row r="148" spans="5:16" x14ac:dyDescent="0.3">
      <c r="E148" t="s">
        <v>101</v>
      </c>
      <c r="F148" t="s">
        <v>102</v>
      </c>
      <c r="G148" t="s">
        <v>103</v>
      </c>
    </row>
    <row r="149" spans="5:16" x14ac:dyDescent="0.3">
      <c r="E149" t="s">
        <v>13</v>
      </c>
      <c r="F149" t="s">
        <v>104</v>
      </c>
      <c r="G149" t="s">
        <v>103</v>
      </c>
    </row>
    <row r="150" spans="5:16" x14ac:dyDescent="0.3">
      <c r="E150" t="s">
        <v>5</v>
      </c>
      <c r="F150" t="s">
        <v>105</v>
      </c>
      <c r="G150" t="s">
        <v>103</v>
      </c>
    </row>
    <row r="152" spans="5:16" x14ac:dyDescent="0.3">
      <c r="F152" t="s">
        <v>106</v>
      </c>
    </row>
    <row r="153" spans="5:16" x14ac:dyDescent="0.3">
      <c r="F153" s="8" t="s">
        <v>20</v>
      </c>
      <c r="G153" s="24" t="s">
        <v>107</v>
      </c>
    </row>
    <row r="154" spans="5:16" x14ac:dyDescent="0.3">
      <c r="F154" s="3" t="s">
        <v>13</v>
      </c>
    </row>
    <row r="155" spans="5:16" x14ac:dyDescent="0.3">
      <c r="F155" t="s">
        <v>9</v>
      </c>
    </row>
    <row r="158" spans="5:16" ht="15.6" x14ac:dyDescent="0.3">
      <c r="E158" s="6" t="s">
        <v>108</v>
      </c>
      <c r="I158" t="s">
        <v>110</v>
      </c>
      <c r="P158" t="s">
        <v>111</v>
      </c>
    </row>
    <row r="160" spans="5:16" x14ac:dyDescent="0.3">
      <c r="E160" s="4"/>
      <c r="F160" s="4" t="s">
        <v>20</v>
      </c>
      <c r="G160" s="4" t="s">
        <v>23</v>
      </c>
      <c r="H160" s="4" t="s">
        <v>25</v>
      </c>
    </row>
    <row r="161" spans="5:10" x14ac:dyDescent="0.3">
      <c r="E161" s="4" t="s">
        <v>15</v>
      </c>
      <c r="F161" s="11">
        <v>2</v>
      </c>
      <c r="G161" s="11">
        <v>5</v>
      </c>
      <c r="H161" s="11">
        <v>4</v>
      </c>
    </row>
    <row r="162" spans="5:10" x14ac:dyDescent="0.3">
      <c r="E162" s="4" t="s">
        <v>16</v>
      </c>
      <c r="F162" s="11" t="s">
        <v>41</v>
      </c>
      <c r="G162" s="11" t="s">
        <v>42</v>
      </c>
      <c r="H162" s="11" t="s">
        <v>109</v>
      </c>
    </row>
    <row r="163" spans="5:10" x14ac:dyDescent="0.3">
      <c r="E163" s="4" t="s">
        <v>17</v>
      </c>
      <c r="F163" s="11" t="s">
        <v>43</v>
      </c>
      <c r="G163" s="11" t="s">
        <v>43</v>
      </c>
      <c r="H163" s="11" t="s">
        <v>43</v>
      </c>
    </row>
    <row r="165" spans="5:10" x14ac:dyDescent="0.3">
      <c r="E165" t="s">
        <v>112</v>
      </c>
    </row>
    <row r="167" spans="5:10" x14ac:dyDescent="0.3">
      <c r="E167" s="4"/>
      <c r="F167" s="4" t="s">
        <v>20</v>
      </c>
      <c r="G167" s="4" t="s">
        <v>23</v>
      </c>
      <c r="H167" s="4" t="s">
        <v>25</v>
      </c>
    </row>
    <row r="168" spans="5:10" x14ac:dyDescent="0.3">
      <c r="E168" s="4" t="s">
        <v>15</v>
      </c>
      <c r="F168" s="11">
        <v>0.45</v>
      </c>
      <c r="G168" s="11">
        <v>1</v>
      </c>
      <c r="H168" s="11">
        <v>0.8</v>
      </c>
    </row>
    <row r="169" spans="5:10" x14ac:dyDescent="0.3">
      <c r="E169" s="4" t="s">
        <v>16</v>
      </c>
      <c r="F169" s="11">
        <v>1</v>
      </c>
      <c r="G169" s="11">
        <v>0.55000000000000004</v>
      </c>
      <c r="H169" s="11">
        <v>0.6</v>
      </c>
    </row>
    <row r="170" spans="5:10" x14ac:dyDescent="0.3">
      <c r="E170" s="4" t="s">
        <v>17</v>
      </c>
      <c r="F170" s="11">
        <v>1</v>
      </c>
      <c r="G170" s="11">
        <v>1</v>
      </c>
      <c r="H170" s="11">
        <v>1</v>
      </c>
    </row>
    <row r="172" spans="5:10" x14ac:dyDescent="0.3">
      <c r="E172" s="5" t="s">
        <v>113</v>
      </c>
    </row>
    <row r="173" spans="5:10" x14ac:dyDescent="0.3">
      <c r="J173" t="s">
        <v>115</v>
      </c>
    </row>
    <row r="174" spans="5:10" x14ac:dyDescent="0.3">
      <c r="E174" s="4"/>
      <c r="F174" s="4" t="s">
        <v>20</v>
      </c>
      <c r="G174" s="4" t="s">
        <v>23</v>
      </c>
      <c r="H174" s="4" t="s">
        <v>25</v>
      </c>
    </row>
    <row r="175" spans="5:10" x14ac:dyDescent="0.3">
      <c r="E175" s="13" t="s">
        <v>20</v>
      </c>
      <c r="F175" s="27" t="s">
        <v>91</v>
      </c>
      <c r="G175" s="28">
        <f>G97+H97</f>
        <v>0.83333333333333326</v>
      </c>
      <c r="H175" s="28">
        <f>G97+H97</f>
        <v>0.83333333333333326</v>
      </c>
      <c r="J175" s="5">
        <v>0.83</v>
      </c>
    </row>
    <row r="176" spans="5:10" x14ac:dyDescent="0.3">
      <c r="E176" s="13" t="s">
        <v>23</v>
      </c>
      <c r="F176" s="28">
        <f>F97+H97</f>
        <v>0.83333333333333326</v>
      </c>
      <c r="G176" s="27" t="s">
        <v>91</v>
      </c>
      <c r="H176" s="28">
        <f>F97+H97</f>
        <v>0.83333333333333326</v>
      </c>
      <c r="J176">
        <v>0.83</v>
      </c>
    </row>
    <row r="177" spans="5:10" x14ac:dyDescent="0.3">
      <c r="E177" s="13" t="s">
        <v>25</v>
      </c>
      <c r="F177" s="28">
        <f>F97+H97</f>
        <v>0.83333333333333326</v>
      </c>
      <c r="G177" s="28">
        <f>G97+H97</f>
        <v>0.83333333333333326</v>
      </c>
      <c r="H177" s="27" t="s">
        <v>91</v>
      </c>
      <c r="J177">
        <v>0.83</v>
      </c>
    </row>
    <row r="179" spans="5:10" x14ac:dyDescent="0.3">
      <c r="E179" s="5" t="s">
        <v>114</v>
      </c>
    </row>
    <row r="180" spans="5:10" x14ac:dyDescent="0.3">
      <c r="J180" t="s">
        <v>116</v>
      </c>
    </row>
    <row r="181" spans="5:10" x14ac:dyDescent="0.3">
      <c r="E181" s="4"/>
      <c r="F181" s="4" t="s">
        <v>20</v>
      </c>
      <c r="G181" s="4" t="s">
        <v>23</v>
      </c>
      <c r="H181" s="4" t="s">
        <v>25</v>
      </c>
    </row>
    <row r="182" spans="5:10" x14ac:dyDescent="0.3">
      <c r="E182" s="13" t="s">
        <v>20</v>
      </c>
      <c r="F182" s="27" t="s">
        <v>91</v>
      </c>
      <c r="G182" s="28">
        <v>0.55000000000000004</v>
      </c>
      <c r="H182" s="28">
        <v>0.35</v>
      </c>
      <c r="J182" s="5">
        <v>0.55000000000000004</v>
      </c>
    </row>
    <row r="183" spans="5:10" x14ac:dyDescent="0.3">
      <c r="E183" s="13" t="s">
        <v>23</v>
      </c>
      <c r="F183" s="28">
        <v>0.45</v>
      </c>
      <c r="G183" s="27" t="s">
        <v>91</v>
      </c>
      <c r="H183" s="28">
        <v>0.05</v>
      </c>
      <c r="J183">
        <v>0.45</v>
      </c>
    </row>
    <row r="184" spans="5:10" x14ac:dyDescent="0.3">
      <c r="E184" s="13" t="s">
        <v>25</v>
      </c>
      <c r="F184" s="28">
        <v>0.35</v>
      </c>
      <c r="G184" s="28">
        <v>0.2</v>
      </c>
      <c r="H184" s="27" t="s">
        <v>91</v>
      </c>
      <c r="J184">
        <v>0.35</v>
      </c>
    </row>
    <row r="187" spans="5:10" x14ac:dyDescent="0.3">
      <c r="E187" s="1" t="s">
        <v>117</v>
      </c>
    </row>
    <row r="189" spans="5:10" x14ac:dyDescent="0.3">
      <c r="E189" t="s">
        <v>118</v>
      </c>
    </row>
    <row r="190" spans="5:10" x14ac:dyDescent="0.3">
      <c r="E190" t="s">
        <v>119</v>
      </c>
    </row>
    <row r="191" spans="5:10" x14ac:dyDescent="0.3">
      <c r="E191" t="s">
        <v>120</v>
      </c>
    </row>
    <row r="193" spans="5:8" x14ac:dyDescent="0.3">
      <c r="E193" t="s">
        <v>121</v>
      </c>
      <c r="H193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workbookViewId="0">
      <selection activeCell="V18" sqref="V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Пользователь</cp:lastModifiedBy>
  <dcterms:created xsi:type="dcterms:W3CDTF">2022-01-30T08:16:14Z</dcterms:created>
  <dcterms:modified xsi:type="dcterms:W3CDTF">2023-03-29T19:58:02Z</dcterms:modified>
</cp:coreProperties>
</file>