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drawings/drawing4.xml" ContentType="application/vnd.openxmlformats-officedocument.drawing+xml"/>
  <Override PartName="/xl/ctrlProps/ctrlProp2.xml" ContentType="application/vnd.ms-excel.controlproperties+xml"/>
  <Override PartName="/xl/drawings/drawing5.xml" ContentType="application/vnd.openxmlformats-officedocument.drawing+xml"/>
  <Override PartName="/xl/ctrlProps/ctrlProp3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ofnottm.sharepoint.com/sites/Group6Project2/Shared Documents/General/"/>
    </mc:Choice>
  </mc:AlternateContent>
  <xr:revisionPtr revIDLastSave="4596" documentId="11_62BB864A3D72F23C107C04764FB089B22C73F5DA" xr6:coauthVersionLast="45" xr6:coauthVersionMax="45" xr10:uidLastSave="{EE2EA1B2-B564-4241-B72D-2AB10DBD906B}"/>
  <bookViews>
    <workbookView xWindow="700" yWindow="460" windowWidth="28100" windowHeight="17540" xr2:uid="{00000000-000D-0000-FFFF-FFFF00000000}"/>
  </bookViews>
  <sheets>
    <sheet name="Home Page" sheetId="1" r:id="rId1"/>
    <sheet name="Inflation" sheetId="7" r:id="rId2"/>
    <sheet name="Pension Fund Calculator" sheetId="4" r:id="rId3"/>
    <sheet name="Government Bond Calculator" sheetId="5" r:id="rId4"/>
    <sheet name="ISA Calculator" sheetId="6" r:id="rId5"/>
    <sheet name="Account reference sheet" sheetId="8" r:id="rId6"/>
  </sheets>
  <definedNames>
    <definedName name="_xlnm._FilterDatabase" localSheetId="5" hidden="1">'Account reference sheet'!$B$4:$F$19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5" l="1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F7" i="5"/>
  <c r="G7" i="5"/>
  <c r="H7" i="5"/>
  <c r="E7" i="5"/>
  <c r="E8" i="4" l="1"/>
  <c r="F8" i="4"/>
  <c r="G8" i="4"/>
  <c r="H8" i="4"/>
  <c r="I8" i="4"/>
  <c r="E9" i="4"/>
  <c r="F9" i="4"/>
  <c r="G9" i="4"/>
  <c r="H9" i="4"/>
  <c r="I9" i="4"/>
  <c r="E10" i="4"/>
  <c r="F10" i="4"/>
  <c r="G10" i="4"/>
  <c r="H10" i="4"/>
  <c r="I10" i="4"/>
  <c r="E11" i="4"/>
  <c r="F11" i="4"/>
  <c r="G11" i="4"/>
  <c r="H11" i="4"/>
  <c r="I11" i="4"/>
  <c r="I7" i="4"/>
  <c r="F7" i="4"/>
  <c r="G7" i="4"/>
  <c r="H7" i="4"/>
  <c r="E7" i="4"/>
  <c r="E8" i="6" l="1"/>
  <c r="F8" i="6"/>
  <c r="G8" i="6"/>
  <c r="H8" i="6"/>
  <c r="I8" i="6"/>
  <c r="E9" i="6"/>
  <c r="F9" i="6"/>
  <c r="G9" i="6"/>
  <c r="H9" i="6"/>
  <c r="I9" i="6"/>
  <c r="E10" i="6"/>
  <c r="F10" i="6"/>
  <c r="G10" i="6"/>
  <c r="H10" i="6"/>
  <c r="I10" i="6"/>
  <c r="E11" i="6"/>
  <c r="F11" i="6"/>
  <c r="G11" i="6"/>
  <c r="H11" i="6"/>
  <c r="I11" i="6"/>
  <c r="F7" i="6"/>
  <c r="G7" i="6"/>
  <c r="H7" i="6"/>
  <c r="I7" i="6"/>
  <c r="E7" i="6"/>
  <c r="C16" i="7" l="1"/>
  <c r="C14" i="5"/>
  <c r="C20" i="5"/>
  <c r="C18" i="4" l="1"/>
  <c r="C15" i="4"/>
  <c r="C12" i="6"/>
  <c r="C21" i="6"/>
  <c r="C8" i="1" l="1"/>
  <c r="C14" i="6" l="1"/>
  <c r="C16" i="5"/>
  <c r="C18" i="6" l="1"/>
  <c r="C20" i="6" s="1"/>
  <c r="C22" i="6" s="1"/>
  <c r="C17" i="6"/>
  <c r="B24" i="1"/>
  <c r="C22" i="4"/>
  <c r="C11" i="5"/>
  <c r="C17" i="5" s="1"/>
  <c r="B15" i="1"/>
  <c r="C19" i="5" l="1"/>
  <c r="C21" i="5" s="1"/>
  <c r="C21" i="4"/>
  <c r="B21" i="1"/>
  <c r="B18" i="1"/>
  <c r="C23" i="4" l="1"/>
  <c r="C7" i="1"/>
</calcChain>
</file>

<file path=xl/sharedStrings.xml><?xml version="1.0" encoding="utf-8"?>
<sst xmlns="http://schemas.openxmlformats.org/spreadsheetml/2006/main" count="245" uniqueCount="133">
  <si>
    <t>Savings/Investment Calculator</t>
  </si>
  <si>
    <t>Tax Rate Calculator</t>
  </si>
  <si>
    <t>Please insert your annual salary before tax.</t>
  </si>
  <si>
    <t>Annual Salary (Gross/Before Tax):</t>
  </si>
  <si>
    <t>Tax Bracket:</t>
  </si>
  <si>
    <t>Tax Rate:</t>
  </si>
  <si>
    <t>A Tax Rate calculator has been included to aid the decision of Savings Tool.</t>
  </si>
  <si>
    <t>Pensions are more prone than ISAs to the effects of taxation.</t>
  </si>
  <si>
    <t>Savings Tool Questionaire:</t>
  </si>
  <si>
    <t>Product Suited to You</t>
  </si>
  <si>
    <t>Answer the questions to see which savings tool fits your requirements.</t>
  </si>
  <si>
    <t>Cash ISA</t>
  </si>
  <si>
    <t>(1) Are you looking to invest in a pension?</t>
  </si>
  <si>
    <t>Lifetime ISA</t>
  </si>
  <si>
    <t>Government Bond</t>
  </si>
  <si>
    <t>Occupational Pension Fund</t>
  </si>
  <si>
    <t>(2) Will your Employer pay contributions to your pension?</t>
  </si>
  <si>
    <t> </t>
  </si>
  <si>
    <t xml:space="preserve">Personal Pension fund </t>
  </si>
  <si>
    <t>(3) Are you looking to invest as a one time payment or monthly?</t>
  </si>
  <si>
    <t>(4) Are you looking for a  long term or short term investment?</t>
  </si>
  <si>
    <t>Annual inflation (dec vs dec)</t>
  </si>
  <si>
    <t>Inflation</t>
  </si>
  <si>
    <t>CPI 2019</t>
  </si>
  <si>
    <t>CPI 2018</t>
  </si>
  <si>
    <t>CPI 2017</t>
  </si>
  <si>
    <t>CPI 2016</t>
  </si>
  <si>
    <t>CPI 2015</t>
  </si>
  <si>
    <t>CPI 2014</t>
  </si>
  <si>
    <t>CPI 2013</t>
  </si>
  <si>
    <t>CPI 2012</t>
  </si>
  <si>
    <t>CPI 2011</t>
  </si>
  <si>
    <t>CPI 2010</t>
  </si>
  <si>
    <t>Average Inflation</t>
  </si>
  <si>
    <t>This is the inflation rate used to calculate the Real Interest Rate.</t>
  </si>
  <si>
    <t>Pension Calculator</t>
  </si>
  <si>
    <t>Pension Type</t>
  </si>
  <si>
    <t>Examples of Pension Accounts</t>
  </si>
  <si>
    <t>Annual Salary Before Tax</t>
  </si>
  <si>
    <t>Age (Years)</t>
  </si>
  <si>
    <t>Provider</t>
  </si>
  <si>
    <t>Interest</t>
  </si>
  <si>
    <t>Length</t>
  </si>
  <si>
    <t>Existing Pension Funds</t>
  </si>
  <si>
    <t>Planned Retirement Age</t>
  </si>
  <si>
    <t>Personal Pension Contribution p.a.</t>
  </si>
  <si>
    <t>Employer Pension Percentage</t>
  </si>
  <si>
    <t>Employer Pension Contribution p.a</t>
  </si>
  <si>
    <t>Nominal Interest Rate</t>
  </si>
  <si>
    <t>Real Interest Rate</t>
  </si>
  <si>
    <t>No. of Times Interest Compounded p.a.</t>
  </si>
  <si>
    <t>Future Value</t>
  </si>
  <si>
    <t>Amount Paid into Account</t>
  </si>
  <si>
    <t>Growth In Value</t>
  </si>
  <si>
    <t>Government Bond Calculator</t>
  </si>
  <si>
    <t>Face Value</t>
  </si>
  <si>
    <t>Examples of Savings Bonds</t>
  </si>
  <si>
    <t>Date Bought</t>
  </si>
  <si>
    <t>Maturity Date</t>
  </si>
  <si>
    <t>Coupon Rate</t>
  </si>
  <si>
    <t>No. of Years</t>
  </si>
  <si>
    <t>No. of Coupon Payments p.a.</t>
  </si>
  <si>
    <t>Coupon Payment</t>
  </si>
  <si>
    <t>Present Value</t>
  </si>
  <si>
    <t>Growth in Value</t>
  </si>
  <si>
    <t>numbers for dropdown in No. coupon payments</t>
  </si>
  <si>
    <t>ISA Calculator</t>
  </si>
  <si>
    <t>Type of ISA</t>
  </si>
  <si>
    <t>Examples of ISA Accounts</t>
  </si>
  <si>
    <t>Initial Deposit</t>
  </si>
  <si>
    <t>No. of Contributions p.a.</t>
  </si>
  <si>
    <t>Value of each Contribution</t>
  </si>
  <si>
    <t>Amount Paid in p.a.</t>
  </si>
  <si>
    <t>Investment Duration (Years)</t>
  </si>
  <si>
    <t>Present Value Annuity (Contributions)</t>
  </si>
  <si>
    <t>Future Value Annuity (Contributions)</t>
  </si>
  <si>
    <t>Minimum deposit</t>
  </si>
  <si>
    <t>Inflation Rate Calculator</t>
  </si>
  <si>
    <t>1.25% </t>
  </si>
  <si>
    <t>5 years  </t>
  </si>
  <si>
    <t>1.15%  </t>
  </si>
  <si>
    <t>1.1%  </t>
  </si>
  <si>
    <t>0.85% </t>
  </si>
  <si>
    <t>5 years </t>
  </si>
  <si>
    <t>1% </t>
  </si>
  <si>
    <t>3 years  </t>
  </si>
  <si>
    <t>0.75% </t>
  </si>
  <si>
    <t>0.8% </t>
  </si>
  <si>
    <t>2 years  </t>
  </si>
  <si>
    <t>0.7% </t>
  </si>
  <si>
    <t>1 year </t>
  </si>
  <si>
    <t>ISA type</t>
  </si>
  <si>
    <t>Cash</t>
  </si>
  <si>
    <t>United TB</t>
  </si>
  <si>
    <t>UBL UK</t>
  </si>
  <si>
    <t>Furness BS </t>
  </si>
  <si>
    <t>Paragon</t>
  </si>
  <si>
    <t>Ford Money</t>
  </si>
  <si>
    <t>Coventry BS </t>
  </si>
  <si>
    <t>Ford Money </t>
  </si>
  <si>
    <t>Aldermore</t>
  </si>
  <si>
    <t>Leeds BS</t>
  </si>
  <si>
    <t>Moneybox</t>
  </si>
  <si>
    <t>Lifetime</t>
  </si>
  <si>
    <t>Nottingham BS</t>
  </si>
  <si>
    <t>Skipton BS</t>
  </si>
  <si>
    <t>Newcastle BS</t>
  </si>
  <si>
    <t>-</t>
  </si>
  <si>
    <t>Notice period</t>
  </si>
  <si>
    <t>Minimum balance</t>
  </si>
  <si>
    <t>Maximum balance</t>
  </si>
  <si>
    <t>Teachers BS</t>
  </si>
  <si>
    <t>Instant access</t>
  </si>
  <si>
    <t>Cater Allen</t>
  </si>
  <si>
    <t>Mansfield BS</t>
  </si>
  <si>
    <t>Metro Bank</t>
  </si>
  <si>
    <t>Bath BS</t>
  </si>
  <si>
    <t>Scottish Widows</t>
  </si>
  <si>
    <t>30 days</t>
  </si>
  <si>
    <t>Close Brothers Savings</t>
  </si>
  <si>
    <t>95 days</t>
  </si>
  <si>
    <t>180 days</t>
  </si>
  <si>
    <t>100 days</t>
  </si>
  <si>
    <t>90 days</t>
  </si>
  <si>
    <t>Maturity date</t>
  </si>
  <si>
    <t>Treasury</t>
  </si>
  <si>
    <t>United Kingdom</t>
  </si>
  <si>
    <t>Occupational Pension</t>
  </si>
  <si>
    <t>All current inputs are just example data.</t>
  </si>
  <si>
    <t>YES</t>
  </si>
  <si>
    <t>NO</t>
  </si>
  <si>
    <t>One Time</t>
  </si>
  <si>
    <t>Long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</si>
</sst>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£&quot;#,##0.00_);[Red]\(&quot;£&quot;#,##0.00\)"/>
    <numFmt numFmtId="164" formatCode="&quot;£&quot;#,##0.00"/>
    <numFmt numFmtId="165" formatCode="[$-809]dd\ mmmm\ yyyy;@"/>
    <numFmt numFmtId="166" formatCode="0.000%"/>
    <numFmt numFmtId="167" formatCode="&quot;£&quot;#,##0.000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 "/>
    </font>
    <font>
      <b/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8" fillId="0" borderId="0" applyNumberFormat="0" applyFont="0" applyFill="0" applyBorder="0" applyAlignment="0" applyProtection="0"/>
    <xf numFmtId="9" fontId="9" fillId="0" borderId="0" applyFont="0" applyFill="0" applyBorder="0" applyAlignment="0" applyProtection="0"/>
    <xf numFmtId="0" fontId="5" fillId="5" borderId="1"/>
  </cellStyleXfs>
  <cellXfs count="71">
    <xf numFmtId="0" fontId="0" fillId="0" borderId="0" xfId="0"/>
    <xf numFmtId="0" fontId="0" fillId="0" borderId="1" xfId="0" applyBorder="1"/>
    <xf numFmtId="0" fontId="0" fillId="0" borderId="0" xfId="0" applyBorder="1"/>
    <xf numFmtId="0" fontId="4" fillId="3" borderId="1" xfId="0" applyFont="1" applyFill="1" applyBorder="1" applyAlignment="1"/>
    <xf numFmtId="0" fontId="4" fillId="5" borderId="1" xfId="0" applyFont="1" applyFill="1" applyBorder="1" applyAlignment="1"/>
    <xf numFmtId="0" fontId="3" fillId="4" borderId="1" xfId="0" applyFont="1" applyFill="1" applyBorder="1" applyAlignment="1"/>
    <xf numFmtId="0" fontId="1" fillId="2" borderId="1" xfId="0" applyFont="1" applyFill="1" applyBorder="1"/>
    <xf numFmtId="0" fontId="0" fillId="6" borderId="0" xfId="0" applyFill="1" applyBorder="1"/>
    <xf numFmtId="0" fontId="0" fillId="6" borderId="0" xfId="0" applyFill="1"/>
    <xf numFmtId="0" fontId="3" fillId="7" borderId="0" xfId="0" applyFont="1" applyFill="1" applyBorder="1" applyAlignment="1"/>
    <xf numFmtId="0" fontId="4" fillId="6" borderId="0" xfId="0" applyFont="1" applyFill="1" applyBorder="1" applyAlignment="1"/>
    <xf numFmtId="0" fontId="0" fillId="6" borderId="5" xfId="0" applyFill="1" applyBorder="1" applyAlignment="1">
      <alignment horizontal="left" vertical="center"/>
    </xf>
    <xf numFmtId="0" fontId="0" fillId="0" borderId="0" xfId="1" applyFont="1"/>
    <xf numFmtId="0" fontId="5" fillId="5" borderId="1" xfId="3"/>
    <xf numFmtId="0" fontId="10" fillId="6" borderId="0" xfId="0" applyFont="1" applyFill="1" applyBorder="1" applyAlignment="1">
      <alignment horizontal="center" vertical="center"/>
    </xf>
    <xf numFmtId="0" fontId="0" fillId="5" borderId="1" xfId="0" applyFill="1" applyBorder="1"/>
    <xf numFmtId="0" fontId="0" fillId="6" borderId="6" xfId="0" applyFill="1" applyBorder="1"/>
    <xf numFmtId="0" fontId="12" fillId="6" borderId="6" xfId="0" applyFont="1" applyFill="1" applyBorder="1"/>
    <xf numFmtId="10" fontId="0" fillId="5" borderId="1" xfId="0" applyNumberFormat="1" applyFill="1" applyBorder="1"/>
    <xf numFmtId="164" fontId="0" fillId="5" borderId="1" xfId="0" applyNumberFormat="1" applyFill="1" applyBorder="1"/>
    <xf numFmtId="0" fontId="5" fillId="5" borderId="1" xfId="1" applyFont="1" applyFill="1" applyBorder="1"/>
    <xf numFmtId="0" fontId="4" fillId="5" borderId="1" xfId="1" applyFont="1" applyFill="1" applyBorder="1" applyAlignment="1"/>
    <xf numFmtId="0" fontId="5" fillId="5" borderId="3" xfId="1" applyFont="1" applyFill="1" applyBorder="1"/>
    <xf numFmtId="164" fontId="5" fillId="5" borderId="1" xfId="0" applyNumberFormat="1" applyFont="1" applyFill="1" applyBorder="1"/>
    <xf numFmtId="164" fontId="0" fillId="0" borderId="1" xfId="0" applyNumberFormat="1" applyBorder="1"/>
    <xf numFmtId="0" fontId="7" fillId="6" borderId="0" xfId="0" applyFont="1" applyFill="1" applyBorder="1" applyAlignment="1">
      <alignment horizontal="center" vertical="center"/>
    </xf>
    <xf numFmtId="0" fontId="11" fillId="2" borderId="1" xfId="0" applyFont="1" applyFill="1" applyBorder="1"/>
    <xf numFmtId="0" fontId="12" fillId="2" borderId="1" xfId="0" applyFont="1" applyFill="1" applyBorder="1"/>
    <xf numFmtId="0" fontId="1" fillId="6" borderId="0" xfId="0" applyFont="1" applyFill="1" applyBorder="1"/>
    <xf numFmtId="0" fontId="13" fillId="2" borderId="1" xfId="0" applyFont="1" applyFill="1" applyBorder="1"/>
    <xf numFmtId="10" fontId="0" fillId="0" borderId="1" xfId="0" applyNumberFormat="1" applyBorder="1"/>
    <xf numFmtId="0" fontId="0" fillId="5" borderId="1" xfId="0" applyFill="1" applyBorder="1" applyAlignment="1">
      <alignment horizontal="right"/>
    </xf>
    <xf numFmtId="0" fontId="3" fillId="2" borderId="1" xfId="0" applyFont="1" applyFill="1" applyBorder="1"/>
    <xf numFmtId="164" fontId="0" fillId="5" borderId="1" xfId="0" applyNumberFormat="1" applyFill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10" fontId="0" fillId="0" borderId="1" xfId="2" applyNumberFormat="1" applyFont="1" applyBorder="1"/>
    <xf numFmtId="0" fontId="0" fillId="0" borderId="1" xfId="0" applyBorder="1" applyAlignment="1">
      <alignment horizontal="right"/>
    </xf>
    <xf numFmtId="0" fontId="15" fillId="6" borderId="0" xfId="0" applyFont="1" applyFill="1" applyBorder="1" applyAlignment="1">
      <alignment vertical="center"/>
    </xf>
    <xf numFmtId="14" fontId="0" fillId="0" borderId="1" xfId="0" applyNumberFormat="1" applyBorder="1"/>
    <xf numFmtId="8" fontId="0" fillId="0" borderId="1" xfId="0" applyNumberFormat="1" applyBorder="1"/>
    <xf numFmtId="8" fontId="0" fillId="5" borderId="1" xfId="0" applyNumberFormat="1" applyFill="1" applyBorder="1"/>
    <xf numFmtId="0" fontId="1" fillId="6" borderId="0" xfId="0" applyFont="1" applyFill="1"/>
    <xf numFmtId="0" fontId="2" fillId="0" borderId="0" xfId="0" applyFont="1"/>
    <xf numFmtId="0" fontId="17" fillId="11" borderId="1" xfId="0" applyFont="1" applyFill="1" applyBorder="1"/>
    <xf numFmtId="0" fontId="16" fillId="0" borderId="1" xfId="0" applyFont="1" applyBorder="1"/>
    <xf numFmtId="10" fontId="16" fillId="0" borderId="1" xfId="0" applyNumberFormat="1" applyFont="1" applyBorder="1" applyAlignment="1">
      <alignment horizontal="left"/>
    </xf>
    <xf numFmtId="164" fontId="16" fillId="0" borderId="1" xfId="0" applyNumberFormat="1" applyFont="1" applyBorder="1" applyAlignment="1">
      <alignment horizontal="left"/>
    </xf>
    <xf numFmtId="10" fontId="16" fillId="0" borderId="1" xfId="0" applyNumberFormat="1" applyFont="1" applyBorder="1" applyAlignment="1">
      <alignment horizontal="right"/>
    </xf>
    <xf numFmtId="164" fontId="16" fillId="0" borderId="1" xfId="0" applyNumberFormat="1" applyFont="1" applyBorder="1" applyAlignment="1">
      <alignment horizontal="right"/>
    </xf>
    <xf numFmtId="0" fontId="0" fillId="6" borderId="0" xfId="0" applyFill="1" applyAlignment="1">
      <alignment horizontal="left"/>
    </xf>
    <xf numFmtId="165" fontId="0" fillId="0" borderId="1" xfId="0" applyNumberFormat="1" applyBorder="1"/>
    <xf numFmtId="166" fontId="0" fillId="0" borderId="1" xfId="0" applyNumberFormat="1" applyBorder="1"/>
    <xf numFmtId="167" fontId="0" fillId="0" borderId="1" xfId="0" applyNumberFormat="1" applyBorder="1"/>
    <xf numFmtId="0" fontId="6" fillId="8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 vertical="top"/>
    </xf>
    <xf numFmtId="0" fontId="0" fillId="6" borderId="0" xfId="0" applyFill="1" applyBorder="1" applyAlignment="1">
      <alignment horizontal="center"/>
    </xf>
    <xf numFmtId="0" fontId="7" fillId="8" borderId="0" xfId="0" applyFont="1" applyFill="1" applyAlignment="1">
      <alignment horizontal="center" vertical="center"/>
    </xf>
    <xf numFmtId="0" fontId="15" fillId="8" borderId="0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/>
    </xf>
    <xf numFmtId="0" fontId="14" fillId="8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</cellXfs>
  <cellStyles count="4">
    <cellStyle name="Hyperlink" xfId="1" builtinId="8" customBuiltin="1"/>
    <cellStyle name="Normal" xfId="0" builtinId="0"/>
    <cellStyle name="Per cent" xfId="2" builtinId="5"/>
    <cellStyle name="Style 1" xfId="3" xr:uid="{580B25F6-71D2-8545-A402-7B7162E98567}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79998168889431442"/>
      </font>
      <fill>
        <patternFill>
          <bgColor theme="4" tint="0.79998168889431442"/>
        </patternFill>
      </fill>
      <border>
        <left/>
        <right/>
        <top style="thin">
          <color auto="1"/>
        </top>
        <bottom/>
        <vertical/>
        <horizontal/>
      </border>
    </dxf>
    <dxf>
      <font>
        <color theme="4" tint="0.79998168889431442"/>
      </font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rgb="FF00B050"/>
        </patternFill>
      </fill>
    </dxf>
    <dxf>
      <font>
        <color theme="4" tint="0.79998168889431442"/>
      </font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4" tint="0.79998168889431442"/>
      </font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4" tint="0.79998168889431442"/>
      </font>
      <fill>
        <patternFill>
          <bgColor theme="4" tint="0.79998168889431442"/>
        </patternFill>
      </fill>
      <border>
        <left/>
        <right/>
        <top/>
        <bottom/>
      </border>
    </dxf>
    <dxf>
      <font>
        <u val="none"/>
        <color theme="4" tint="0.79998168889431442"/>
      </font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15" fmlaLink="$J$7" max="10" min="1" page="5"/>
</file>

<file path=xl/ctrlProps/ctrlProp2.xml><?xml version="1.0" encoding="utf-8"?>
<formControlPr xmlns="http://schemas.microsoft.com/office/spreadsheetml/2009/9/main" objectType="Scroll" dx="15" fmlaLink="$I$7" max="34" min="1" page="5"/>
</file>

<file path=xl/ctrlProps/ctrlProp3.xml><?xml version="1.0" encoding="utf-8"?>
<formControlPr xmlns="http://schemas.microsoft.com/office/spreadsheetml/2009/9/main" objectType="Scroll" dx="15" fmlaLink="$J$7" max="11" min="1" page="5" val="1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scs.org.uk/what-we-cover/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234950</xdr:colOff>
      <xdr:row>1</xdr:row>
      <xdr:rowOff>866</xdr:rowOff>
    </xdr:from>
    <xdr:to>
      <xdr:col>0</xdr:col>
      <xdr:colOff>1698625</xdr:colOff>
      <xdr:row>2</xdr:row>
      <xdr:rowOff>155372</xdr:rowOff>
    </xdr:to>
    <xdr:pic>
      <xdr:nvPicPr>
        <xdr:cNvPr id="2" name="Picture 1" descr="Graphical user interface, application&#10;&#10;Description automatically generate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950" y="181841"/>
          <a:ext cx="1463675" cy="5355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127000</xdr:colOff>
      <xdr:row>1</xdr:row>
      <xdr:rowOff>0</xdr:rowOff>
    </xdr:from>
    <xdr:to>
      <xdr:col>27</xdr:col>
      <xdr:colOff>444500</xdr:colOff>
      <xdr:row>4</xdr:row>
      <xdr:rowOff>63500</xdr:rowOff>
    </xdr:to>
    <xdr:pic>
      <xdr:nvPicPr>
        <xdr:cNvPr id="3" name="Picture 2" descr="Text Box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43600" y="190500"/>
          <a:ext cx="8394700" cy="101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812799</xdr:colOff>
      <xdr:row>17</xdr:row>
      <xdr:rowOff>245533</xdr:rowOff>
    </xdr:from>
    <xdr:to>
      <xdr:col>5</xdr:col>
      <xdr:colOff>16932</xdr:colOff>
      <xdr:row>24</xdr:row>
      <xdr:rowOff>25400</xdr:rowOff>
    </xdr:to>
    <xdr:sp macro="" textlink="">
      <xdr:nvSpPr>
        <xdr:cNvPr id="4" name="TextBox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8648699" y="4817533"/>
          <a:ext cx="1896533" cy="15578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All</a:t>
          </a:r>
          <a:r>
            <a:rPr lang="en-GB" sz="1100" baseline="0"/>
            <a:t> products offered by the Investment Calculator are protected by the financial services compensation scheme            , protecting customers from losing some of their money on their investments.</a:t>
          </a:r>
          <a:endParaRPr lang="en-GB" sz="1100"/>
        </a:p>
      </xdr:txBody>
    </xdr:sp>
    <xdr:clientData/>
  </xdr:twoCellAnchor>
  <xdr:twoCellAnchor>
    <xdr:from>
      <xdr:col>4</xdr:col>
      <xdr:colOff>575735</xdr:colOff>
      <xdr:row>20</xdr:row>
      <xdr:rowOff>253999</xdr:rowOff>
    </xdr:from>
    <xdr:to>
      <xdr:col>4</xdr:col>
      <xdr:colOff>1117601</xdr:colOff>
      <xdr:row>21</xdr:row>
      <xdr:rowOff>177799</xdr:rowOff>
    </xdr:to>
    <xdr:sp macro="" textlink="">
      <xdr:nvSpPr>
        <xdr:cNvPr id="5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9046635" y="5372099"/>
          <a:ext cx="541866" cy="177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 u="sng" baseline="0">
              <a:solidFill>
                <a:srgbClr val="0070C0"/>
              </a:solidFill>
            </a:rPr>
            <a:t>(FSCS) </a:t>
          </a:r>
          <a:endParaRPr lang="en-GB" sz="1100" u="sng">
            <a:solidFill>
              <a:srgbClr val="0070C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0</xdr:row>
      <xdr:rowOff>127000</xdr:rowOff>
    </xdr:from>
    <xdr:to>
      <xdr:col>0</xdr:col>
      <xdr:colOff>1958975</xdr:colOff>
      <xdr:row>2</xdr:row>
      <xdr:rowOff>91006</xdr:rowOff>
    </xdr:to>
    <xdr:pic>
      <xdr:nvPicPr>
        <xdr:cNvPr id="2" name="Picture 1" descr="Graphical user interface, application&#10;&#10;Description automatically generated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127000"/>
          <a:ext cx="1463675" cy="5355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165100</xdr:rowOff>
    </xdr:from>
    <xdr:to>
      <xdr:col>0</xdr:col>
      <xdr:colOff>1882775</xdr:colOff>
      <xdr:row>2</xdr:row>
      <xdr:rowOff>129106</xdr:rowOff>
    </xdr:to>
    <xdr:pic>
      <xdr:nvPicPr>
        <xdr:cNvPr id="2" name="Picture 1" descr="Graphical user interface, application&#10;&#10;Description automatically generated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65100"/>
          <a:ext cx="1463675" cy="5355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12700</xdr:colOff>
      <xdr:row>2</xdr:row>
      <xdr:rowOff>127000</xdr:rowOff>
    </xdr:from>
    <xdr:to>
      <xdr:col>3</xdr:col>
      <xdr:colOff>0</xdr:colOff>
      <xdr:row>5</xdr:row>
      <xdr:rowOff>152400</xdr:rowOff>
    </xdr:to>
    <xdr:sp macro="" textlink="">
      <xdr:nvSpPr>
        <xdr:cNvPr id="72" name="TextBox 2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 txBox="1"/>
      </xdr:nvSpPr>
      <xdr:spPr>
        <a:xfrm>
          <a:off x="2362200" y="698500"/>
          <a:ext cx="4686300" cy="787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pension can be personal or occupational meaning you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can solely pay into the account or your employer will contribute a minority amount. Your employer may pay in a percentage of the your average salaries, over your prior years of employment. </a:t>
          </a:r>
          <a:endParaRPr lang="en-GB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6</xdr:row>
          <xdr:rowOff>12700</xdr:rowOff>
        </xdr:from>
        <xdr:to>
          <xdr:col>9</xdr:col>
          <xdr:colOff>342900</xdr:colOff>
          <xdr:row>11</xdr:row>
          <xdr:rowOff>0</xdr:rowOff>
        </xdr:to>
        <xdr:sp macro="" textlink="">
          <xdr:nvSpPr>
            <xdr:cNvPr id="3076" name="Scroll Bar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508000</xdr:colOff>
      <xdr:row>0</xdr:row>
      <xdr:rowOff>183445</xdr:rowOff>
    </xdr:from>
    <xdr:to>
      <xdr:col>0</xdr:col>
      <xdr:colOff>1971675</xdr:colOff>
      <xdr:row>2</xdr:row>
      <xdr:rowOff>140395</xdr:rowOff>
    </xdr:to>
    <xdr:pic>
      <xdr:nvPicPr>
        <xdr:cNvPr id="2" name="Picture 1" descr="Graphical user interface, application&#10;&#10;Description automatically generated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0" y="183445"/>
          <a:ext cx="1463675" cy="5355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</xdr:row>
      <xdr:rowOff>101600</xdr:rowOff>
    </xdr:from>
    <xdr:to>
      <xdr:col>2</xdr:col>
      <xdr:colOff>2336800</xdr:colOff>
      <xdr:row>5</xdr:row>
      <xdr:rowOff>127000</xdr:rowOff>
    </xdr:to>
    <xdr:sp macro="" textlink="">
      <xdr:nvSpPr>
        <xdr:cNvPr id="157" name="TextBox 2">
          <a:extLst>
            <a:ext uri="{FF2B5EF4-FFF2-40B4-BE49-F238E27FC236}">
              <a16:creationId xmlns:a16="http://schemas.microsoft.com/office/drawing/2014/main" id="{00000000-0008-0000-0300-00009D000000}"/>
            </a:ext>
          </a:extLst>
        </xdr:cNvPr>
        <xdr:cNvSpPr txBox="1"/>
      </xdr:nvSpPr>
      <xdr:spPr>
        <a:xfrm>
          <a:off x="2349500" y="673100"/>
          <a:ext cx="4686300" cy="787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Government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bonds earn interest and coupons. The growth in value will be made from interest accrued and is a good option for a more risk-averse investor. You will pay one time and can expect returns with very little risk. </a:t>
          </a:r>
          <a:endParaRPr lang="en-GB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</xdr:colOff>
          <xdr:row>6</xdr:row>
          <xdr:rowOff>0</xdr:rowOff>
        </xdr:from>
        <xdr:to>
          <xdr:col>8</xdr:col>
          <xdr:colOff>317500</xdr:colOff>
          <xdr:row>10</xdr:row>
          <xdr:rowOff>241300</xdr:rowOff>
        </xdr:to>
        <xdr:sp macro="" textlink="">
          <xdr:nvSpPr>
            <xdr:cNvPr id="4097" name="Scroll Bar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0</xdr:row>
      <xdr:rowOff>152400</xdr:rowOff>
    </xdr:from>
    <xdr:to>
      <xdr:col>0</xdr:col>
      <xdr:colOff>1958975</xdr:colOff>
      <xdr:row>2</xdr:row>
      <xdr:rowOff>116406</xdr:rowOff>
    </xdr:to>
    <xdr:pic>
      <xdr:nvPicPr>
        <xdr:cNvPr id="2" name="Picture 1" descr="Graphical user interface, application&#10;&#10;Description automatically generated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152400"/>
          <a:ext cx="1463675" cy="5355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</xdr:row>
      <xdr:rowOff>88900</xdr:rowOff>
    </xdr:from>
    <xdr:to>
      <xdr:col>2</xdr:col>
      <xdr:colOff>2336800</xdr:colOff>
      <xdr:row>5</xdr:row>
      <xdr:rowOff>114300</xdr:rowOff>
    </xdr:to>
    <xdr:sp macro="" textlink="">
      <xdr:nvSpPr>
        <xdr:cNvPr id="192" name="TextBox 2">
          <a:extLst>
            <a:ext uri="{FF2B5EF4-FFF2-40B4-BE49-F238E27FC236}">
              <a16:creationId xmlns:a16="http://schemas.microsoft.com/office/drawing/2014/main" id="{00000000-0008-0000-0400-0000C0000000}"/>
            </a:ext>
          </a:extLst>
        </xdr:cNvPr>
        <xdr:cNvSpPr txBox="1"/>
      </xdr:nvSpPr>
      <xdr:spPr>
        <a:xfrm>
          <a:off x="2349500" y="660400"/>
          <a:ext cx="4686300" cy="787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 ISA is a type of savings account, which allows you to earn tax-free interest on savings.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Cash ISA allows you to pay in up to £20,000 per tax year and a Lifetime ISA allows up to £4,000 input per tax year.</a:t>
          </a:r>
          <a:endParaRPr lang="en-GB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5</xdr:row>
          <xdr:rowOff>241300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5127" name="Scroll Bar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4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7"/>
  <sheetViews>
    <sheetView tabSelected="1" topLeftCell="A6" zoomScale="125" zoomScaleNormal="100" workbookViewId="0">
      <selection activeCell="C14" sqref="C14"/>
    </sheetView>
  </sheetViews>
  <sheetFormatPr baseColWidth="10" defaultColWidth="8.83203125" defaultRowHeight="20" customHeight="1"/>
  <cols>
    <col min="1" max="1" width="26.1640625" customWidth="1"/>
    <col min="2" max="2" width="57.1640625" customWidth="1"/>
    <col min="3" max="3" width="19.5" customWidth="1"/>
    <col min="4" max="4" width="10.83203125" customWidth="1"/>
    <col min="5" max="5" width="24.5" bestFit="1" customWidth="1"/>
    <col min="6" max="6" width="15.83203125" customWidth="1"/>
    <col min="7" max="7" width="23.83203125" customWidth="1"/>
    <col min="8" max="8" width="15.5" customWidth="1"/>
  </cols>
  <sheetData>
    <row r="1" spans="1:9" ht="20" customHeight="1">
      <c r="A1" s="7"/>
      <c r="B1" s="8"/>
      <c r="C1" s="8"/>
      <c r="D1" s="8"/>
      <c r="E1" s="8"/>
      <c r="F1" s="8"/>
    </row>
    <row r="2" spans="1:9" ht="30" customHeight="1">
      <c r="A2" s="7"/>
      <c r="B2" s="55" t="s">
        <v>0</v>
      </c>
      <c r="C2" s="55"/>
      <c r="D2" s="8"/>
      <c r="E2" s="8"/>
      <c r="F2" s="8"/>
    </row>
    <row r="3" spans="1:9" ht="20" customHeight="1">
      <c r="A3" s="7"/>
      <c r="B3" s="8"/>
      <c r="C3" s="8"/>
      <c r="D3" s="8"/>
      <c r="E3" s="8"/>
      <c r="F3" s="8"/>
    </row>
    <row r="4" spans="1:9" ht="25" customHeight="1">
      <c r="A4" s="7"/>
      <c r="B4" s="54" t="s">
        <v>1</v>
      </c>
      <c r="C4" s="54"/>
      <c r="D4" s="8"/>
      <c r="E4" s="8"/>
      <c r="F4" s="8"/>
    </row>
    <row r="5" spans="1:9" ht="20" customHeight="1">
      <c r="A5" s="7"/>
      <c r="B5" s="8" t="s">
        <v>2</v>
      </c>
      <c r="C5" s="8"/>
      <c r="D5" s="8"/>
      <c r="E5" s="8"/>
      <c r="F5" s="8"/>
    </row>
    <row r="6" spans="1:9" ht="20" customHeight="1">
      <c r="A6" s="7"/>
      <c r="B6" s="6" t="s">
        <v>3</v>
      </c>
      <c r="C6" s="24"/>
      <c r="D6" s="8"/>
      <c r="E6" s="8"/>
      <c r="F6" s="8"/>
    </row>
    <row r="7" spans="1:9" ht="20" customHeight="1">
      <c r="A7" s="7"/>
      <c r="B7" s="6" t="s">
        <v>4</v>
      </c>
      <c r="C7" s="31" t="str">
        <f>IF(C6="", "", IF(C6&lt;=12500, "Personal Allowance", IF(C6&lt;=50000, "Basic rate", IF(C6&lt;=150000, "Higher rate", "Additional rate"))))</f>
        <v/>
      </c>
      <c r="D7" s="8"/>
      <c r="E7" s="8"/>
      <c r="F7" s="8"/>
    </row>
    <row r="8" spans="1:9" ht="20" customHeight="1">
      <c r="A8" s="7"/>
      <c r="B8" s="6" t="s">
        <v>5</v>
      </c>
      <c r="C8" s="31" t="str">
        <f>IF(C6="", "", IF(C6&lt;=12500, "0%", IF(C6&lt;=50000, "20%", IF(C6&lt;=150000, "40%", "45%"))))</f>
        <v/>
      </c>
      <c r="D8" s="8"/>
      <c r="E8" s="8"/>
      <c r="F8" s="8"/>
    </row>
    <row r="9" spans="1:9" ht="20" customHeight="1">
      <c r="A9" s="7"/>
      <c r="B9" s="63" t="s">
        <v>6</v>
      </c>
      <c r="C9" s="63"/>
      <c r="D9" s="7"/>
      <c r="E9" s="7"/>
      <c r="F9" s="7"/>
    </row>
    <row r="10" spans="1:9" ht="20" customHeight="1">
      <c r="A10" s="7"/>
      <c r="B10" s="64" t="s">
        <v>7</v>
      </c>
      <c r="C10" s="64"/>
      <c r="D10" s="7"/>
      <c r="E10" s="7"/>
      <c r="F10" s="7"/>
    </row>
    <row r="11" spans="1:9" ht="20" customHeight="1">
      <c r="A11" s="7"/>
      <c r="B11" s="8"/>
      <c r="C11" s="8"/>
      <c r="D11" s="7"/>
      <c r="E11" s="7"/>
      <c r="F11" s="7"/>
      <c r="G11" s="12"/>
    </row>
    <row r="12" spans="1:9" ht="25" customHeight="1">
      <c r="A12" s="7"/>
      <c r="B12" s="56" t="s">
        <v>8</v>
      </c>
      <c r="C12" s="56"/>
      <c r="D12" s="9"/>
      <c r="E12" s="6" t="s">
        <v>9</v>
      </c>
      <c r="F12" s="8"/>
    </row>
    <row r="13" spans="1:9" ht="20" customHeight="1">
      <c r="A13" s="7"/>
      <c r="B13" s="11" t="s">
        <v>10</v>
      </c>
      <c r="C13" s="11"/>
      <c r="D13" s="8"/>
      <c r="E13" s="21" t="s">
        <v>11</v>
      </c>
      <c r="F13" s="8"/>
    </row>
    <row r="14" spans="1:9" ht="20" customHeight="1">
      <c r="A14" s="7"/>
      <c r="B14" s="5" t="s">
        <v>12</v>
      </c>
      <c r="C14" s="3" t="s">
        <v>130</v>
      </c>
      <c r="D14" s="8"/>
      <c r="E14" s="22" t="s">
        <v>13</v>
      </c>
      <c r="F14" s="8"/>
    </row>
    <row r="15" spans="1:9" ht="20" customHeight="1">
      <c r="A15" s="7"/>
      <c r="B15" s="61" t="str">
        <f>IF(C14 ="YES","Answer Question (2)", IF(C14 = "NO","Answer Question (3)",""))</f>
        <v>Answer Question (3)</v>
      </c>
      <c r="C15" s="62"/>
      <c r="D15" s="8"/>
      <c r="E15" s="20" t="s">
        <v>14</v>
      </c>
      <c r="F15" s="8"/>
    </row>
    <row r="16" spans="1:9" ht="20" customHeight="1">
      <c r="A16" s="7"/>
      <c r="B16" s="8"/>
      <c r="C16" s="8"/>
      <c r="D16" s="8"/>
      <c r="E16" s="13" t="s">
        <v>15</v>
      </c>
      <c r="F16" s="8"/>
      <c r="I16" s="2"/>
    </row>
    <row r="17" spans="1:9" ht="20" customHeight="1">
      <c r="A17" s="7"/>
      <c r="B17" s="5" t="s">
        <v>16</v>
      </c>
      <c r="C17" s="4" t="s">
        <v>129</v>
      </c>
      <c r="D17" s="10" t="s">
        <v>17</v>
      </c>
      <c r="E17" s="13" t="s">
        <v>18</v>
      </c>
      <c r="F17" s="8"/>
      <c r="I17" s="2"/>
    </row>
    <row r="18" spans="1:9" ht="20" customHeight="1">
      <c r="A18" s="7"/>
      <c r="B18" s="57" t="str">
        <f>IF(C17 ="YES","Choose Occupational Pension Fund", IF(C17 = "NO","Choose Personal Pension Fund",""))</f>
        <v>Choose Occupational Pension Fund</v>
      </c>
      <c r="C18" s="58"/>
      <c r="D18" s="8"/>
      <c r="E18" s="7"/>
      <c r="F18" s="8"/>
      <c r="G18" s="2"/>
      <c r="H18" s="2"/>
      <c r="I18" s="2"/>
    </row>
    <row r="19" spans="1:9" ht="20" customHeight="1">
      <c r="A19" s="7"/>
      <c r="B19" s="7"/>
      <c r="C19" s="7"/>
      <c r="D19" s="8"/>
      <c r="E19" s="7"/>
      <c r="F19" s="8"/>
      <c r="G19" s="2"/>
      <c r="H19" s="2"/>
      <c r="I19" s="2"/>
    </row>
    <row r="20" spans="1:9" ht="20" customHeight="1">
      <c r="A20" s="7"/>
      <c r="B20" s="5" t="s">
        <v>19</v>
      </c>
      <c r="C20" s="3" t="s">
        <v>131</v>
      </c>
      <c r="D20" s="8"/>
      <c r="E20" s="10"/>
      <c r="F20" s="8"/>
      <c r="G20" s="2"/>
      <c r="H20" s="2"/>
      <c r="I20" s="2"/>
    </row>
    <row r="21" spans="1:9" ht="20" customHeight="1">
      <c r="A21" s="7"/>
      <c r="B21" s="59" t="str">
        <f>IF(C20 ="One Time","Choose Government Bond",IF(C20="MONTHLY","Answer Question (4)",""))</f>
        <v>Choose Government Bond</v>
      </c>
      <c r="C21" s="60"/>
      <c r="D21" s="8"/>
      <c r="E21" s="7"/>
      <c r="F21" s="8"/>
      <c r="G21" s="2"/>
      <c r="H21" s="2"/>
      <c r="I21" s="2"/>
    </row>
    <row r="22" spans="1:9" ht="20" customHeight="1">
      <c r="A22" s="7"/>
      <c r="B22" s="8"/>
      <c r="C22" s="8"/>
      <c r="D22" s="8"/>
      <c r="E22" s="7"/>
      <c r="F22" s="8"/>
      <c r="G22" s="2"/>
      <c r="H22" s="2"/>
    </row>
    <row r="23" spans="1:9" ht="20" customHeight="1">
      <c r="A23" s="7"/>
      <c r="B23" s="5" t="s">
        <v>20</v>
      </c>
      <c r="C23" s="3" t="s">
        <v>132</v>
      </c>
      <c r="D23" s="8"/>
      <c r="E23" s="10"/>
      <c r="F23" s="8"/>
    </row>
    <row r="24" spans="1:9" ht="20" customHeight="1">
      <c r="A24" s="7"/>
      <c r="B24" s="59" t="str">
        <f>IF(C23="Long Term","Choose Lifetime ISA",IF(C23="Short Term","Choose Cash ISA",""))</f>
        <v>Choose Lifetime ISA</v>
      </c>
      <c r="C24" s="60"/>
      <c r="D24" s="7"/>
      <c r="E24" s="7"/>
      <c r="F24" s="7"/>
    </row>
    <row r="25" spans="1:9" ht="20" customHeight="1">
      <c r="A25" s="8"/>
      <c r="B25" s="8"/>
      <c r="C25" s="8"/>
      <c r="D25" s="8"/>
      <c r="E25" s="8"/>
      <c r="F25" s="7"/>
    </row>
    <row r="26" spans="1:9" ht="20" customHeight="1">
      <c r="A26" s="28"/>
      <c r="B26" s="7"/>
      <c r="C26" s="7"/>
      <c r="D26" s="7"/>
      <c r="E26" s="7"/>
      <c r="F26" s="7"/>
    </row>
    <row r="27" spans="1:9" ht="20" customHeight="1">
      <c r="A27" s="28"/>
      <c r="B27" s="7"/>
      <c r="C27" s="7"/>
      <c r="D27" s="7"/>
      <c r="E27" s="7"/>
      <c r="F27" s="7"/>
    </row>
  </sheetData>
  <mergeCells count="9">
    <mergeCell ref="B4:C4"/>
    <mergeCell ref="B2:C2"/>
    <mergeCell ref="B12:C12"/>
    <mergeCell ref="B18:C18"/>
    <mergeCell ref="B24:C24"/>
    <mergeCell ref="B15:C15"/>
    <mergeCell ref="B21:C21"/>
    <mergeCell ref="B9:C9"/>
    <mergeCell ref="B10:C10"/>
  </mergeCells>
  <conditionalFormatting sqref="C26">
    <cfRule type="containsText" dxfId="29" priority="99" operator="containsText" text="YES">
      <formula>NOT(ISERROR(SEARCH("YES",C26)))</formula>
    </cfRule>
    <cfRule type="containsText" dxfId="28" priority="100" operator="containsText" text="NO">
      <formula>NOT(ISERROR(SEARCH("NO",C26)))</formula>
    </cfRule>
  </conditionalFormatting>
  <conditionalFormatting sqref="B26">
    <cfRule type="containsText" dxfId="27" priority="97" operator="containsText" text="Personal">
      <formula>NOT(ISERROR(SEARCH("Personal",B26)))</formula>
    </cfRule>
    <cfRule type="containsText" dxfId="26" priority="98" operator="containsText" text="Occupational">
      <formula>NOT(ISERROR(SEARCH("Occupational",B26)))</formula>
    </cfRule>
  </conditionalFormatting>
  <conditionalFormatting sqref="D26">
    <cfRule type="containsText" dxfId="25" priority="94" operator="containsText" text="personal">
      <formula>NOT(ISERROR(SEARCH("personal",D26)))</formula>
    </cfRule>
    <cfRule type="containsText" dxfId="24" priority="96" operator="containsText" text="occupational">
      <formula>NOT(ISERROR(SEARCH("occupational",D26)))</formula>
    </cfRule>
  </conditionalFormatting>
  <conditionalFormatting sqref="E23">
    <cfRule type="containsText" dxfId="23" priority="63" operator="containsText" text="lifetime">
      <formula>NOT(ISERROR(SEARCH("lifetime",E23)))</formula>
    </cfRule>
  </conditionalFormatting>
  <conditionalFormatting sqref="E20">
    <cfRule type="containsText" dxfId="22" priority="59" operator="containsText" text="government">
      <formula>NOT(ISERROR(SEARCH("government",E20)))</formula>
    </cfRule>
  </conditionalFormatting>
  <conditionalFormatting sqref="E23">
    <cfRule type="containsText" dxfId="21" priority="57" operator="containsText" text="cash">
      <formula>NOT(ISERROR(SEARCH("cash",E23)))</formula>
    </cfRule>
  </conditionalFormatting>
  <conditionalFormatting sqref="E23">
    <cfRule type="containsText" dxfId="20" priority="55" operator="containsText" text="cash">
      <formula>NOT(ISERROR(SEARCH("cash",E23)))</formula>
    </cfRule>
  </conditionalFormatting>
  <conditionalFormatting sqref="B17:C24">
    <cfRule type="expression" dxfId="19" priority="1">
      <formula>$C$14=""</formula>
    </cfRule>
  </conditionalFormatting>
  <conditionalFormatting sqref="B17:C18">
    <cfRule type="expression" dxfId="18" priority="12">
      <formula>$C$14="NO"</formula>
    </cfRule>
  </conditionalFormatting>
  <conditionalFormatting sqref="B20:C24">
    <cfRule type="expression" dxfId="17" priority="6">
      <formula>$C$14="YES"</formula>
    </cfRule>
  </conditionalFormatting>
  <conditionalFormatting sqref="B23:C24">
    <cfRule type="expression" dxfId="16" priority="9">
      <formula>OR($C$20="One TIme",$C$20="")</formula>
    </cfRule>
  </conditionalFormatting>
  <conditionalFormatting sqref="B18:C18 E16">
    <cfRule type="expression" dxfId="15" priority="16">
      <formula>$C$17="YES"</formula>
    </cfRule>
  </conditionalFormatting>
  <conditionalFormatting sqref="E13:E17">
    <cfRule type="expression" dxfId="14" priority="8">
      <formula>$C$14=""</formula>
    </cfRule>
  </conditionalFormatting>
  <conditionalFormatting sqref="E17 B18:C18">
    <cfRule type="expression" dxfId="13" priority="17">
      <formula>$C$17="NO"</formula>
    </cfRule>
  </conditionalFormatting>
  <conditionalFormatting sqref="E16:E17">
    <cfRule type="expression" dxfId="12" priority="10">
      <formula>$C$14="NO"</formula>
    </cfRule>
  </conditionalFormatting>
  <conditionalFormatting sqref="B21:C21 E15">
    <cfRule type="expression" dxfId="11" priority="11">
      <formula>$C$20="One Time"</formula>
    </cfRule>
  </conditionalFormatting>
  <conditionalFormatting sqref="E13:E15">
    <cfRule type="expression" dxfId="10" priority="7">
      <formula>OR($C$14="YES",$C$20="")</formula>
    </cfRule>
  </conditionalFormatting>
  <conditionalFormatting sqref="B24:C24 E14">
    <cfRule type="expression" dxfId="9" priority="14">
      <formula>$C$23="Long Term"</formula>
    </cfRule>
  </conditionalFormatting>
  <conditionalFormatting sqref="E13 B24:C24">
    <cfRule type="expression" dxfId="8" priority="13">
      <formula>$C$23="Short Term"</formula>
    </cfRule>
  </conditionalFormatting>
  <conditionalFormatting sqref="E13:E14">
    <cfRule type="expression" dxfId="7" priority="5">
      <formula>$C$20="One Time"</formula>
    </cfRule>
  </conditionalFormatting>
  <conditionalFormatting sqref="B15:C15">
    <cfRule type="expression" dxfId="6" priority="4">
      <formula>$C$14=""</formula>
    </cfRule>
  </conditionalFormatting>
  <conditionalFormatting sqref="B21:C21">
    <cfRule type="expression" dxfId="5" priority="15">
      <formula>$C$20="Monthly"</formula>
    </cfRule>
  </conditionalFormatting>
  <dataValidations count="3">
    <dataValidation type="list" allowBlank="1" showInputMessage="1" showErrorMessage="1" sqref="C14 C17" xr:uid="{0CC561E7-F3BB-47BC-B6FD-F677C4F16365}">
      <formula1>"YES,NO"</formula1>
    </dataValidation>
    <dataValidation type="list" allowBlank="1" showInputMessage="1" showErrorMessage="1" sqref="C20" xr:uid="{A1C932A1-295B-41B5-ACB9-EDC960718E42}">
      <formula1>"One Time, Monthly"</formula1>
    </dataValidation>
    <dataValidation type="list" allowBlank="1" showInputMessage="1" showErrorMessage="1" sqref="C23" xr:uid="{D688B4C8-08E7-4FEF-AE96-F9894049F8BF}">
      <formula1>"Long Term, Short Term"</formula1>
    </dataValidation>
  </dataValidations>
  <hyperlinks>
    <hyperlink ref="E16" location="'Pension Fund Calculator'!A2" display="Occupational Pension Fund" xr:uid="{B6A416F0-F527-43D4-B98B-05FAEC96283C}"/>
    <hyperlink ref="E17" location="'Pension Fund Calculator'!A2" display="Personal Pension fund " xr:uid="{9CC4F78C-4D2F-49DE-BCFB-E6724B873F06}"/>
    <hyperlink ref="E15" location="'Government Bond Calculator'!A1" display="Government Bond" xr:uid="{7D8E9967-2FA9-1E48-B583-BF1CC225B9AC}"/>
    <hyperlink ref="E13:E14" location="'ISA Calculator'!A1" display="Cash ISA" xr:uid="{8EEC17B5-2A41-DB46-BB28-B3F1879EE817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F1E55-0A6A-384B-85F8-C42F497C8F87}">
  <sheetPr codeName="Sheet2"/>
  <dimension ref="A1:D19"/>
  <sheetViews>
    <sheetView workbookViewId="0">
      <selection activeCell="A2" sqref="A2:XFD2"/>
    </sheetView>
  </sheetViews>
  <sheetFormatPr baseColWidth="10" defaultColWidth="30.83203125" defaultRowHeight="15"/>
  <sheetData>
    <row r="1" spans="1:4" ht="20" customHeight="1">
      <c r="A1" s="8"/>
      <c r="B1" s="8"/>
      <c r="C1" s="8"/>
      <c r="D1" s="8"/>
    </row>
    <row r="2" spans="1:4" ht="25" customHeight="1">
      <c r="A2" s="8"/>
      <c r="B2" s="66" t="s">
        <v>77</v>
      </c>
      <c r="C2" s="66"/>
      <c r="D2" s="8"/>
    </row>
    <row r="3" spans="1:4" ht="20" customHeight="1">
      <c r="A3" s="8"/>
      <c r="B3" s="8"/>
      <c r="C3" s="8"/>
      <c r="D3" s="8"/>
    </row>
    <row r="4" spans="1:4" ht="20" customHeight="1">
      <c r="A4" s="8"/>
      <c r="B4" s="44" t="s">
        <v>21</v>
      </c>
      <c r="C4" s="44" t="s">
        <v>22</v>
      </c>
      <c r="D4" s="8"/>
    </row>
    <row r="5" spans="1:4" ht="20" customHeight="1">
      <c r="A5" s="8"/>
      <c r="B5" s="29" t="s">
        <v>23</v>
      </c>
      <c r="C5" s="30">
        <v>1.3100000000000001E-2</v>
      </c>
      <c r="D5" s="8"/>
    </row>
    <row r="6" spans="1:4" ht="20" customHeight="1">
      <c r="A6" s="8"/>
      <c r="B6" s="29" t="s">
        <v>24</v>
      </c>
      <c r="C6" s="30">
        <v>0.02</v>
      </c>
      <c r="D6" s="8"/>
    </row>
    <row r="7" spans="1:4" ht="20" customHeight="1">
      <c r="A7" s="8"/>
      <c r="B7" s="29" t="s">
        <v>25</v>
      </c>
      <c r="C7" s="30">
        <v>2.7400000000000001E-2</v>
      </c>
      <c r="D7" s="8"/>
    </row>
    <row r="8" spans="1:4" ht="20" customHeight="1">
      <c r="A8" s="8"/>
      <c r="B8" s="29" t="s">
        <v>26</v>
      </c>
      <c r="C8" s="30">
        <v>1.7899999999999999E-2</v>
      </c>
      <c r="D8" s="8"/>
    </row>
    <row r="9" spans="1:4" ht="20" customHeight="1">
      <c r="A9" s="8"/>
      <c r="B9" s="29" t="s">
        <v>27</v>
      </c>
      <c r="C9" s="30">
        <v>5.0000000000000001E-3</v>
      </c>
      <c r="D9" s="8"/>
    </row>
    <row r="10" spans="1:4" ht="20" customHeight="1">
      <c r="A10" s="8"/>
      <c r="B10" s="29" t="s">
        <v>28</v>
      </c>
      <c r="C10" s="30">
        <v>7.1000000000000004E-3</v>
      </c>
      <c r="D10" s="8"/>
    </row>
    <row r="11" spans="1:4" ht="20" customHeight="1">
      <c r="A11" s="8"/>
      <c r="B11" s="29" t="s">
        <v>29</v>
      </c>
      <c r="C11" s="30">
        <v>1.95E-2</v>
      </c>
      <c r="D11" s="8"/>
    </row>
    <row r="12" spans="1:4" ht="20" customHeight="1">
      <c r="A12" s="8"/>
      <c r="B12" s="29" t="s">
        <v>30</v>
      </c>
      <c r="C12" s="30">
        <v>2.4199999999999999E-2</v>
      </c>
      <c r="D12" s="8"/>
    </row>
    <row r="13" spans="1:4" ht="20" customHeight="1">
      <c r="A13" s="8"/>
      <c r="B13" s="29" t="s">
        <v>31</v>
      </c>
      <c r="C13" s="30">
        <v>3.5999999999999997E-2</v>
      </c>
      <c r="D13" s="8"/>
    </row>
    <row r="14" spans="1:4" ht="20" customHeight="1">
      <c r="A14" s="8"/>
      <c r="B14" s="29" t="s">
        <v>32</v>
      </c>
      <c r="C14" s="30">
        <v>3.15E-2</v>
      </c>
      <c r="D14" s="8"/>
    </row>
    <row r="15" spans="1:4" ht="20" customHeight="1">
      <c r="A15" s="8"/>
      <c r="B15" s="8"/>
      <c r="C15" s="8"/>
      <c r="D15" s="8"/>
    </row>
    <row r="16" spans="1:4" ht="20" customHeight="1">
      <c r="A16" s="8"/>
      <c r="B16" s="6" t="s">
        <v>33</v>
      </c>
      <c r="C16" s="30">
        <f>AVERAGE(C5:C14)</f>
        <v>2.017E-2</v>
      </c>
      <c r="D16" s="8"/>
    </row>
    <row r="17" spans="1:4" ht="20" customHeight="1">
      <c r="A17" s="8"/>
      <c r="B17" s="65" t="s">
        <v>34</v>
      </c>
      <c r="C17" s="65"/>
      <c r="D17" s="8"/>
    </row>
    <row r="18" spans="1:4" ht="20" customHeight="1">
      <c r="A18" s="8"/>
      <c r="B18" s="8"/>
      <c r="C18" s="8"/>
      <c r="D18" s="8"/>
    </row>
    <row r="19" spans="1:4">
      <c r="A19" s="8"/>
      <c r="B19" s="8"/>
      <c r="C19" s="8"/>
      <c r="D19" s="8"/>
    </row>
  </sheetData>
  <mergeCells count="2">
    <mergeCell ref="B17:C17"/>
    <mergeCell ref="B2:C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9A4C3-A9D5-3E45-9E1F-BCCFE3EB63CC}">
  <sheetPr codeName="Sheet3"/>
  <dimension ref="A1:O25"/>
  <sheetViews>
    <sheetView zoomScaleNormal="100" workbookViewId="0">
      <selection activeCell="E23" sqref="E23"/>
    </sheetView>
  </sheetViews>
  <sheetFormatPr baseColWidth="10" defaultColWidth="30.83203125" defaultRowHeight="20" customHeight="1"/>
  <cols>
    <col min="4" max="4" width="10.83203125" customWidth="1"/>
    <col min="5" max="10" width="20.83203125" customWidth="1"/>
    <col min="11" max="12" width="15.83203125" customWidth="1"/>
  </cols>
  <sheetData>
    <row r="1" spans="1:15" ht="20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5" ht="25" customHeight="1">
      <c r="A2" s="8"/>
      <c r="B2" s="55" t="s">
        <v>35</v>
      </c>
      <c r="C2" s="55"/>
      <c r="D2" s="14"/>
      <c r="E2" s="14"/>
      <c r="F2" s="14"/>
      <c r="G2" s="14"/>
      <c r="H2" s="14"/>
      <c r="I2" s="8"/>
      <c r="J2" s="8"/>
      <c r="K2" s="8"/>
    </row>
    <row r="3" spans="1:15" ht="20" customHeight="1">
      <c r="A3" s="8"/>
      <c r="B3" s="25"/>
      <c r="C3" s="25"/>
      <c r="D3" s="14"/>
      <c r="E3" s="8"/>
      <c r="F3" s="8"/>
      <c r="G3" s="8"/>
      <c r="H3" s="8"/>
      <c r="I3" s="8"/>
      <c r="J3" s="8"/>
      <c r="K3" s="8"/>
    </row>
    <row r="4" spans="1:15" ht="25" customHeight="1">
      <c r="A4" s="8"/>
      <c r="B4" s="8"/>
      <c r="C4" s="8"/>
      <c r="D4" s="7"/>
      <c r="E4" s="67" t="s">
        <v>37</v>
      </c>
      <c r="F4" s="67"/>
      <c r="G4" s="67"/>
      <c r="H4" s="67"/>
      <c r="I4" s="67"/>
      <c r="J4" s="38"/>
      <c r="K4" s="38"/>
    </row>
    <row r="5" spans="1:15" ht="20" customHeight="1">
      <c r="A5" s="8"/>
      <c r="B5" s="8"/>
      <c r="C5" s="8"/>
      <c r="D5" s="7"/>
      <c r="E5" s="8"/>
      <c r="F5" s="8"/>
      <c r="G5" s="8"/>
      <c r="H5" s="8"/>
      <c r="I5" s="8"/>
      <c r="J5" s="8"/>
      <c r="K5" s="8"/>
    </row>
    <row r="6" spans="1:15" ht="20" customHeight="1">
      <c r="A6" s="8"/>
      <c r="B6" s="8"/>
      <c r="C6" s="8"/>
      <c r="D6" s="7"/>
      <c r="E6" s="6" t="s">
        <v>40</v>
      </c>
      <c r="F6" s="6" t="s">
        <v>41</v>
      </c>
      <c r="G6" s="6" t="s">
        <v>109</v>
      </c>
      <c r="H6" s="6" t="s">
        <v>110</v>
      </c>
      <c r="I6" s="6" t="s">
        <v>108</v>
      </c>
      <c r="J6" s="8"/>
      <c r="K6" s="8"/>
    </row>
    <row r="7" spans="1:15" ht="20" customHeight="1">
      <c r="A7" s="8"/>
      <c r="B7" s="68" t="s">
        <v>128</v>
      </c>
      <c r="C7" s="68"/>
      <c r="D7" s="7"/>
      <c r="E7" s="1" t="str">
        <f ca="1">OFFSET('Account reference sheet'!M4,'Pension Fund Calculator'!$J$7,0)</f>
        <v>Teachers BS</v>
      </c>
      <c r="F7" s="30">
        <f ca="1">OFFSET('Account reference sheet'!N4,'Pension Fund Calculator'!$J$7,0)</f>
        <v>3.5000000000000001E-3</v>
      </c>
      <c r="G7" s="24">
        <f ca="1">OFFSET('Account reference sheet'!O4,'Pension Fund Calculator'!$J$7,0)</f>
        <v>1000</v>
      </c>
      <c r="H7" s="24">
        <f ca="1">OFFSET('Account reference sheet'!P4,'Pension Fund Calculator'!$J$7,0)</f>
        <v>500000</v>
      </c>
      <c r="I7" s="1" t="str">
        <f ca="1">OFFSET('Account reference sheet'!Q4,'Pension Fund Calculator'!$J$7,0)</f>
        <v>Instant access</v>
      </c>
      <c r="J7" s="50">
        <v>1</v>
      </c>
      <c r="K7" s="8"/>
    </row>
    <row r="8" spans="1:15" ht="20" customHeight="1">
      <c r="A8" s="8"/>
      <c r="B8" s="26" t="s">
        <v>36</v>
      </c>
      <c r="C8" s="31" t="s">
        <v>127</v>
      </c>
      <c r="D8" s="7"/>
      <c r="E8" s="1" t="str">
        <f ca="1">OFFSET('Account reference sheet'!M5,'Pension Fund Calculator'!$J$7,0)</f>
        <v>Cater Allen</v>
      </c>
      <c r="F8" s="30">
        <f ca="1">OFFSET('Account reference sheet'!N5,'Pension Fund Calculator'!$J$7,0)</f>
        <v>5.0000000000000001E-4</v>
      </c>
      <c r="G8" s="24">
        <f ca="1">OFFSET('Account reference sheet'!O5,'Pension Fund Calculator'!$J$7,0)</f>
        <v>100000</v>
      </c>
      <c r="H8" s="24">
        <f ca="1">OFFSET('Account reference sheet'!P5,'Pension Fund Calculator'!$J$7,0)</f>
        <v>499999</v>
      </c>
      <c r="I8" s="1" t="str">
        <f ca="1">OFFSET('Account reference sheet'!Q5,'Pension Fund Calculator'!$J$7,0)</f>
        <v>Instant access</v>
      </c>
      <c r="J8" s="7"/>
      <c r="K8" s="7"/>
      <c r="L8" s="2"/>
      <c r="M8" s="2"/>
      <c r="N8" s="2"/>
      <c r="O8" s="2"/>
    </row>
    <row r="9" spans="1:15" ht="20" customHeight="1">
      <c r="A9" s="8"/>
      <c r="B9" s="26" t="s">
        <v>38</v>
      </c>
      <c r="C9" s="33">
        <v>20000</v>
      </c>
      <c r="D9" s="7"/>
      <c r="E9" s="1" t="str">
        <f ca="1">OFFSET('Account reference sheet'!M6,'Pension Fund Calculator'!$J$7,0)</f>
        <v>Cater Allen</v>
      </c>
      <c r="F9" s="30">
        <f ca="1">OFFSET('Account reference sheet'!N6,'Pension Fund Calculator'!$J$7,0)</f>
        <v>1E-4</v>
      </c>
      <c r="G9" s="24">
        <f ca="1">OFFSET('Account reference sheet'!O6,'Pension Fund Calculator'!$J$7,0)</f>
        <v>0</v>
      </c>
      <c r="H9" s="24">
        <f ca="1">OFFSET('Account reference sheet'!P6,'Pension Fund Calculator'!$J$7,0)</f>
        <v>99999</v>
      </c>
      <c r="I9" s="1" t="str">
        <f ca="1">OFFSET('Account reference sheet'!Q6,'Pension Fund Calculator'!$J$7,0)</f>
        <v>Instant access</v>
      </c>
      <c r="J9" s="8"/>
      <c r="K9" s="8"/>
      <c r="L9" s="2"/>
      <c r="M9" s="2"/>
      <c r="N9" s="2"/>
      <c r="O9" s="2"/>
    </row>
    <row r="10" spans="1:15" ht="20" customHeight="1">
      <c r="A10" s="8"/>
      <c r="B10" s="26" t="s">
        <v>39</v>
      </c>
      <c r="C10" s="15">
        <v>22</v>
      </c>
      <c r="D10" s="7"/>
      <c r="E10" s="1" t="str">
        <f ca="1">OFFSET('Account reference sheet'!M7,'Pension Fund Calculator'!$J$7,0)</f>
        <v>Mansfield BS</v>
      </c>
      <c r="F10" s="30">
        <f ca="1">OFFSET('Account reference sheet'!N7,'Pension Fund Calculator'!$J$7,0)</f>
        <v>1E-3</v>
      </c>
      <c r="G10" s="24">
        <f ca="1">OFFSET('Account reference sheet'!O7,'Pension Fund Calculator'!$J$7,0)</f>
        <v>25000</v>
      </c>
      <c r="H10" s="24">
        <f ca="1">OFFSET('Account reference sheet'!P7,'Pension Fund Calculator'!$J$7,0)</f>
        <v>250000</v>
      </c>
      <c r="I10" s="1" t="str">
        <f ca="1">OFFSET('Account reference sheet'!Q7,'Pension Fund Calculator'!$J$7,0)</f>
        <v>Instant access</v>
      </c>
      <c r="J10" s="7"/>
      <c r="K10" s="7"/>
      <c r="L10" s="2"/>
      <c r="M10" s="2"/>
      <c r="N10" s="2"/>
      <c r="O10" s="2"/>
    </row>
    <row r="11" spans="1:15" ht="20" customHeight="1">
      <c r="A11" s="8"/>
      <c r="B11" s="26" t="s">
        <v>43</v>
      </c>
      <c r="C11" s="19">
        <v>1000</v>
      </c>
      <c r="D11" s="7"/>
      <c r="E11" s="1" t="str">
        <f ca="1">OFFSET('Account reference sheet'!M8,'Pension Fund Calculator'!$J$7,0)</f>
        <v>Metro Bank</v>
      </c>
      <c r="F11" s="30">
        <f ca="1">OFFSET('Account reference sheet'!N8,'Pension Fund Calculator'!$J$7,0)</f>
        <v>5.0000000000000001E-4</v>
      </c>
      <c r="G11" s="24">
        <f ca="1">OFFSET('Account reference sheet'!O8,'Pension Fund Calculator'!$J$7,0)</f>
        <v>10000</v>
      </c>
      <c r="H11" s="24">
        <f ca="1">OFFSET('Account reference sheet'!P8,'Pension Fund Calculator'!$J$7,0)</f>
        <v>5000000</v>
      </c>
      <c r="I11" s="1" t="str">
        <f ca="1">OFFSET('Account reference sheet'!Q8,'Pension Fund Calculator'!$J$7,0)</f>
        <v>Instant access</v>
      </c>
      <c r="J11" s="7"/>
      <c r="K11" s="7"/>
      <c r="L11" s="2"/>
      <c r="M11" s="2"/>
      <c r="N11" s="2"/>
      <c r="O11" s="2"/>
    </row>
    <row r="12" spans="1:15" ht="20" customHeight="1">
      <c r="A12" s="8"/>
      <c r="B12" s="26" t="s">
        <v>44</v>
      </c>
      <c r="C12" s="15">
        <v>55</v>
      </c>
      <c r="D12" s="7"/>
      <c r="E12" s="7"/>
      <c r="F12" s="7"/>
      <c r="G12" s="7"/>
      <c r="H12" s="7"/>
      <c r="I12" s="8"/>
      <c r="J12" s="7"/>
      <c r="K12" s="7"/>
      <c r="L12" s="2"/>
      <c r="M12" s="2"/>
      <c r="N12" s="2"/>
      <c r="O12" s="2"/>
    </row>
    <row r="13" spans="1:15" ht="20" customHeight="1">
      <c r="A13" s="8"/>
      <c r="B13" s="26" t="s">
        <v>45</v>
      </c>
      <c r="C13" s="19">
        <v>50</v>
      </c>
      <c r="D13" s="7"/>
      <c r="E13" s="7"/>
      <c r="F13" s="7"/>
      <c r="G13" s="7"/>
      <c r="H13" s="7"/>
      <c r="I13" s="8"/>
      <c r="J13" s="7"/>
      <c r="K13" s="7"/>
      <c r="L13" s="34"/>
      <c r="M13" s="2"/>
      <c r="N13" s="35"/>
      <c r="O13" s="2"/>
    </row>
    <row r="14" spans="1:15" ht="20" customHeight="1">
      <c r="A14" s="8"/>
      <c r="B14" s="6" t="s">
        <v>46</v>
      </c>
      <c r="C14" s="30">
        <v>0.02</v>
      </c>
      <c r="D14" s="7"/>
      <c r="E14" s="7"/>
      <c r="F14" s="7"/>
      <c r="G14" s="7"/>
      <c r="H14" s="7"/>
      <c r="I14" s="8"/>
      <c r="J14" s="8"/>
      <c r="K14" s="8"/>
    </row>
    <row r="15" spans="1:15" ht="20" customHeight="1">
      <c r="A15" s="8"/>
      <c r="B15" s="26" t="s">
        <v>47</v>
      </c>
      <c r="C15" s="19">
        <f>C9*C14</f>
        <v>400</v>
      </c>
      <c r="D15" s="7"/>
      <c r="E15" s="7"/>
      <c r="F15" s="7"/>
      <c r="G15" s="7"/>
      <c r="H15" s="7"/>
      <c r="I15" s="8"/>
      <c r="J15" s="8"/>
      <c r="K15" s="8"/>
    </row>
    <row r="16" spans="1:15" ht="20" customHeight="1">
      <c r="A16" s="8"/>
      <c r="B16" s="7"/>
      <c r="C16" s="7"/>
      <c r="D16" s="8"/>
      <c r="E16" s="8"/>
      <c r="F16" s="8"/>
      <c r="G16" s="8"/>
      <c r="H16" s="8"/>
      <c r="I16" s="8"/>
      <c r="J16" s="8"/>
      <c r="K16" s="8"/>
    </row>
    <row r="17" spans="1:11" ht="20" customHeight="1">
      <c r="A17" s="8"/>
      <c r="B17" s="6" t="s">
        <v>48</v>
      </c>
      <c r="C17" s="18">
        <v>2.5000000000000001E-2</v>
      </c>
      <c r="D17" s="8"/>
      <c r="E17" s="8"/>
      <c r="F17" s="8"/>
      <c r="G17" s="8"/>
      <c r="H17" s="8"/>
      <c r="I17" s="8"/>
      <c r="J17" s="8"/>
      <c r="K17" s="8"/>
    </row>
    <row r="18" spans="1:11" ht="20" customHeight="1">
      <c r="A18" s="8"/>
      <c r="B18" s="27" t="s">
        <v>49</v>
      </c>
      <c r="C18" s="18">
        <f>((1+C17)/(1+Inflation!C16))-1</f>
        <v>4.7345050334746119E-3</v>
      </c>
      <c r="D18" s="8"/>
      <c r="E18" s="8"/>
      <c r="F18" s="8"/>
      <c r="G18" s="8"/>
      <c r="H18" s="8"/>
      <c r="I18" s="8"/>
      <c r="J18" s="8"/>
      <c r="K18" s="8"/>
    </row>
    <row r="19" spans="1:11" ht="20" customHeight="1">
      <c r="A19" s="8"/>
      <c r="B19" s="32" t="s">
        <v>50</v>
      </c>
      <c r="C19" s="15">
        <v>1</v>
      </c>
      <c r="D19" s="8"/>
      <c r="E19" s="8"/>
      <c r="F19" s="8"/>
      <c r="G19" s="8"/>
      <c r="H19" s="8"/>
      <c r="I19" s="8"/>
      <c r="J19" s="8"/>
      <c r="K19" s="8"/>
    </row>
    <row r="20" spans="1:11" ht="20" customHeight="1">
      <c r="A20" s="8"/>
      <c r="B20" s="17"/>
      <c r="C20" s="16"/>
      <c r="D20" s="8"/>
      <c r="E20" s="8"/>
      <c r="F20" s="8"/>
      <c r="G20" s="8"/>
      <c r="H20" s="8"/>
      <c r="I20" s="8"/>
      <c r="J20" s="8"/>
      <c r="K20" s="8"/>
    </row>
    <row r="21" spans="1:11" ht="20" customHeight="1">
      <c r="A21" s="8"/>
      <c r="B21" s="27" t="s">
        <v>51</v>
      </c>
      <c r="C21" s="19">
        <f>IF(C8="Occupational Pension",  (C11 * (1 + (C18/C19) )^(C19 * (C12 - C10) ) ) + ( (C13 + C15) * ( ( ( (1 + (C18/C19) )^(C19 * (C12 - C10) ) ) - 1) / (C18/C19) ) ),   (C11 * (1 + (C18/C19) )^(C19 * (C12 - C10) ) ) + ( C13  * ( ( ( (1 + (C18/C19) )^(C19 * (C12 - C10) ) ) - 1) / (C18/C19) ) ))</f>
        <v>17200.636342156362</v>
      </c>
      <c r="D21" s="8"/>
      <c r="E21" s="8"/>
      <c r="F21" s="8"/>
      <c r="G21" s="8"/>
      <c r="H21" s="8"/>
      <c r="I21" s="8"/>
      <c r="J21" s="8"/>
      <c r="K21" s="8"/>
    </row>
    <row r="22" spans="1:11" ht="20" customHeight="1">
      <c r="A22" s="8"/>
      <c r="B22" s="6" t="s">
        <v>52</v>
      </c>
      <c r="C22" s="19">
        <f>IF(C8="Occupational Pension", C11+((C12-C10)*(C13+C15)), C11+((C12-C10)*(C13)))</f>
        <v>15850</v>
      </c>
      <c r="D22" s="8"/>
      <c r="E22" s="8"/>
      <c r="F22" s="8"/>
      <c r="G22" s="8"/>
      <c r="H22" s="8"/>
      <c r="I22" s="8"/>
      <c r="J22" s="38"/>
      <c r="K22" s="38"/>
    </row>
    <row r="23" spans="1:11" ht="20" customHeight="1">
      <c r="A23" s="8"/>
      <c r="B23" s="6" t="s">
        <v>53</v>
      </c>
      <c r="C23" s="19">
        <f>C21-C22</f>
        <v>1350.6363421563619</v>
      </c>
      <c r="D23" s="8"/>
      <c r="E23" s="8"/>
      <c r="F23" s="8"/>
      <c r="G23" s="8"/>
      <c r="H23" s="8"/>
      <c r="I23" s="8"/>
      <c r="J23" s="8"/>
      <c r="K23" s="8"/>
    </row>
    <row r="24" spans="1:11" ht="20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t="20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</row>
  </sheetData>
  <mergeCells count="3">
    <mergeCell ref="B2:C2"/>
    <mergeCell ref="E4:I4"/>
    <mergeCell ref="B7:C7"/>
  </mergeCells>
  <conditionalFormatting sqref="J29">
    <cfRule type="expression" dxfId="4" priority="6">
      <formula>AND($J$28=1,$K$28=1)</formula>
    </cfRule>
  </conditionalFormatting>
  <conditionalFormatting sqref="B15:C15">
    <cfRule type="expression" dxfId="3" priority="2">
      <formula>$C$8="Personal Pension"</formula>
    </cfRule>
  </conditionalFormatting>
  <conditionalFormatting sqref="B14:C14">
    <cfRule type="expression" dxfId="2" priority="1">
      <formula>$C$8="Personal Pension"</formula>
    </cfRule>
  </conditionalFormatting>
  <dataValidations count="4">
    <dataValidation type="list" allowBlank="1" showInputMessage="1" showErrorMessage="1" sqref="C8" xr:uid="{5C7BA927-29DC-464D-82A1-DF524522B3B1}">
      <formula1>"Personal Pension, Occupational Pension"</formula1>
    </dataValidation>
    <dataValidation type="custom" showInputMessage="1" showErrorMessage="1" error="You have not selected a valid Pension type to input a value here." sqref="C15 D10" xr:uid="{AE03537D-0967-B141-8BE1-674C12DD2246}">
      <formula1>AND($C$8&lt;&gt;"Personal Pension", $C$8&lt;&gt;"")</formula1>
    </dataValidation>
    <dataValidation type="decimal" operator="lessThanOrEqual" allowBlank="1" showInputMessage="1" showErrorMessage="1" error="Cannot input a value higher than 100%" sqref="C14" xr:uid="{6515B5CC-02F2-D74B-BFFB-6F71A88BB952}">
      <formula1>1</formula1>
    </dataValidation>
    <dataValidation allowBlank="1" showInputMessage="1" showErrorMessage="1" promptTitle="Notice of withdrawal" prompt="The minimum time required after submitting a written notice before you can withdraw from the account _x000a_" sqref="I6" xr:uid="{C82430F6-85D5-314A-B70B-F2D7C982A35D}"/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3" name="Scroll Bar 4">
              <controlPr defaultSize="0" autoPict="0">
                <anchor moveWithCells="1">
                  <from>
                    <xdr:col>9</xdr:col>
                    <xdr:colOff>12700</xdr:colOff>
                    <xdr:row>6</xdr:row>
                    <xdr:rowOff>12700</xdr:rowOff>
                  </from>
                  <to>
                    <xdr:col>9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8B9A3-6F5C-854B-8E28-A8834423BFC2}">
  <sheetPr codeName="Sheet4"/>
  <dimension ref="A1:CZ25"/>
  <sheetViews>
    <sheetView zoomScaleNormal="100" workbookViewId="0">
      <selection activeCell="G16" sqref="G16"/>
    </sheetView>
  </sheetViews>
  <sheetFormatPr baseColWidth="10" defaultColWidth="30.83203125" defaultRowHeight="20" customHeight="1"/>
  <cols>
    <col min="4" max="4" width="10.83203125" customWidth="1"/>
    <col min="5" max="8" width="20.83203125" customWidth="1"/>
    <col min="9" max="9" width="5.83203125" customWidth="1"/>
    <col min="10" max="10" width="17.5" customWidth="1"/>
  </cols>
  <sheetData>
    <row r="1" spans="1:104" ht="20" customHeight="1">
      <c r="A1" s="8"/>
      <c r="B1" s="8"/>
      <c r="C1" s="8"/>
      <c r="D1" s="8"/>
      <c r="E1" s="8"/>
      <c r="F1" s="8"/>
      <c r="G1" s="8"/>
      <c r="H1" s="42"/>
      <c r="I1" s="42"/>
      <c r="J1" s="42"/>
      <c r="K1" s="8"/>
    </row>
    <row r="2" spans="1:104" ht="25" customHeight="1">
      <c r="A2" s="8"/>
      <c r="B2" s="69" t="s">
        <v>54</v>
      </c>
      <c r="C2" s="69"/>
      <c r="D2" s="14"/>
      <c r="E2" s="14"/>
      <c r="F2" s="14"/>
      <c r="G2" s="8"/>
      <c r="H2" s="8"/>
      <c r="I2" s="8"/>
      <c r="J2" s="8"/>
      <c r="K2" s="8"/>
    </row>
    <row r="3" spans="1:104" ht="20" customHeight="1">
      <c r="A3" s="8"/>
      <c r="B3" s="8"/>
      <c r="C3" s="8"/>
      <c r="D3" s="14"/>
      <c r="E3" s="8"/>
      <c r="F3" s="8"/>
      <c r="G3" s="8"/>
      <c r="H3" s="8"/>
      <c r="I3" s="8"/>
      <c r="J3" s="8"/>
      <c r="K3" s="8"/>
    </row>
    <row r="4" spans="1:104" ht="25" customHeight="1">
      <c r="A4" s="8"/>
      <c r="B4" s="8"/>
      <c r="C4" s="8"/>
      <c r="D4" s="7"/>
      <c r="E4" s="67" t="s">
        <v>56</v>
      </c>
      <c r="F4" s="67"/>
      <c r="G4" s="67"/>
      <c r="H4" s="67"/>
      <c r="I4" s="8"/>
      <c r="J4" s="8"/>
      <c r="K4" s="8"/>
    </row>
    <row r="5" spans="1:104" ht="20" customHeight="1">
      <c r="A5" s="8"/>
      <c r="B5" s="8"/>
      <c r="C5" s="8"/>
      <c r="D5" s="7"/>
      <c r="E5" s="8"/>
      <c r="F5" s="8"/>
      <c r="G5" s="8"/>
      <c r="H5" s="8"/>
      <c r="I5" s="8"/>
      <c r="J5" s="8"/>
      <c r="K5" s="8"/>
    </row>
    <row r="6" spans="1:104" ht="20" customHeight="1">
      <c r="A6" s="8"/>
      <c r="B6" s="8"/>
      <c r="C6" s="8"/>
      <c r="D6" s="7"/>
      <c r="E6" s="6" t="s">
        <v>40</v>
      </c>
      <c r="F6" s="6" t="s">
        <v>55</v>
      </c>
      <c r="G6" s="6" t="s">
        <v>59</v>
      </c>
      <c r="H6" s="6" t="s">
        <v>124</v>
      </c>
      <c r="I6" s="8"/>
      <c r="J6" s="8"/>
      <c r="K6" s="8"/>
    </row>
    <row r="7" spans="1:104" ht="20" customHeight="1">
      <c r="A7" s="8"/>
      <c r="B7" s="68" t="s">
        <v>128</v>
      </c>
      <c r="C7" s="68"/>
      <c r="D7" s="7"/>
      <c r="E7" s="1" t="str">
        <f ca="1">OFFSET('Account reference sheet'!H4,'Government Bond Calculator'!$I$7,0)</f>
        <v>Treasury</v>
      </c>
      <c r="F7" s="53">
        <f ca="1">OFFSET('Account reference sheet'!I4,'Government Bond Calculator'!$I$7,0)</f>
        <v>100.87</v>
      </c>
      <c r="G7" s="52">
        <f ca="1">OFFSET('Account reference sheet'!J4,'Government Bond Calculator'!$I$7,0)</f>
        <v>5.0000000000000001E-3</v>
      </c>
      <c r="H7" s="51">
        <f ca="1">OFFSET('Account reference sheet'!K4,'Government Bond Calculator'!$I$7,0)</f>
        <v>44764</v>
      </c>
      <c r="I7" s="50">
        <v>1</v>
      </c>
      <c r="J7" s="8"/>
      <c r="K7" s="8"/>
    </row>
    <row r="8" spans="1:104" ht="20" customHeight="1">
      <c r="A8" s="8"/>
      <c r="B8" s="6" t="s">
        <v>55</v>
      </c>
      <c r="C8" s="24">
        <v>1000</v>
      </c>
      <c r="D8" s="7"/>
      <c r="E8" s="1" t="str">
        <f ca="1">OFFSET('Account reference sheet'!H5,'Government Bond Calculator'!$I$7,0)</f>
        <v>Treasury</v>
      </c>
      <c r="F8" s="53">
        <f ca="1">OFFSET('Account reference sheet'!I5,'Government Bond Calculator'!$I$7,0)</f>
        <v>102.07</v>
      </c>
      <c r="G8" s="52">
        <f ca="1">OFFSET('Account reference sheet'!J5,'Government Bond Calculator'!$I$7,0)</f>
        <v>7.4999999999999997E-3</v>
      </c>
      <c r="H8" s="51">
        <f ca="1">OFFSET('Account reference sheet'!K5,'Government Bond Calculator'!$I$7,0)</f>
        <v>45129</v>
      </c>
      <c r="I8" s="8"/>
      <c r="J8" s="8"/>
      <c r="K8" s="8"/>
    </row>
    <row r="9" spans="1:104" ht="20" customHeight="1">
      <c r="A9" s="8"/>
      <c r="B9" s="6" t="s">
        <v>57</v>
      </c>
      <c r="C9" s="39">
        <v>43352</v>
      </c>
      <c r="D9" s="7"/>
      <c r="E9" s="1" t="str">
        <f ca="1">OFFSET('Account reference sheet'!H6,'Government Bond Calculator'!$I$7,0)</f>
        <v>Treasury</v>
      </c>
      <c r="F9" s="53">
        <f ca="1">OFFSET('Account reference sheet'!I6,'Government Bond Calculator'!$I$7,0)</f>
        <v>111.15</v>
      </c>
      <c r="G9" s="52">
        <f ca="1">OFFSET('Account reference sheet'!J6,'Government Bond Calculator'!$I$7,0)</f>
        <v>1.6250000000000001E-2</v>
      </c>
      <c r="H9" s="51">
        <f ca="1">OFFSET('Account reference sheet'!K6,'Government Bond Calculator'!$I$7,0)</f>
        <v>47048</v>
      </c>
      <c r="I9" s="8"/>
      <c r="J9" s="8"/>
      <c r="K9" s="8"/>
    </row>
    <row r="10" spans="1:104" ht="20" customHeight="1">
      <c r="A10" s="8"/>
      <c r="B10" s="6" t="s">
        <v>58</v>
      </c>
      <c r="C10" s="39">
        <v>45178</v>
      </c>
      <c r="D10" s="7"/>
      <c r="E10" s="1" t="str">
        <f ca="1">OFFSET('Account reference sheet'!H7,'Government Bond Calculator'!$I$7,0)</f>
        <v>Treasury</v>
      </c>
      <c r="F10" s="53">
        <f ca="1">OFFSET('Account reference sheet'!I7,'Government Bond Calculator'!$I$7,0)</f>
        <v>107.35</v>
      </c>
      <c r="G10" s="52">
        <f ca="1">OFFSET('Account reference sheet'!J7,'Government Bond Calculator'!$I$7,0)</f>
        <v>1.2500000000000001E-2</v>
      </c>
      <c r="H10" s="51">
        <f ca="1">OFFSET('Account reference sheet'!K7,'Government Bond Calculator'!$I$7,0)</f>
        <v>46590</v>
      </c>
      <c r="I10" s="8"/>
      <c r="J10" s="8"/>
      <c r="K10" s="8"/>
    </row>
    <row r="11" spans="1:104" ht="20" customHeight="1">
      <c r="A11" s="8"/>
      <c r="B11" s="6" t="s">
        <v>60</v>
      </c>
      <c r="C11" s="1">
        <f>DATEDIF(C9,C10,"Y")</f>
        <v>5</v>
      </c>
      <c r="D11" s="7"/>
      <c r="E11" s="1" t="str">
        <f ca="1">OFFSET('Account reference sheet'!H8,'Government Bond Calculator'!$I$7,0)</f>
        <v>Treasury</v>
      </c>
      <c r="F11" s="53">
        <f ca="1">OFFSET('Account reference sheet'!I8,'Government Bond Calculator'!$I$7,0)</f>
        <v>107.55</v>
      </c>
      <c r="G11" s="52">
        <f ca="1">OFFSET('Account reference sheet'!J8,'Government Bond Calculator'!$I$7,0)</f>
        <v>1.2500000000000001E-2</v>
      </c>
      <c r="H11" s="51">
        <f ca="1">OFFSET('Account reference sheet'!K8,'Government Bond Calculator'!$I$7,0)</f>
        <v>51796</v>
      </c>
      <c r="I11" s="8"/>
      <c r="J11" s="8"/>
      <c r="K11" s="8"/>
    </row>
    <row r="12" spans="1:104" ht="20" customHeight="1">
      <c r="A12" s="8"/>
      <c r="B12" s="6" t="s">
        <v>61</v>
      </c>
      <c r="C12" s="1">
        <v>1</v>
      </c>
      <c r="D12" s="7"/>
      <c r="E12" s="7"/>
      <c r="F12" s="7"/>
      <c r="G12" s="8"/>
      <c r="H12" s="8"/>
      <c r="I12" s="8"/>
      <c r="J12" s="8"/>
      <c r="K12" s="8"/>
    </row>
    <row r="13" spans="1:104" ht="20" customHeight="1">
      <c r="A13" s="8"/>
      <c r="B13" s="6" t="s">
        <v>59</v>
      </c>
      <c r="C13" s="18">
        <v>0.05</v>
      </c>
      <c r="D13" s="7"/>
      <c r="E13" s="7"/>
      <c r="F13" s="8"/>
      <c r="G13" s="8"/>
      <c r="H13" s="8"/>
      <c r="I13" s="8"/>
      <c r="J13" s="8"/>
      <c r="K13" s="8"/>
    </row>
    <row r="14" spans="1:104" ht="20" customHeight="1">
      <c r="A14" s="8"/>
      <c r="B14" s="6" t="s">
        <v>62</v>
      </c>
      <c r="C14" s="24">
        <f>C13*C8</f>
        <v>50</v>
      </c>
      <c r="D14" s="7"/>
      <c r="E14" s="7"/>
      <c r="F14" s="8"/>
      <c r="G14" s="8"/>
      <c r="H14" s="8"/>
      <c r="I14" s="8"/>
      <c r="J14" s="8"/>
      <c r="K14" s="8"/>
      <c r="CY14" s="43">
        <v>1</v>
      </c>
      <c r="CZ14" s="43" t="s">
        <v>65</v>
      </c>
    </row>
    <row r="15" spans="1:104" ht="20" customHeight="1">
      <c r="A15" s="8"/>
      <c r="B15" s="6" t="s">
        <v>48</v>
      </c>
      <c r="C15" s="30">
        <v>0.09</v>
      </c>
      <c r="D15" s="7"/>
      <c r="E15" s="7"/>
      <c r="F15" s="8"/>
      <c r="G15" s="8"/>
      <c r="H15" s="8"/>
      <c r="I15" s="8"/>
      <c r="J15" s="8"/>
      <c r="K15" s="8"/>
      <c r="CY15" s="43">
        <v>6</v>
      </c>
      <c r="CZ15" s="43"/>
    </row>
    <row r="16" spans="1:104" ht="20" customHeight="1">
      <c r="A16" s="8"/>
      <c r="B16" s="6" t="s">
        <v>49</v>
      </c>
      <c r="C16" s="18">
        <f>((1+C15)/(1+Inflation!C16))-1</f>
        <v>6.8449376084378066E-2</v>
      </c>
      <c r="D16" s="8"/>
      <c r="E16" s="8"/>
      <c r="F16" s="8"/>
      <c r="G16" s="8"/>
      <c r="H16" s="8"/>
      <c r="I16" s="8"/>
      <c r="J16" s="8"/>
      <c r="K16" s="8"/>
      <c r="CY16" s="43">
        <v>12</v>
      </c>
      <c r="CZ16" s="43"/>
    </row>
    <row r="17" spans="1:11" ht="20" customHeight="1">
      <c r="A17" s="8"/>
      <c r="B17" s="6" t="s">
        <v>63</v>
      </c>
      <c r="C17" s="40">
        <f>-PV(C16/C12,(C11*C12),C14/C12,C8)</f>
        <v>924.0388051714084</v>
      </c>
      <c r="D17" s="8"/>
      <c r="E17" s="8"/>
      <c r="F17" s="8"/>
      <c r="G17" s="8"/>
      <c r="H17" s="8"/>
      <c r="I17" s="8"/>
      <c r="J17" s="8"/>
      <c r="K17" s="8"/>
    </row>
    <row r="18" spans="1:11" ht="20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1:11" ht="20" customHeight="1">
      <c r="A19" s="8"/>
      <c r="B19" s="6" t="s">
        <v>51</v>
      </c>
      <c r="C19" s="41">
        <f>-FV(C16/C12,(C11*C12),C14/C12,C8)</f>
        <v>1679.0670061466012</v>
      </c>
      <c r="D19" s="8"/>
      <c r="E19" s="8"/>
      <c r="F19" s="8"/>
      <c r="G19" s="8"/>
      <c r="H19" s="8"/>
      <c r="I19" s="8"/>
      <c r="J19" s="8"/>
      <c r="K19" s="8"/>
    </row>
    <row r="20" spans="1:11" ht="20" customHeight="1">
      <c r="A20" s="8"/>
      <c r="B20" s="6" t="s">
        <v>52</v>
      </c>
      <c r="C20" s="19">
        <f>C8</f>
        <v>1000</v>
      </c>
      <c r="D20" s="8"/>
      <c r="E20" s="8"/>
      <c r="F20" s="8"/>
      <c r="G20" s="8"/>
      <c r="H20" s="8"/>
      <c r="I20" s="8"/>
      <c r="J20" s="8"/>
      <c r="K20" s="8"/>
    </row>
    <row r="21" spans="1:11" ht="20" customHeight="1">
      <c r="A21" s="8"/>
      <c r="B21" s="6" t="s">
        <v>64</v>
      </c>
      <c r="C21" s="41">
        <f>C19-C20</f>
        <v>679.06700614660122</v>
      </c>
      <c r="D21" s="8"/>
      <c r="E21" s="8"/>
      <c r="F21" s="8"/>
      <c r="G21" s="8"/>
      <c r="H21" s="8"/>
      <c r="I21" s="8"/>
      <c r="J21" s="8"/>
      <c r="K21" s="8"/>
    </row>
    <row r="22" spans="1:11" ht="20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t="20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t="20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t="20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</row>
  </sheetData>
  <mergeCells count="3">
    <mergeCell ref="B2:C2"/>
    <mergeCell ref="E4:H4"/>
    <mergeCell ref="B7:C7"/>
  </mergeCells>
  <dataValidations count="2">
    <dataValidation type="list" allowBlank="1" showInputMessage="1" showErrorMessage="1" sqref="C12" xr:uid="{340D4574-E8BC-9748-A28A-4696E3C86D0E}">
      <formula1>$CY$14:$CY$16</formula1>
    </dataValidation>
    <dataValidation type="custom" showInputMessage="1" showErrorMessage="1" error="You have not selected a valid Pension type to input a value here." sqref="D10" xr:uid="{BE757D04-6E08-5C4E-BA35-64544E5CF60A}">
      <formula1>AND($C$8&lt;&gt;"Personal Pension", $C$8&lt;&gt;"")</formula1>
    </dataValidation>
  </dataValidations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Scroll Bar 1">
              <controlPr defaultSize="0" autoPict="0">
                <anchor moveWithCells="1">
                  <from>
                    <xdr:col>8</xdr:col>
                    <xdr:colOff>12700</xdr:colOff>
                    <xdr:row>6</xdr:row>
                    <xdr:rowOff>0</xdr:rowOff>
                  </from>
                  <to>
                    <xdr:col>8</xdr:col>
                    <xdr:colOff>317500</xdr:colOff>
                    <xdr:row>10</xdr:row>
                    <xdr:rowOff>241300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6854-7C59-A84E-9D83-66D535405F48}">
  <sheetPr codeName="Sheet5"/>
  <dimension ref="A1:K25"/>
  <sheetViews>
    <sheetView zoomScaleNormal="100" workbookViewId="0">
      <selection activeCell="K7" sqref="K7"/>
    </sheetView>
  </sheetViews>
  <sheetFormatPr baseColWidth="10" defaultColWidth="30.83203125" defaultRowHeight="20" customHeight="1"/>
  <cols>
    <col min="2" max="2" width="30.83203125" customWidth="1"/>
    <col min="4" max="4" width="10.83203125" customWidth="1"/>
    <col min="5" max="9" width="20.83203125" customWidth="1"/>
    <col min="10" max="10" width="4.83203125" customWidth="1"/>
  </cols>
  <sheetData>
    <row r="1" spans="1:11" ht="20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5" customHeight="1">
      <c r="A2" s="8"/>
      <c r="B2" s="70" t="s">
        <v>66</v>
      </c>
      <c r="C2" s="70"/>
      <c r="D2" s="14"/>
      <c r="E2" s="14"/>
      <c r="F2" s="14"/>
      <c r="G2" s="14"/>
      <c r="H2" s="8"/>
      <c r="I2" s="8"/>
      <c r="J2" s="8"/>
      <c r="K2" s="8"/>
    </row>
    <row r="3" spans="1:11" ht="20" customHeight="1">
      <c r="A3" s="8"/>
      <c r="B3" s="8"/>
      <c r="C3" s="8"/>
      <c r="D3" s="14"/>
      <c r="E3" s="8"/>
      <c r="F3" s="8"/>
      <c r="G3" s="8"/>
      <c r="H3" s="8"/>
      <c r="I3" s="8"/>
      <c r="J3" s="8"/>
      <c r="K3" s="8"/>
    </row>
    <row r="4" spans="1:11" ht="25" customHeight="1">
      <c r="A4" s="8"/>
      <c r="B4" s="8"/>
      <c r="C4" s="8"/>
      <c r="D4" s="7"/>
      <c r="E4" s="67" t="s">
        <v>68</v>
      </c>
      <c r="F4" s="67"/>
      <c r="G4" s="67"/>
      <c r="H4" s="67"/>
      <c r="I4" s="67"/>
      <c r="J4" s="38"/>
      <c r="K4" s="8"/>
    </row>
    <row r="5" spans="1:11" ht="20" customHeight="1">
      <c r="A5" s="8"/>
      <c r="B5" s="8"/>
      <c r="C5" s="8"/>
      <c r="D5" s="7"/>
      <c r="E5" s="8"/>
      <c r="F5" s="8"/>
      <c r="G5" s="8"/>
      <c r="H5" s="8"/>
      <c r="I5" s="8"/>
      <c r="J5" s="8"/>
      <c r="K5" s="8"/>
    </row>
    <row r="6" spans="1:11" ht="20" customHeight="1">
      <c r="A6" s="8"/>
      <c r="B6" s="8"/>
      <c r="C6" s="8"/>
      <c r="D6" s="7"/>
      <c r="E6" s="6" t="s">
        <v>40</v>
      </c>
      <c r="F6" s="6" t="s">
        <v>91</v>
      </c>
      <c r="G6" s="6" t="s">
        <v>41</v>
      </c>
      <c r="H6" s="6" t="s">
        <v>42</v>
      </c>
      <c r="I6" s="6" t="s">
        <v>76</v>
      </c>
      <c r="J6" s="8"/>
      <c r="K6" s="8"/>
    </row>
    <row r="7" spans="1:11" ht="20" customHeight="1">
      <c r="A7" s="8"/>
      <c r="B7" s="68" t="s">
        <v>128</v>
      </c>
      <c r="C7" s="68"/>
      <c r="D7" s="7"/>
      <c r="E7" s="45" t="str">
        <f ca="1">OFFSET('Account reference sheet'!B4,'ISA Calculator'!$J$7,0)</f>
        <v>Moneybox</v>
      </c>
      <c r="F7" s="45" t="str">
        <f ca="1">OFFSET('Account reference sheet'!C4,'ISA Calculator'!$J$7,0)</f>
        <v>Lifetime</v>
      </c>
      <c r="G7" s="46" t="str">
        <f ca="1">OFFSET('Account reference sheet'!D4,'ISA Calculator'!$J$7,0)</f>
        <v>1.1%  </v>
      </c>
      <c r="H7" s="45" t="str">
        <f ca="1">OFFSET('Account reference sheet'!E4,'ISA Calculator'!$J$7,0)</f>
        <v>-</v>
      </c>
      <c r="I7" s="47">
        <f ca="1">OFFSET('Account reference sheet'!F4,'ISA Calculator'!$J$7,0)</f>
        <v>1</v>
      </c>
      <c r="J7" s="8">
        <v>11</v>
      </c>
      <c r="K7" s="8"/>
    </row>
    <row r="8" spans="1:11" ht="20" customHeight="1">
      <c r="A8" s="8"/>
      <c r="B8" s="6" t="s">
        <v>67</v>
      </c>
      <c r="C8" s="37" t="s">
        <v>11</v>
      </c>
      <c r="D8" s="7"/>
      <c r="E8" s="45" t="str">
        <f ca="1">OFFSET('Account reference sheet'!B5,'ISA Calculator'!$J$7,0)</f>
        <v>Paragon</v>
      </c>
      <c r="F8" s="45" t="str">
        <f ca="1">OFFSET('Account reference sheet'!C5,'ISA Calculator'!$J$7,0)</f>
        <v>Lifetime</v>
      </c>
      <c r="G8" s="46">
        <f ca="1">OFFSET('Account reference sheet'!D5,'ISA Calculator'!$J$7,0)</f>
        <v>7.4999999999999997E-3</v>
      </c>
      <c r="H8" s="45" t="str">
        <f ca="1">OFFSET('Account reference sheet'!E5,'ISA Calculator'!$J$7,0)</f>
        <v>-</v>
      </c>
      <c r="I8" s="47">
        <f ca="1">OFFSET('Account reference sheet'!F5,'ISA Calculator'!$J$7,0)</f>
        <v>1</v>
      </c>
      <c r="J8" s="7"/>
      <c r="K8" s="8"/>
    </row>
    <row r="9" spans="1:11" ht="20" customHeight="1">
      <c r="A9" s="8"/>
      <c r="B9" s="6" t="s">
        <v>69</v>
      </c>
      <c r="C9" s="19">
        <v>3000</v>
      </c>
      <c r="D9" s="7"/>
      <c r="E9" s="45" t="str">
        <f ca="1">OFFSET('Account reference sheet'!B6,'ISA Calculator'!$J$7,0)</f>
        <v>Skipton BS</v>
      </c>
      <c r="F9" s="45" t="str">
        <f ca="1">OFFSET('Account reference sheet'!C6,'ISA Calculator'!$J$7,0)</f>
        <v>Lifetime</v>
      </c>
      <c r="G9" s="46">
        <f ca="1">OFFSET('Account reference sheet'!D6,'ISA Calculator'!$J$7,0)</f>
        <v>3.5000000000000001E-3</v>
      </c>
      <c r="H9" s="45" t="str">
        <f ca="1">OFFSET('Account reference sheet'!E6,'ISA Calculator'!$J$7,0)</f>
        <v>-</v>
      </c>
      <c r="I9" s="47">
        <f ca="1">OFFSET('Account reference sheet'!F6,'ISA Calculator'!$J$7,0)</f>
        <v>1</v>
      </c>
      <c r="J9" s="8"/>
      <c r="K9" s="8"/>
    </row>
    <row r="10" spans="1:11" ht="20" customHeight="1">
      <c r="A10" s="8"/>
      <c r="B10" s="6" t="s">
        <v>70</v>
      </c>
      <c r="C10" s="15">
        <v>6</v>
      </c>
      <c r="D10" s="7"/>
      <c r="E10" s="45" t="str">
        <f ca="1">OFFSET('Account reference sheet'!B7,'ISA Calculator'!$J$7,0)</f>
        <v>Newcastle BS</v>
      </c>
      <c r="F10" s="45" t="str">
        <f ca="1">OFFSET('Account reference sheet'!C7,'ISA Calculator'!$J$7,0)</f>
        <v>Lifetime</v>
      </c>
      <c r="G10" s="46">
        <f ca="1">OFFSET('Account reference sheet'!D7,'ISA Calculator'!$J$7,0)</f>
        <v>3.5000000000000001E-3</v>
      </c>
      <c r="H10" s="45" t="str">
        <f ca="1">OFFSET('Account reference sheet'!E7,'ISA Calculator'!$J$7,0)</f>
        <v>-</v>
      </c>
      <c r="I10" s="47">
        <f ca="1">OFFSET('Account reference sheet'!F7,'ISA Calculator'!$J$7,0)</f>
        <v>1</v>
      </c>
      <c r="J10" s="7"/>
      <c r="K10" s="8"/>
    </row>
    <row r="11" spans="1:11" ht="20" customHeight="1">
      <c r="A11" s="8"/>
      <c r="B11" s="6" t="s">
        <v>71</v>
      </c>
      <c r="C11" s="19">
        <v>50</v>
      </c>
      <c r="D11" s="7"/>
      <c r="E11" s="45" t="str">
        <f ca="1">OFFSET('Account reference sheet'!B8,'ISA Calculator'!$J$7,0)</f>
        <v>Nottingham BS</v>
      </c>
      <c r="F11" s="45" t="str">
        <f ca="1">OFFSET('Account reference sheet'!C8,'ISA Calculator'!$J$7,0)</f>
        <v>Lifetime</v>
      </c>
      <c r="G11" s="46">
        <f ca="1">OFFSET('Account reference sheet'!D8,'ISA Calculator'!$J$7,0)</f>
        <v>1.0500000000000001E-2</v>
      </c>
      <c r="H11" s="45" t="str">
        <f ca="1">OFFSET('Account reference sheet'!E8,'ISA Calculator'!$J$7,0)</f>
        <v>-</v>
      </c>
      <c r="I11" s="47">
        <f ca="1">OFFSET('Account reference sheet'!F8,'ISA Calculator'!$J$7,0)</f>
        <v>10</v>
      </c>
      <c r="J11" s="7"/>
      <c r="K11" s="8"/>
    </row>
    <row r="12" spans="1:11" ht="20" customHeight="1">
      <c r="A12" s="8"/>
      <c r="B12" s="6" t="s">
        <v>72</v>
      </c>
      <c r="C12" s="24">
        <f>C9+(C10*C11)</f>
        <v>3300</v>
      </c>
      <c r="D12" s="7"/>
      <c r="E12" s="8"/>
      <c r="F12" s="8"/>
      <c r="G12" s="8"/>
      <c r="H12" s="8"/>
      <c r="I12" s="8"/>
      <c r="J12" s="7"/>
      <c r="K12" s="8"/>
    </row>
    <row r="13" spans="1:11" ht="20" customHeight="1">
      <c r="A13" s="8"/>
      <c r="B13" s="6" t="s">
        <v>48</v>
      </c>
      <c r="C13" s="36">
        <v>2.5000000000000001E-2</v>
      </c>
      <c r="D13" s="7"/>
      <c r="E13" s="8"/>
      <c r="F13" s="8"/>
      <c r="G13" s="8"/>
      <c r="H13" s="8"/>
      <c r="I13" s="8"/>
      <c r="J13" s="7"/>
      <c r="K13" s="8"/>
    </row>
    <row r="14" spans="1:11" ht="20" customHeight="1">
      <c r="A14" s="8"/>
      <c r="B14" s="6" t="s">
        <v>49</v>
      </c>
      <c r="C14" s="18">
        <f>((1+C13)/(1+Inflation!C16))-1</f>
        <v>4.7345050334746119E-3</v>
      </c>
      <c r="D14" s="7"/>
      <c r="E14" s="8"/>
      <c r="F14" s="8"/>
      <c r="G14" s="8"/>
      <c r="H14" s="8"/>
      <c r="I14" s="8"/>
      <c r="J14" s="8"/>
      <c r="K14" s="8"/>
    </row>
    <row r="15" spans="1:11" ht="20" customHeight="1">
      <c r="A15" s="8"/>
      <c r="B15" s="6" t="s">
        <v>73</v>
      </c>
      <c r="C15" s="15">
        <v>3</v>
      </c>
      <c r="D15" s="7"/>
      <c r="E15" s="8"/>
      <c r="F15" s="8"/>
      <c r="G15" s="8"/>
      <c r="H15" s="8"/>
      <c r="I15" s="8"/>
      <c r="J15" s="8"/>
      <c r="K15" s="8"/>
    </row>
    <row r="16" spans="1:11" ht="20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</row>
    <row r="17" spans="1:11" ht="20" customHeight="1">
      <c r="A17" s="7"/>
      <c r="B17" s="6" t="s">
        <v>74</v>
      </c>
      <c r="C17" s="23">
        <f>IF( C8="Cash ISA",  C11*((1-(1/((1+(C14/C10))^(C15*C10))))/(C14/C10)), (C11*1.25)*((1-(1/((1+(C14/C10))^(C15*C10))))/(C14/C10)) )</f>
        <v>893.2886750752557</v>
      </c>
      <c r="D17" s="8"/>
      <c r="E17" s="8"/>
      <c r="F17" s="8"/>
      <c r="G17" s="8"/>
      <c r="H17" s="8"/>
      <c r="I17" s="8"/>
      <c r="J17" s="8"/>
      <c r="K17" s="8"/>
    </row>
    <row r="18" spans="1:11" ht="20" customHeight="1">
      <c r="A18" s="7"/>
      <c r="B18" s="6" t="s">
        <v>75</v>
      </c>
      <c r="C18" s="23">
        <f>IF( C8="Cash ISA",  C11*((((1+(C14/C10))^(C10*C15))-1)/(C14/C10)), (C11*1.25)*((((1+(C14/C10))^(C10*C15))-1)/(C14/C10)) )</f>
        <v>906.06197353331856</v>
      </c>
      <c r="D18" s="8"/>
      <c r="E18" s="8"/>
      <c r="F18" s="8"/>
      <c r="G18" s="8"/>
      <c r="H18" s="8"/>
      <c r="I18" s="8"/>
      <c r="J18" s="8"/>
      <c r="K18" s="8"/>
    </row>
    <row r="19" spans="1:11" ht="20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  <row r="20" spans="1:11" ht="20" customHeight="1">
      <c r="A20" s="8"/>
      <c r="B20" s="6" t="s">
        <v>51</v>
      </c>
      <c r="C20" s="23">
        <f>(C9*((1+(C14/C10))^(C10*C15))) + C18</f>
        <v>3948.9595232766528</v>
      </c>
      <c r="D20" s="8"/>
      <c r="E20" s="8"/>
      <c r="F20" s="8"/>
      <c r="G20" s="8"/>
      <c r="H20" s="8"/>
      <c r="I20" s="8"/>
      <c r="J20" s="8"/>
      <c r="K20" s="8"/>
    </row>
    <row r="21" spans="1:11" ht="20" customHeight="1">
      <c r="A21" s="8"/>
      <c r="B21" s="6" t="s">
        <v>52</v>
      </c>
      <c r="C21" s="19">
        <f>C9+(C10*C11*C15)</f>
        <v>3900</v>
      </c>
      <c r="D21" s="8"/>
      <c r="E21" s="8"/>
      <c r="F21" s="8"/>
      <c r="G21" s="8"/>
      <c r="H21" s="8"/>
      <c r="I21" s="8"/>
      <c r="J21" s="8"/>
      <c r="K21" s="8"/>
    </row>
    <row r="22" spans="1:11" ht="20" customHeight="1">
      <c r="A22" s="8"/>
      <c r="B22" s="6" t="s">
        <v>64</v>
      </c>
      <c r="C22" s="19">
        <f>C20-C21</f>
        <v>48.959523276652817</v>
      </c>
      <c r="D22" s="8"/>
      <c r="E22" s="8"/>
      <c r="F22" s="8"/>
      <c r="G22" s="8"/>
      <c r="H22" s="8"/>
      <c r="I22" s="8"/>
      <c r="J22" s="8"/>
      <c r="K22" s="8"/>
    </row>
    <row r="23" spans="1:11" ht="20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t="20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t="20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</row>
  </sheetData>
  <sortState xmlns:xlrd2="http://schemas.microsoft.com/office/spreadsheetml/2017/richdata2" ref="E7:I11">
    <sortCondition descending="1" ref="G7:G11"/>
  </sortState>
  <mergeCells count="3">
    <mergeCell ref="B2:C2"/>
    <mergeCell ref="E4:I4"/>
    <mergeCell ref="B7:C7"/>
  </mergeCells>
  <conditionalFormatting sqref="C12">
    <cfRule type="expression" dxfId="1" priority="1">
      <formula>AND($C$8="Lifetime ISA", $C$12&gt;4000)</formula>
    </cfRule>
    <cfRule type="expression" dxfId="0" priority="2">
      <formula>AND($C$8="Cash ISA", $C$12 &gt; 20000)</formula>
    </cfRule>
  </conditionalFormatting>
  <dataValidations count="3">
    <dataValidation type="list" allowBlank="1" showInputMessage="1" showErrorMessage="1" sqref="C8" xr:uid="{FDE7B8A2-8B91-4703-BAD0-753BE916E884}">
      <formula1>"Cash ISA, LIfetime ISA"</formula1>
    </dataValidation>
    <dataValidation type="decimal" operator="lessThanOrEqual" allowBlank="1" showInputMessage="1" showErrorMessage="1" promptTitle="Personal savings allowance" prompt="There is a £20,000 Maximum input p.a. for a Cash ISA and £4,000 for Lifetime ISA." sqref="C12" xr:uid="{318DFA53-3915-C643-B23A-A831D2A11868}">
      <formula1>IF(C8="Cash ISA", 20000,4000)</formula1>
    </dataValidation>
    <dataValidation type="custom" showInputMessage="1" showErrorMessage="1" error="You have not selected a valid Pension type to input a value here." sqref="D10" xr:uid="{2AF79D2E-DDE9-4A4F-8A3D-B3FBDB9BD55E}">
      <formula1>AND($C$8&lt;&gt;"Personal Pension", $C$8&lt;&gt;"")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7" r:id="rId3" name="Scroll Bar 7">
              <controlPr defaultSize="0" autoPict="0">
                <anchor moveWithCells="1">
                  <from>
                    <xdr:col>9</xdr:col>
                    <xdr:colOff>12700</xdr:colOff>
                    <xdr:row>5</xdr:row>
                    <xdr:rowOff>241300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17370-4639-C449-9A81-42DCA1498C93}">
  <sheetPr codeName="Sheet6"/>
  <dimension ref="A1:S47"/>
  <sheetViews>
    <sheetView topLeftCell="A3" zoomScale="125" zoomScaleNormal="110" workbookViewId="0">
      <selection activeCell="L5" sqref="L5"/>
    </sheetView>
  </sheetViews>
  <sheetFormatPr baseColWidth="10" defaultRowHeight="15"/>
  <cols>
    <col min="2" max="2" width="21.5" bestFit="1" customWidth="1"/>
    <col min="3" max="3" width="7.5" bestFit="1" customWidth="1"/>
    <col min="6" max="6" width="14.6640625" bestFit="1" customWidth="1"/>
    <col min="8" max="8" width="13.5" bestFit="1" customWidth="1"/>
    <col min="10" max="10" width="11.1640625" bestFit="1" customWidth="1"/>
    <col min="11" max="11" width="16.5" bestFit="1" customWidth="1"/>
    <col min="13" max="13" width="18" bestFit="1" customWidth="1"/>
    <col min="15" max="15" width="15.1640625" bestFit="1" customWidth="1"/>
    <col min="16" max="16" width="15.33203125" bestFit="1" customWidth="1"/>
    <col min="17" max="17" width="11.83203125" bestFit="1" customWidth="1"/>
  </cols>
  <sheetData>
    <row r="1" spans="1:19" ht="24">
      <c r="A1" s="14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ht="21">
      <c r="A2" s="7"/>
      <c r="B2" s="67" t="s">
        <v>68</v>
      </c>
      <c r="C2" s="67"/>
      <c r="D2" s="67"/>
      <c r="E2" s="67"/>
      <c r="F2" s="67"/>
      <c r="G2" s="38"/>
      <c r="H2" s="67" t="s">
        <v>56</v>
      </c>
      <c r="I2" s="67"/>
      <c r="J2" s="67"/>
      <c r="K2" s="67"/>
      <c r="L2" s="8"/>
      <c r="M2" s="67" t="s">
        <v>37</v>
      </c>
      <c r="N2" s="67"/>
      <c r="O2" s="67"/>
      <c r="P2" s="67"/>
      <c r="Q2" s="67"/>
      <c r="R2" s="8"/>
      <c r="S2" s="8"/>
    </row>
    <row r="3" spans="1:19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>
      <c r="A4" s="7"/>
      <c r="B4" s="6" t="s">
        <v>40</v>
      </c>
      <c r="C4" s="6" t="s">
        <v>91</v>
      </c>
      <c r="D4" s="6" t="s">
        <v>41</v>
      </c>
      <c r="E4" s="6" t="s">
        <v>42</v>
      </c>
      <c r="F4" s="6" t="s">
        <v>76</v>
      </c>
      <c r="G4" s="8"/>
      <c r="H4" s="6" t="s">
        <v>40</v>
      </c>
      <c r="I4" s="6" t="s">
        <v>55</v>
      </c>
      <c r="J4" s="6" t="s">
        <v>59</v>
      </c>
      <c r="K4" s="6" t="s">
        <v>124</v>
      </c>
      <c r="L4" s="8"/>
      <c r="M4" s="6" t="s">
        <v>40</v>
      </c>
      <c r="N4" s="6" t="s">
        <v>41</v>
      </c>
      <c r="O4" s="6" t="s">
        <v>109</v>
      </c>
      <c r="P4" s="6" t="s">
        <v>110</v>
      </c>
      <c r="Q4" s="6" t="s">
        <v>108</v>
      </c>
      <c r="R4" s="8"/>
      <c r="S4" s="8"/>
    </row>
    <row r="5" spans="1:19">
      <c r="A5" s="7"/>
      <c r="B5" s="45" t="s">
        <v>98</v>
      </c>
      <c r="C5" s="45" t="s">
        <v>92</v>
      </c>
      <c r="D5" s="48" t="s">
        <v>82</v>
      </c>
      <c r="E5" s="45" t="s">
        <v>85</v>
      </c>
      <c r="F5" s="49">
        <v>1</v>
      </c>
      <c r="G5" s="8"/>
      <c r="H5" s="1" t="s">
        <v>125</v>
      </c>
      <c r="I5" s="1">
        <v>100.87</v>
      </c>
      <c r="J5" s="52">
        <v>5.0000000000000001E-3</v>
      </c>
      <c r="K5" s="51">
        <v>44764</v>
      </c>
      <c r="L5" s="8"/>
      <c r="M5" s="1" t="s">
        <v>111</v>
      </c>
      <c r="N5" s="30">
        <v>3.5000000000000001E-3</v>
      </c>
      <c r="O5" s="1">
        <v>1000</v>
      </c>
      <c r="P5" s="1">
        <v>500000</v>
      </c>
      <c r="Q5" s="1" t="s">
        <v>112</v>
      </c>
      <c r="R5" s="8"/>
      <c r="S5" s="8"/>
    </row>
    <row r="6" spans="1:19">
      <c r="A6" s="7"/>
      <c r="B6" s="45" t="s">
        <v>101</v>
      </c>
      <c r="C6" s="45" t="s">
        <v>92</v>
      </c>
      <c r="D6" s="48" t="s">
        <v>89</v>
      </c>
      <c r="E6" s="45" t="s">
        <v>90</v>
      </c>
      <c r="F6" s="49">
        <v>100</v>
      </c>
      <c r="G6" s="7"/>
      <c r="H6" s="1" t="s">
        <v>125</v>
      </c>
      <c r="I6" s="1">
        <v>102.07</v>
      </c>
      <c r="J6" s="52">
        <v>7.4999999999999997E-3</v>
      </c>
      <c r="K6" s="51">
        <v>45129</v>
      </c>
      <c r="L6" s="8"/>
      <c r="M6" s="1" t="s">
        <v>113</v>
      </c>
      <c r="N6" s="30">
        <v>5.0000000000000001E-4</v>
      </c>
      <c r="O6" s="1">
        <v>100000</v>
      </c>
      <c r="P6" s="1">
        <v>499999</v>
      </c>
      <c r="Q6" s="1" t="s">
        <v>112</v>
      </c>
      <c r="R6" s="8"/>
      <c r="S6" s="8"/>
    </row>
    <row r="7" spans="1:19">
      <c r="A7" s="7"/>
      <c r="B7" s="45" t="s">
        <v>96</v>
      </c>
      <c r="C7" s="45" t="s">
        <v>92</v>
      </c>
      <c r="D7" s="48" t="s">
        <v>82</v>
      </c>
      <c r="E7" s="45" t="s">
        <v>83</v>
      </c>
      <c r="F7" s="49">
        <v>500</v>
      </c>
      <c r="G7" s="8"/>
      <c r="H7" s="1" t="s">
        <v>125</v>
      </c>
      <c r="I7" s="1">
        <v>111.15</v>
      </c>
      <c r="J7" s="52">
        <v>1.6250000000000001E-2</v>
      </c>
      <c r="K7" s="51">
        <v>47048</v>
      </c>
      <c r="L7" s="8"/>
      <c r="M7" s="1" t="s">
        <v>113</v>
      </c>
      <c r="N7" s="30">
        <v>1E-4</v>
      </c>
      <c r="O7" s="1">
        <v>0</v>
      </c>
      <c r="P7" s="1">
        <v>99999</v>
      </c>
      <c r="Q7" s="1" t="s">
        <v>112</v>
      </c>
      <c r="R7" s="8"/>
      <c r="S7" s="8"/>
    </row>
    <row r="8" spans="1:19">
      <c r="A8" s="7"/>
      <c r="B8" s="45" t="s">
        <v>97</v>
      </c>
      <c r="C8" s="45" t="s">
        <v>92</v>
      </c>
      <c r="D8" s="48" t="s">
        <v>84</v>
      </c>
      <c r="E8" s="45" t="s">
        <v>85</v>
      </c>
      <c r="F8" s="49">
        <v>500</v>
      </c>
      <c r="G8" s="7"/>
      <c r="H8" s="1" t="s">
        <v>125</v>
      </c>
      <c r="I8" s="1">
        <v>107.35</v>
      </c>
      <c r="J8" s="52">
        <v>1.2500000000000001E-2</v>
      </c>
      <c r="K8" s="51">
        <v>46590</v>
      </c>
      <c r="L8" s="8"/>
      <c r="M8" s="1" t="s">
        <v>114</v>
      </c>
      <c r="N8" s="30">
        <v>1E-3</v>
      </c>
      <c r="O8" s="1">
        <v>25000</v>
      </c>
      <c r="P8" s="1">
        <v>250000</v>
      </c>
      <c r="Q8" s="1" t="s">
        <v>112</v>
      </c>
      <c r="R8" s="8"/>
      <c r="S8" s="8"/>
    </row>
    <row r="9" spans="1:19">
      <c r="A9" s="7"/>
      <c r="B9" s="45" t="s">
        <v>96</v>
      </c>
      <c r="C9" s="45" t="s">
        <v>92</v>
      </c>
      <c r="D9" s="48" t="s">
        <v>86</v>
      </c>
      <c r="E9" s="45" t="s">
        <v>85</v>
      </c>
      <c r="F9" s="49">
        <v>500</v>
      </c>
      <c r="G9" s="7"/>
      <c r="H9" s="1" t="s">
        <v>125</v>
      </c>
      <c r="I9" s="1">
        <v>107.55</v>
      </c>
      <c r="J9" s="52">
        <v>1.2500000000000001E-2</v>
      </c>
      <c r="K9" s="51">
        <v>51796</v>
      </c>
      <c r="L9" s="8"/>
      <c r="M9" s="1" t="s">
        <v>115</v>
      </c>
      <c r="N9" s="30">
        <v>5.0000000000000001E-4</v>
      </c>
      <c r="O9" s="1">
        <v>10000</v>
      </c>
      <c r="P9" s="1">
        <v>5000000</v>
      </c>
      <c r="Q9" s="1" t="s">
        <v>112</v>
      </c>
      <c r="R9" s="8"/>
      <c r="S9" s="8"/>
    </row>
    <row r="10" spans="1:19">
      <c r="A10" s="7"/>
      <c r="B10" s="45" t="s">
        <v>99</v>
      </c>
      <c r="C10" s="45" t="s">
        <v>92</v>
      </c>
      <c r="D10" s="48" t="s">
        <v>87</v>
      </c>
      <c r="E10" s="45" t="s">
        <v>88</v>
      </c>
      <c r="F10" s="49">
        <v>500</v>
      </c>
      <c r="G10" s="7"/>
      <c r="H10" s="1" t="s">
        <v>125</v>
      </c>
      <c r="I10" s="1">
        <v>100.21</v>
      </c>
      <c r="J10" s="52">
        <v>1.4999999999999999E-2</v>
      </c>
      <c r="K10" s="51">
        <v>44218</v>
      </c>
      <c r="L10" s="8"/>
      <c r="M10" s="1" t="s">
        <v>116</v>
      </c>
      <c r="N10" s="30">
        <v>1E-4</v>
      </c>
      <c r="O10" s="1">
        <v>1</v>
      </c>
      <c r="P10" s="1">
        <v>250000</v>
      </c>
      <c r="Q10" s="1" t="s">
        <v>112</v>
      </c>
      <c r="R10" s="8"/>
      <c r="S10" s="8"/>
    </row>
    <row r="11" spans="1:19">
      <c r="A11" s="7"/>
      <c r="B11" s="45" t="s">
        <v>100</v>
      </c>
      <c r="C11" s="45" t="s">
        <v>92</v>
      </c>
      <c r="D11" s="48" t="s">
        <v>89</v>
      </c>
      <c r="E11" s="45" t="s">
        <v>88</v>
      </c>
      <c r="F11" s="49">
        <v>1000</v>
      </c>
      <c r="G11" s="7"/>
      <c r="H11" s="1" t="s">
        <v>125</v>
      </c>
      <c r="I11" s="1">
        <v>108.17</v>
      </c>
      <c r="J11" s="52">
        <v>1.4999999999999999E-2</v>
      </c>
      <c r="K11" s="51">
        <v>46225</v>
      </c>
      <c r="L11" s="8"/>
      <c r="M11" s="1" t="s">
        <v>117</v>
      </c>
      <c r="N11" s="30">
        <v>1E-4</v>
      </c>
      <c r="O11" s="1">
        <v>500</v>
      </c>
      <c r="P11" s="1">
        <v>5000000</v>
      </c>
      <c r="Q11" s="1" t="s">
        <v>112</v>
      </c>
      <c r="R11" s="8"/>
      <c r="S11" s="8"/>
    </row>
    <row r="12" spans="1:19">
      <c r="A12" s="7"/>
      <c r="B12" s="45" t="s">
        <v>95</v>
      </c>
      <c r="C12" s="45" t="s">
        <v>92</v>
      </c>
      <c r="D12" s="48" t="s">
        <v>81</v>
      </c>
      <c r="E12" s="45" t="s">
        <v>79</v>
      </c>
      <c r="F12" s="49">
        <v>1000</v>
      </c>
      <c r="G12" s="8"/>
      <c r="H12" s="1" t="s">
        <v>125</v>
      </c>
      <c r="I12" s="1">
        <v>114.06</v>
      </c>
      <c r="J12" s="52">
        <v>1.4999999999999999E-2</v>
      </c>
      <c r="K12" s="51">
        <v>53895</v>
      </c>
      <c r="L12" s="8"/>
      <c r="M12" s="1" t="s">
        <v>111</v>
      </c>
      <c r="N12" s="30">
        <v>4.0000000000000001E-3</v>
      </c>
      <c r="O12" s="1">
        <v>1000</v>
      </c>
      <c r="P12" s="1">
        <v>500000</v>
      </c>
      <c r="Q12" s="1" t="s">
        <v>118</v>
      </c>
      <c r="R12" s="8"/>
      <c r="S12" s="8"/>
    </row>
    <row r="13" spans="1:19">
      <c r="A13" s="7"/>
      <c r="B13" s="45" t="s">
        <v>94</v>
      </c>
      <c r="C13" s="45" t="s">
        <v>92</v>
      </c>
      <c r="D13" s="48" t="s">
        <v>80</v>
      </c>
      <c r="E13" s="45" t="s">
        <v>79</v>
      </c>
      <c r="F13" s="49">
        <v>2000</v>
      </c>
      <c r="G13" s="8"/>
      <c r="H13" s="1" t="s">
        <v>125</v>
      </c>
      <c r="I13" s="1">
        <v>115.79</v>
      </c>
      <c r="J13" s="52">
        <v>1.7500000000000002E-2</v>
      </c>
      <c r="K13" s="51">
        <v>50290</v>
      </c>
      <c r="L13" s="8"/>
      <c r="M13" s="1" t="s">
        <v>114</v>
      </c>
      <c r="N13" s="30">
        <v>2.5000000000000001E-3</v>
      </c>
      <c r="O13" s="1">
        <v>25000</v>
      </c>
      <c r="P13" s="1">
        <v>500000</v>
      </c>
      <c r="Q13" s="1" t="s">
        <v>118</v>
      </c>
      <c r="R13" s="8"/>
      <c r="S13" s="8"/>
    </row>
    <row r="14" spans="1:19">
      <c r="A14" s="8"/>
      <c r="B14" s="45" t="s">
        <v>93</v>
      </c>
      <c r="C14" s="45" t="s">
        <v>92</v>
      </c>
      <c r="D14" s="48" t="s">
        <v>78</v>
      </c>
      <c r="E14" s="45" t="s">
        <v>79</v>
      </c>
      <c r="F14" s="49">
        <v>15000</v>
      </c>
      <c r="G14" s="8"/>
      <c r="H14" s="1" t="s">
        <v>125</v>
      </c>
      <c r="I14" s="1">
        <v>103.16</v>
      </c>
      <c r="J14" s="52">
        <v>1.7500000000000002E-2</v>
      </c>
      <c r="K14" s="51">
        <v>44811</v>
      </c>
      <c r="L14" s="8"/>
      <c r="M14" s="1" t="s">
        <v>114</v>
      </c>
      <c r="N14" s="30">
        <v>5.0000000000000001E-3</v>
      </c>
      <c r="O14" s="1">
        <v>25000</v>
      </c>
      <c r="P14" s="1">
        <v>500000</v>
      </c>
      <c r="Q14" s="1" t="s">
        <v>123</v>
      </c>
      <c r="R14" s="8"/>
      <c r="S14" s="8"/>
    </row>
    <row r="15" spans="1:19">
      <c r="A15" s="8"/>
      <c r="B15" s="45" t="s">
        <v>102</v>
      </c>
      <c r="C15" s="45" t="s">
        <v>103</v>
      </c>
      <c r="D15" s="48" t="s">
        <v>81</v>
      </c>
      <c r="E15" s="45" t="s">
        <v>107</v>
      </c>
      <c r="F15" s="49">
        <v>1</v>
      </c>
      <c r="G15" s="8"/>
      <c r="H15" s="1" t="s">
        <v>125</v>
      </c>
      <c r="I15" s="1">
        <v>127.58</v>
      </c>
      <c r="J15" s="52">
        <v>1.7500000000000002E-2</v>
      </c>
      <c r="K15" s="51">
        <v>57548</v>
      </c>
      <c r="L15" s="8"/>
      <c r="M15" s="1" t="s">
        <v>111</v>
      </c>
      <c r="N15" s="30">
        <v>4.4999999999999997E-3</v>
      </c>
      <c r="O15" s="1">
        <v>1000</v>
      </c>
      <c r="P15" s="1">
        <v>500000</v>
      </c>
      <c r="Q15" s="1" t="s">
        <v>123</v>
      </c>
      <c r="R15" s="8"/>
      <c r="S15" s="8"/>
    </row>
    <row r="16" spans="1:19">
      <c r="A16" s="8"/>
      <c r="B16" s="45" t="s">
        <v>96</v>
      </c>
      <c r="C16" s="45" t="s">
        <v>103</v>
      </c>
      <c r="D16" s="48">
        <v>7.4999999999999997E-3</v>
      </c>
      <c r="E16" s="45" t="s">
        <v>107</v>
      </c>
      <c r="F16" s="49">
        <v>1</v>
      </c>
      <c r="G16" s="8"/>
      <c r="H16" s="1" t="s">
        <v>125</v>
      </c>
      <c r="I16" s="1">
        <v>109.47</v>
      </c>
      <c r="J16" s="52">
        <v>0.02</v>
      </c>
      <c r="K16" s="51">
        <v>45907</v>
      </c>
      <c r="L16" s="8"/>
      <c r="M16" s="1" t="s">
        <v>119</v>
      </c>
      <c r="N16" s="30">
        <v>7.4999999999999997E-3</v>
      </c>
      <c r="O16" s="1">
        <v>25000</v>
      </c>
      <c r="P16" s="1">
        <v>2000000</v>
      </c>
      <c r="Q16" s="1" t="s">
        <v>120</v>
      </c>
      <c r="R16" s="8"/>
      <c r="S16" s="8"/>
    </row>
    <row r="17" spans="1:19">
      <c r="A17" s="8"/>
      <c r="B17" s="45" t="s">
        <v>105</v>
      </c>
      <c r="C17" s="45" t="s">
        <v>103</v>
      </c>
      <c r="D17" s="48">
        <v>3.5000000000000001E-3</v>
      </c>
      <c r="E17" s="45" t="s">
        <v>107</v>
      </c>
      <c r="F17" s="49">
        <v>1</v>
      </c>
      <c r="G17" s="8"/>
      <c r="H17" s="1" t="s">
        <v>125</v>
      </c>
      <c r="I17" s="1">
        <v>301.66000000000003</v>
      </c>
      <c r="J17" s="52">
        <v>0.02</v>
      </c>
      <c r="K17" s="51">
        <v>49335</v>
      </c>
      <c r="L17" s="8"/>
      <c r="M17" s="1" t="s">
        <v>116</v>
      </c>
      <c r="N17" s="30">
        <v>1E-3</v>
      </c>
      <c r="O17" s="1">
        <v>1</v>
      </c>
      <c r="P17" s="1">
        <v>250000</v>
      </c>
      <c r="Q17" s="1" t="s">
        <v>122</v>
      </c>
      <c r="R17" s="8"/>
      <c r="S17" s="8"/>
    </row>
    <row r="18" spans="1:19">
      <c r="A18" s="8"/>
      <c r="B18" s="45" t="s">
        <v>106</v>
      </c>
      <c r="C18" s="45" t="s">
        <v>103</v>
      </c>
      <c r="D18" s="48">
        <v>3.5000000000000001E-3</v>
      </c>
      <c r="E18" s="45" t="s">
        <v>107</v>
      </c>
      <c r="F18" s="49">
        <v>1</v>
      </c>
      <c r="G18" s="8"/>
      <c r="H18" s="1" t="s">
        <v>125</v>
      </c>
      <c r="I18" s="1">
        <v>106.295</v>
      </c>
      <c r="J18" s="52">
        <v>2.2499999999999999E-2</v>
      </c>
      <c r="K18" s="51">
        <v>45176</v>
      </c>
      <c r="L18" s="8"/>
      <c r="M18" s="1" t="s">
        <v>114</v>
      </c>
      <c r="N18" s="30">
        <v>7.0000000000000001E-3</v>
      </c>
      <c r="O18" s="1">
        <v>25000</v>
      </c>
      <c r="P18" s="1">
        <v>500000</v>
      </c>
      <c r="Q18" s="1" t="s">
        <v>121</v>
      </c>
      <c r="R18" s="8"/>
      <c r="S18" s="8"/>
    </row>
    <row r="19" spans="1:19">
      <c r="A19" s="8"/>
      <c r="B19" s="45" t="s">
        <v>104</v>
      </c>
      <c r="C19" s="45" t="s">
        <v>103</v>
      </c>
      <c r="D19" s="48">
        <v>1.0500000000000001E-2</v>
      </c>
      <c r="E19" s="45" t="s">
        <v>107</v>
      </c>
      <c r="F19" s="49">
        <v>10</v>
      </c>
      <c r="G19" s="8"/>
      <c r="H19" s="1" t="s">
        <v>125</v>
      </c>
      <c r="I19" s="1">
        <v>161.315</v>
      </c>
      <c r="J19" s="52">
        <v>2.5000000000000001E-2</v>
      </c>
      <c r="K19" s="51">
        <v>60470</v>
      </c>
      <c r="L19" s="8"/>
      <c r="M19" s="8"/>
      <c r="N19" s="8"/>
      <c r="O19" s="8"/>
      <c r="P19" s="8"/>
      <c r="Q19" s="8"/>
      <c r="R19" s="8"/>
      <c r="S19" s="8"/>
    </row>
    <row r="20" spans="1:19">
      <c r="A20" s="8"/>
      <c r="B20" s="8"/>
      <c r="C20" s="8"/>
      <c r="D20" s="8"/>
      <c r="E20" s="8"/>
      <c r="F20" s="8"/>
      <c r="G20" s="8"/>
      <c r="H20" s="1" t="s">
        <v>125</v>
      </c>
      <c r="I20" s="1">
        <v>110.4</v>
      </c>
      <c r="J20" s="52">
        <v>2.75E-2</v>
      </c>
      <c r="K20" s="51">
        <v>45542</v>
      </c>
      <c r="L20" s="8"/>
      <c r="M20" s="8"/>
      <c r="N20" s="8"/>
      <c r="O20" s="8"/>
      <c r="P20" s="8"/>
      <c r="Q20" s="8"/>
      <c r="R20" s="8"/>
      <c r="S20" s="8"/>
    </row>
    <row r="21" spans="1:19">
      <c r="A21" s="8"/>
      <c r="B21" s="8"/>
      <c r="C21" s="8"/>
      <c r="D21" s="8"/>
      <c r="E21" s="8"/>
      <c r="F21" s="8"/>
      <c r="G21" s="8"/>
      <c r="H21" s="1" t="s">
        <v>125</v>
      </c>
      <c r="I21" s="1">
        <v>102.89</v>
      </c>
      <c r="J21" s="52">
        <v>3.7499999999999999E-2</v>
      </c>
      <c r="K21" s="51">
        <v>44446</v>
      </c>
      <c r="L21" s="8"/>
      <c r="M21" s="8"/>
      <c r="N21" s="8"/>
      <c r="O21" s="8"/>
      <c r="P21" s="8"/>
      <c r="Q21" s="8"/>
      <c r="R21" s="8"/>
      <c r="S21" s="8"/>
    </row>
    <row r="22" spans="1:19">
      <c r="A22" s="8"/>
      <c r="B22" s="8"/>
      <c r="C22" s="8"/>
      <c r="D22" s="8"/>
      <c r="E22" s="8"/>
      <c r="F22" s="8"/>
      <c r="G22" s="8"/>
      <c r="H22" s="1" t="s">
        <v>125</v>
      </c>
      <c r="I22" s="1">
        <v>179.01</v>
      </c>
      <c r="J22" s="52">
        <v>3.7499999999999999E-2</v>
      </c>
      <c r="K22" s="51">
        <v>55722</v>
      </c>
      <c r="L22" s="8"/>
      <c r="M22" s="8"/>
      <c r="N22" s="8"/>
      <c r="O22" s="8"/>
      <c r="P22" s="8"/>
      <c r="Q22" s="8"/>
      <c r="R22" s="8"/>
      <c r="S22" s="8"/>
    </row>
    <row r="23" spans="1:19">
      <c r="A23" s="8"/>
      <c r="B23" s="8"/>
      <c r="C23" s="8"/>
      <c r="D23" s="8"/>
      <c r="E23" s="8"/>
      <c r="F23" s="8"/>
      <c r="G23" s="8"/>
      <c r="H23" s="1" t="s">
        <v>125</v>
      </c>
      <c r="I23" s="1">
        <v>149.49</v>
      </c>
      <c r="J23" s="52">
        <v>3.2500000000000001E-2</v>
      </c>
      <c r="K23" s="51">
        <v>52618</v>
      </c>
      <c r="L23" s="8"/>
      <c r="M23" s="8"/>
      <c r="N23" s="8"/>
      <c r="O23" s="8"/>
      <c r="P23" s="8"/>
      <c r="Q23" s="8"/>
      <c r="R23" s="8"/>
      <c r="S23" s="8"/>
    </row>
    <row r="24" spans="1:19">
      <c r="A24" s="8"/>
      <c r="B24" s="8"/>
      <c r="C24" s="8"/>
      <c r="D24" s="8"/>
      <c r="E24" s="8"/>
      <c r="F24" s="8"/>
      <c r="G24" s="8"/>
      <c r="H24" s="1" t="s">
        <v>125</v>
      </c>
      <c r="I24" s="1">
        <v>156.74</v>
      </c>
      <c r="J24" s="52">
        <v>3.5000000000000003E-2</v>
      </c>
      <c r="K24" s="51">
        <v>52984</v>
      </c>
      <c r="L24" s="8"/>
      <c r="M24" s="8"/>
      <c r="N24" s="8"/>
      <c r="O24" s="8"/>
      <c r="P24" s="8"/>
      <c r="Q24" s="8"/>
      <c r="R24" s="8"/>
      <c r="S24" s="8"/>
    </row>
    <row r="25" spans="1:19">
      <c r="A25" s="8"/>
      <c r="B25" s="8"/>
      <c r="C25" s="8"/>
      <c r="D25" s="8"/>
      <c r="E25" s="8"/>
      <c r="F25" s="8"/>
      <c r="G25" s="8"/>
      <c r="H25" s="1" t="s">
        <v>125</v>
      </c>
      <c r="I25" s="1">
        <v>204.56</v>
      </c>
      <c r="J25" s="52">
        <v>3.5000000000000003E-2</v>
      </c>
      <c r="K25" s="51">
        <v>61566</v>
      </c>
      <c r="L25" s="8"/>
      <c r="M25" s="8"/>
      <c r="N25" s="8"/>
      <c r="O25" s="8"/>
      <c r="P25" s="8"/>
      <c r="Q25" s="8"/>
      <c r="R25" s="8"/>
      <c r="S25" s="8"/>
    </row>
    <row r="26" spans="1:19">
      <c r="A26" s="8"/>
      <c r="B26" s="8"/>
      <c r="C26" s="8"/>
      <c r="D26" s="8"/>
      <c r="E26" s="8"/>
      <c r="F26" s="8"/>
      <c r="G26" s="8"/>
      <c r="H26" s="1" t="s">
        <v>125</v>
      </c>
      <c r="I26" s="1">
        <v>105.075</v>
      </c>
      <c r="J26" s="52">
        <v>0.04</v>
      </c>
      <c r="K26" s="51">
        <v>44627</v>
      </c>
      <c r="L26" s="8"/>
      <c r="M26" s="8"/>
      <c r="N26" s="8"/>
      <c r="O26" s="8"/>
      <c r="P26" s="8"/>
      <c r="Q26" s="8"/>
      <c r="R26" s="8"/>
      <c r="S26" s="8"/>
    </row>
    <row r="27" spans="1:19">
      <c r="A27" s="8"/>
      <c r="B27" s="8"/>
      <c r="C27" s="8"/>
      <c r="D27" s="8"/>
      <c r="E27" s="8"/>
      <c r="F27" s="8"/>
      <c r="G27" s="8"/>
      <c r="H27" s="1" t="s">
        <v>125</v>
      </c>
      <c r="I27" s="1">
        <v>204.54</v>
      </c>
      <c r="J27" s="52">
        <v>0.04</v>
      </c>
      <c r="K27" s="51">
        <v>58462</v>
      </c>
      <c r="L27" s="8"/>
      <c r="M27" s="8"/>
      <c r="N27" s="8"/>
      <c r="O27" s="8"/>
      <c r="P27" s="8"/>
      <c r="Q27" s="8"/>
      <c r="R27" s="8"/>
      <c r="S27" s="8"/>
    </row>
    <row r="28" spans="1:19">
      <c r="A28" s="8"/>
      <c r="B28" s="8"/>
      <c r="C28" s="8"/>
      <c r="D28" s="8"/>
      <c r="E28" s="8"/>
      <c r="F28" s="8"/>
      <c r="G28" s="8"/>
      <c r="H28" s="1" t="s">
        <v>125</v>
      </c>
      <c r="I28" s="1">
        <v>151.93</v>
      </c>
      <c r="J28" s="52">
        <v>4.4999999999999998E-2</v>
      </c>
      <c r="K28" s="51">
        <v>49194</v>
      </c>
      <c r="L28" s="8"/>
      <c r="M28" s="8"/>
      <c r="N28" s="8"/>
      <c r="O28" s="8"/>
      <c r="P28" s="8"/>
      <c r="Q28" s="8"/>
      <c r="R28" s="8"/>
      <c r="S28" s="8"/>
    </row>
    <row r="29" spans="1:19">
      <c r="A29" s="8"/>
      <c r="B29" s="8"/>
      <c r="C29" s="8"/>
      <c r="D29" s="8"/>
      <c r="E29" s="8"/>
      <c r="F29" s="8"/>
      <c r="G29" s="8"/>
      <c r="H29" s="1" t="s">
        <v>125</v>
      </c>
      <c r="I29" s="1">
        <v>173.37</v>
      </c>
      <c r="J29" s="52">
        <v>4.4999999999999998E-2</v>
      </c>
      <c r="K29" s="51">
        <v>52207</v>
      </c>
      <c r="L29" s="8"/>
      <c r="M29" s="8"/>
      <c r="N29" s="8"/>
      <c r="O29" s="8"/>
      <c r="P29" s="8"/>
      <c r="Q29" s="8"/>
      <c r="R29" s="8"/>
      <c r="S29" s="8"/>
    </row>
    <row r="30" spans="1:19">
      <c r="A30" s="8"/>
      <c r="B30" s="8"/>
      <c r="C30" s="8"/>
      <c r="D30" s="8"/>
      <c r="E30" s="8"/>
      <c r="F30" s="8"/>
      <c r="G30" s="8"/>
      <c r="H30" s="1" t="s">
        <v>125</v>
      </c>
      <c r="I30" s="1">
        <v>128.69999999999999</v>
      </c>
      <c r="J30" s="52">
        <v>4.2500000000000003E-2</v>
      </c>
      <c r="K30" s="51">
        <v>46728</v>
      </c>
      <c r="L30" s="8"/>
      <c r="M30" s="8"/>
      <c r="N30" s="8"/>
      <c r="O30" s="8"/>
      <c r="P30" s="8"/>
      <c r="Q30" s="8"/>
      <c r="R30" s="8"/>
      <c r="S30" s="8"/>
    </row>
    <row r="31" spans="1:19">
      <c r="A31" s="8"/>
      <c r="B31" s="8"/>
      <c r="C31" s="8"/>
      <c r="D31" s="8"/>
      <c r="E31" s="8"/>
      <c r="F31" s="8"/>
      <c r="G31" s="8"/>
      <c r="H31" s="1" t="s">
        <v>125</v>
      </c>
      <c r="I31" s="1">
        <v>177.73</v>
      </c>
      <c r="J31" s="52">
        <v>4.2500000000000003E-2</v>
      </c>
      <c r="K31" s="51">
        <v>53668</v>
      </c>
      <c r="L31" s="8"/>
      <c r="M31" s="8"/>
      <c r="N31" s="8"/>
      <c r="O31" s="8"/>
      <c r="P31" s="8"/>
      <c r="Q31" s="8"/>
      <c r="R31" s="8"/>
      <c r="S31" s="8"/>
    </row>
    <row r="32" spans="1:19">
      <c r="A32" s="8"/>
      <c r="B32" s="8"/>
      <c r="C32" s="8"/>
      <c r="D32" s="8"/>
      <c r="E32" s="8"/>
      <c r="F32" s="8"/>
      <c r="G32" s="8"/>
      <c r="H32" s="1" t="s">
        <v>125</v>
      </c>
      <c r="I32" s="1">
        <v>201.58</v>
      </c>
      <c r="J32" s="52">
        <v>4.2500000000000003E-2</v>
      </c>
      <c r="K32" s="51">
        <v>56955</v>
      </c>
      <c r="L32" s="8"/>
      <c r="M32" s="8"/>
      <c r="N32" s="8"/>
      <c r="O32" s="8"/>
      <c r="P32" s="8"/>
      <c r="Q32" s="8"/>
      <c r="R32" s="8"/>
      <c r="S32" s="8"/>
    </row>
    <row r="33" spans="1:19">
      <c r="A33" s="8"/>
      <c r="B33" s="8"/>
      <c r="C33" s="8"/>
      <c r="D33" s="8"/>
      <c r="E33" s="8"/>
      <c r="F33" s="8"/>
      <c r="G33" s="8"/>
      <c r="H33" s="1" t="s">
        <v>125</v>
      </c>
      <c r="I33" s="1">
        <v>121.35</v>
      </c>
      <c r="J33" s="52">
        <v>0.05</v>
      </c>
      <c r="K33" s="51">
        <v>45723</v>
      </c>
      <c r="L33" s="8"/>
      <c r="M33" s="8"/>
      <c r="N33" s="8"/>
      <c r="O33" s="8"/>
      <c r="P33" s="8"/>
      <c r="Q33" s="8"/>
      <c r="R33" s="8"/>
      <c r="S33" s="8"/>
    </row>
    <row r="34" spans="1:19">
      <c r="A34" s="8"/>
      <c r="B34" s="8"/>
      <c r="C34" s="8"/>
      <c r="D34" s="8"/>
      <c r="E34" s="8"/>
      <c r="F34" s="8"/>
      <c r="G34" s="8"/>
      <c r="H34" s="1" t="s">
        <v>125</v>
      </c>
      <c r="I34" s="1">
        <v>145.71</v>
      </c>
      <c r="J34" s="52">
        <v>0.06</v>
      </c>
      <c r="K34" s="51">
        <v>47094</v>
      </c>
      <c r="L34" s="8"/>
      <c r="M34" s="8"/>
      <c r="N34" s="8"/>
      <c r="O34" s="8"/>
      <c r="P34" s="8"/>
      <c r="Q34" s="8"/>
      <c r="R34" s="8"/>
      <c r="S34" s="8"/>
    </row>
    <row r="35" spans="1:19">
      <c r="A35" s="8"/>
      <c r="B35" s="8"/>
      <c r="C35" s="8"/>
      <c r="D35" s="8"/>
      <c r="E35" s="8"/>
      <c r="F35" s="8"/>
      <c r="G35" s="8"/>
      <c r="H35" s="1" t="s">
        <v>125</v>
      </c>
      <c r="I35" s="1">
        <v>104.08</v>
      </c>
      <c r="J35" s="52">
        <v>0.08</v>
      </c>
      <c r="K35" s="51">
        <v>44354</v>
      </c>
      <c r="L35" s="8"/>
      <c r="M35" s="8"/>
      <c r="N35" s="8"/>
      <c r="O35" s="8"/>
      <c r="P35" s="8"/>
      <c r="Q35" s="8"/>
      <c r="R35" s="8"/>
      <c r="S35" s="8"/>
    </row>
    <row r="36" spans="1:19">
      <c r="A36" s="8"/>
      <c r="B36" s="8"/>
      <c r="C36" s="8"/>
      <c r="D36" s="8"/>
      <c r="E36" s="8"/>
      <c r="F36" s="8"/>
      <c r="G36" s="8"/>
      <c r="H36" s="1" t="s">
        <v>126</v>
      </c>
      <c r="I36" s="1">
        <v>99.11</v>
      </c>
      <c r="J36" s="52">
        <v>6.2500000000000003E-3</v>
      </c>
      <c r="K36" s="51">
        <v>49521</v>
      </c>
      <c r="L36" s="8"/>
      <c r="M36" s="8"/>
      <c r="N36" s="8"/>
      <c r="O36" s="8"/>
      <c r="P36" s="8"/>
      <c r="Q36" s="8"/>
      <c r="R36" s="8"/>
      <c r="S36" s="8"/>
    </row>
    <row r="37" spans="1:19">
      <c r="A37" s="8"/>
      <c r="B37" s="8"/>
      <c r="C37" s="8"/>
      <c r="D37" s="8"/>
      <c r="E37" s="8"/>
      <c r="F37" s="8"/>
      <c r="G37" s="8"/>
      <c r="H37" s="1" t="s">
        <v>126</v>
      </c>
      <c r="I37" s="1">
        <v>92.635000000000005</v>
      </c>
      <c r="J37" s="52">
        <v>6.2500000000000003E-3</v>
      </c>
      <c r="K37" s="51">
        <v>55083</v>
      </c>
      <c r="L37" s="8"/>
      <c r="M37" s="8"/>
      <c r="N37" s="8"/>
      <c r="O37" s="8"/>
      <c r="P37" s="8"/>
      <c r="Q37" s="8"/>
      <c r="R37" s="8"/>
      <c r="S37" s="8"/>
    </row>
    <row r="38" spans="1:19">
      <c r="A38" s="8"/>
      <c r="B38" s="8"/>
      <c r="C38" s="8"/>
      <c r="D38" s="8"/>
      <c r="E38" s="8"/>
      <c r="F38" s="8"/>
      <c r="G38" s="8"/>
      <c r="H38" s="1" t="s">
        <v>126</v>
      </c>
      <c r="I38" s="1">
        <v>100.145</v>
      </c>
      <c r="J38" s="52">
        <v>3.7499999999999999E-3</v>
      </c>
      <c r="K38" s="51">
        <v>47778</v>
      </c>
      <c r="L38" s="8"/>
      <c r="M38" s="8"/>
      <c r="N38" s="8"/>
      <c r="O38" s="8"/>
      <c r="P38" s="8"/>
      <c r="Q38" s="8"/>
      <c r="R38" s="8"/>
      <c r="S38" s="8"/>
    </row>
    <row r="39" spans="1:19">
      <c r="A39" s="8"/>
      <c r="B39" s="8"/>
      <c r="C39" s="8"/>
      <c r="D39" s="8"/>
      <c r="E39" s="8"/>
      <c r="F39" s="8"/>
      <c r="G39" s="8"/>
      <c r="H39" s="1" t="s">
        <v>126</v>
      </c>
      <c r="I39" s="1">
        <v>105.12</v>
      </c>
      <c r="J39" s="52">
        <v>8.7500000000000008E-3</v>
      </c>
      <c r="K39" s="51">
        <v>47413</v>
      </c>
      <c r="L39" s="8"/>
      <c r="M39" s="8"/>
      <c r="N39" s="8"/>
      <c r="O39" s="8"/>
      <c r="P39" s="8"/>
      <c r="Q39" s="8"/>
      <c r="R39" s="8"/>
      <c r="S39" s="8"/>
    </row>
    <row r="40" spans="1:19">
      <c r="A40" s="8"/>
      <c r="B40" s="8"/>
      <c r="C40" s="8"/>
      <c r="D40" s="8"/>
      <c r="E40" s="8"/>
      <c r="F40" s="8"/>
      <c r="G40" s="8"/>
      <c r="H40" s="1" t="s">
        <v>126</v>
      </c>
      <c r="I40" s="1">
        <v>121.155</v>
      </c>
      <c r="J40" s="52">
        <v>1.7500000000000002E-2</v>
      </c>
      <c r="K40" s="51">
        <v>54445</v>
      </c>
      <c r="L40" s="8"/>
      <c r="M40" s="8"/>
      <c r="N40" s="8"/>
      <c r="O40" s="8"/>
      <c r="P40" s="8"/>
      <c r="Q40" s="8"/>
      <c r="R40" s="8"/>
      <c r="S40" s="8"/>
    </row>
    <row r="41" spans="1:19">
      <c r="A41" s="8"/>
      <c r="B41" s="8"/>
      <c r="C41" s="8"/>
      <c r="D41" s="8"/>
      <c r="E41" s="8"/>
      <c r="F41" s="8"/>
      <c r="G41" s="8"/>
      <c r="H41" s="1" t="s">
        <v>126</v>
      </c>
      <c r="I41" s="1">
        <v>103.48</v>
      </c>
      <c r="J41" s="52">
        <v>0.01</v>
      </c>
      <c r="K41" s="51">
        <v>45404</v>
      </c>
      <c r="L41" s="8"/>
      <c r="M41" s="8"/>
      <c r="N41" s="8"/>
      <c r="O41" s="8"/>
      <c r="P41" s="8"/>
      <c r="Q41" s="8"/>
      <c r="R41" s="8"/>
      <c r="S41" s="8"/>
    </row>
    <row r="42" spans="1:19">
      <c r="A42" s="8"/>
      <c r="B42" s="8"/>
      <c r="C42" s="8"/>
      <c r="D42" s="8"/>
      <c r="E42" s="8"/>
      <c r="F42" s="8"/>
      <c r="G42" s="8"/>
      <c r="H42" s="1" t="s">
        <v>126</v>
      </c>
      <c r="I42" s="1">
        <v>136.30000000000001</v>
      </c>
      <c r="J42" s="52">
        <v>1.6250000000000001E-2</v>
      </c>
      <c r="K42" s="51">
        <v>62753</v>
      </c>
      <c r="L42" s="8"/>
      <c r="M42" s="8"/>
      <c r="N42" s="8"/>
      <c r="O42" s="8"/>
      <c r="P42" s="8"/>
      <c r="Q42" s="8"/>
      <c r="R42" s="8"/>
      <c r="S42" s="8"/>
    </row>
    <row r="43" spans="1:19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 spans="1:19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  <row r="45" spans="1:19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</row>
    <row r="46" spans="1:19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</row>
    <row r="47" spans="1:19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</row>
  </sheetData>
  <mergeCells count="3">
    <mergeCell ref="B2:F2"/>
    <mergeCell ref="H2:K2"/>
    <mergeCell ref="M2:Q2"/>
  </mergeCells>
  <phoneticPr fontId="18" type="noConversion"/>
  <dataValidations count="1">
    <dataValidation type="custom" showInputMessage="1" showErrorMessage="1" error="You have not selected a valid Pension type to input a value here." sqref="A8" xr:uid="{51FBE902-5A31-134D-B35D-B7FCE2127C49}">
      <formula1>AND($D$7&lt;&gt;"Personal Pension", $D$7&lt;&gt;"")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C7DB23CA54E0499F0621C8B0CEE2D7" ma:contentTypeVersion="9" ma:contentTypeDescription="Create a new document." ma:contentTypeScope="" ma:versionID="2df35ca30c0c5da2c932e062b45daa48">
  <xsd:schema xmlns:xsd="http://www.w3.org/2001/XMLSchema" xmlns:xs="http://www.w3.org/2001/XMLSchema" xmlns:p="http://schemas.microsoft.com/office/2006/metadata/properties" xmlns:ns2="1c79459c-83ee-4a86-8ec7-fa1d35283759" targetNamespace="http://schemas.microsoft.com/office/2006/metadata/properties" ma:root="true" ma:fieldsID="b6da2a9649b80c574083d0b31024b9f0" ns2:_="">
    <xsd:import namespace="1c79459c-83ee-4a86-8ec7-fa1d352837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79459c-83ee-4a86-8ec7-fa1d352837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2B3706C-8B8E-47E3-9B77-068D6B80C4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79459c-83ee-4a86-8ec7-fa1d352837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730C3CD-E62F-470B-9EAC-9D2684F6E5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0739E7-9188-4441-81B7-D3B6E449EE3F}">
  <ds:schemaRefs>
    <ds:schemaRef ds:uri="http://purl.org/dc/dcmitype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  <ds:schemaRef ds:uri="http://schemas.microsoft.com/office/infopath/2007/PartnerControls"/>
    <ds:schemaRef ds:uri="1c79459c-83ee-4a86-8ec7-fa1d3528375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 Page</vt:lpstr>
      <vt:lpstr>Inflation</vt:lpstr>
      <vt:lpstr>Pension Fund Calculator</vt:lpstr>
      <vt:lpstr>Government Bond Calculator</vt:lpstr>
      <vt:lpstr>ISA Calculator</vt:lpstr>
      <vt:lpstr>Account reference 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Ethan Dreyer</cp:lastModifiedBy>
  <cp:revision/>
  <dcterms:created xsi:type="dcterms:W3CDTF">2020-11-09T17:24:13Z</dcterms:created>
  <dcterms:modified xsi:type="dcterms:W3CDTF">2020-12-17T23:54:47Z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0x0101005EC7DB23CA54E0499F0621C8B0CEE2D7</vt:lpwstr>
  </property>
</Properties>
</file>