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8688"/>
  </bookViews>
  <sheets>
    <sheet name="Протокол" sheetId="1" r:id="rId1"/>
    <sheet name="Плашка" sheetId="2" r:id="rId2"/>
  </sheets>
  <definedNames>
    <definedName name="_xlnm.Print_Titles" localSheetId="0">Протокол!$1:$1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5" i="1" l="1"/>
  <c r="C122" i="1"/>
  <c r="C119" i="1"/>
  <c r="C116" i="1"/>
  <c r="C113" i="1"/>
  <c r="C110" i="1"/>
  <c r="C107" i="1"/>
  <c r="C104" i="1"/>
  <c r="C41" i="1" l="1"/>
  <c r="I41" i="1"/>
  <c r="F149" i="1" l="1"/>
  <c r="D146" i="1"/>
  <c r="F142" i="1"/>
  <c r="D140" i="1"/>
  <c r="C143" i="1" s="1"/>
  <c r="D74" i="1"/>
  <c r="H126" i="1" l="1"/>
  <c r="H163" i="1"/>
  <c r="H99" i="1"/>
  <c r="C100" i="1"/>
  <c r="C99" i="1"/>
  <c r="D99" i="1" s="1"/>
  <c r="H101" i="1"/>
  <c r="D101" i="1"/>
  <c r="D105" i="1" s="1"/>
  <c r="C45" i="1"/>
  <c r="C47" i="1"/>
  <c r="D46" i="1" s="1"/>
  <c r="C48" i="1"/>
  <c r="C50" i="1"/>
  <c r="C51" i="1"/>
  <c r="C53" i="1"/>
  <c r="C54" i="1"/>
  <c r="C44" i="1"/>
  <c r="H42" i="1"/>
  <c r="H8" i="1"/>
  <c r="C8" i="1" s="1"/>
  <c r="H5" i="1"/>
  <c r="C5" i="1" s="1"/>
  <c r="H3" i="1"/>
  <c r="C3" i="1" s="1"/>
  <c r="C4" i="1" s="1"/>
  <c r="C42" i="1"/>
  <c r="D52" i="1" l="1"/>
  <c r="D49" i="1"/>
  <c r="D43" i="1"/>
  <c r="C55" i="1" s="1"/>
  <c r="C7" i="1"/>
  <c r="C6" i="1"/>
  <c r="D68" i="1" l="1"/>
  <c r="D56" i="1"/>
  <c r="C58" i="1" s="1"/>
  <c r="D58" i="1" s="1"/>
  <c r="D5" i="1"/>
  <c r="D12" i="1"/>
  <c r="D41" i="1" l="1"/>
  <c r="D8" i="1" l="1"/>
  <c r="C193" i="1" l="1"/>
  <c r="D192" i="1"/>
  <c r="C192" i="1"/>
  <c r="D34" i="1" l="1"/>
  <c r="C36" i="1" s="1"/>
  <c r="D36" i="1" s="1"/>
  <c r="F30" i="1"/>
  <c r="D30" i="1"/>
  <c r="C32" i="1" s="1"/>
  <c r="D32" i="1" s="1"/>
  <c r="F27" i="1"/>
  <c r="D27" i="1"/>
  <c r="C29" i="1" s="1"/>
  <c r="D29" i="1" s="1"/>
  <c r="F24" i="1"/>
  <c r="D24" i="1"/>
  <c r="C26" i="1" s="1"/>
  <c r="D26" i="1" s="1"/>
  <c r="C21" i="1"/>
  <c r="D21" i="1" s="1"/>
  <c r="C23" i="1" s="1"/>
  <c r="D23" i="1" s="1"/>
  <c r="D20" i="1"/>
  <c r="D17" i="1"/>
  <c r="D3" i="1"/>
  <c r="C85" i="1" l="1"/>
  <c r="D85" i="1" s="1"/>
  <c r="D128" i="1"/>
  <c r="K81" i="1"/>
  <c r="F77" i="1"/>
  <c r="F70" i="1"/>
  <c r="C71" i="1" l="1"/>
</calcChain>
</file>

<file path=xl/sharedStrings.xml><?xml version="1.0" encoding="utf-8"?>
<sst xmlns="http://schemas.openxmlformats.org/spreadsheetml/2006/main" count="284" uniqueCount="212">
  <si>
    <t>ВЫДЕЛЕНИЕ</t>
  </si>
  <si>
    <t>Компоненты</t>
  </si>
  <si>
    <t>N</t>
  </si>
  <si>
    <t>Объём исх., мкл</t>
  </si>
  <si>
    <t>Объём в реакции, мкл</t>
  </si>
  <si>
    <t>Температура</t>
  </si>
  <si>
    <t>Длительность (Д), сек</t>
  </si>
  <si>
    <t>Описание этапа</t>
  </si>
  <si>
    <t>БиоМастер HS-qPCR (2×) (кат.№MH020-400, серия MH020-012-22)</t>
  </si>
  <si>
    <t>Праймер обратный "1-SeqR " (конц 5 мМоль)</t>
  </si>
  <si>
    <t>Праймер прямой "1-SeqF" (конц 5 мМоль)</t>
  </si>
  <si>
    <t>Праймер обратный "2-SeqR-2-2-SeqR " (конц 5 мМоль)</t>
  </si>
  <si>
    <t>Праймер прямой "2-SeqF" (конц 5 мМоль)</t>
  </si>
  <si>
    <t>Праймер обратный "3-SeqR " (конц 5 мМоль)</t>
  </si>
  <si>
    <t>Праймер прямой "3-SeqF-3-1-SeqF" (конц 5 мМоль)</t>
  </si>
  <si>
    <t>Праймер обратный "4-SeqR " (конц 5 мМоль)</t>
  </si>
  <si>
    <t>Праймер прямой "4-SeqF-4-1-SeqF" (конц 5 мМоль)</t>
  </si>
  <si>
    <t>Реакционная ПЦР-смесь</t>
  </si>
  <si>
    <t>1 этап Предварительная денатурация</t>
  </si>
  <si>
    <t>2 этап: Денатурация</t>
  </si>
  <si>
    <t>4 этап: Элонгация</t>
  </si>
  <si>
    <t>Повторить 2-4 этап ещё 39 раз, скорость нагрева 2 гр/сек</t>
  </si>
  <si>
    <t>6 этап: Завершающая элонгация, получаем [Продукт амплификации 1]</t>
  </si>
  <si>
    <t>Хранение не более 12 часов</t>
  </si>
  <si>
    <t>Раствор агарозы</t>
  </si>
  <si>
    <t>Продукт амплификации</t>
  </si>
  <si>
    <t>Буфер для внесения</t>
  </si>
  <si>
    <t>Прогон</t>
  </si>
  <si>
    <t>Установить напряжение 50В</t>
  </si>
  <si>
    <t>Этиловый спирт 96%</t>
  </si>
  <si>
    <t>Промывочный раствор</t>
  </si>
  <si>
    <t>Гель с ампликонами</t>
  </si>
  <si>
    <t>Вырезать фрагмент [Геля с ампликонами] с целевой ДНК и взвесить, поместить гель в микроцентрифужную пробирку объемом 2 мл</t>
  </si>
  <si>
    <t>Связывающий раствор S</t>
  </si>
  <si>
    <t>Внести в пробирку [Связывающий раствор S], инкубировать до полного растворения, получаем [Связанная ДНК]</t>
  </si>
  <si>
    <t>Поместить спин-колонку в собирательную пробирку</t>
  </si>
  <si>
    <t>Связанная ДНК</t>
  </si>
  <si>
    <t>Перенести [Связанную ДНК] в колонку и центрифугировать 30 с, удалить фильтрат из собирательной пробирки, добавить [Промывочный раствор], центрифугировать 30 с, удалить фильтрат, повторить отмывку, получаем [Пустую колонку]</t>
  </si>
  <si>
    <t>Пустуя колонка</t>
  </si>
  <si>
    <t>Элюирующий раствор</t>
  </si>
  <si>
    <t>АМПЛИФИКАЦИЯ 2</t>
  </si>
  <si>
    <t>Праймер прямой "2-1-SeqR" (конц 5 мМоль)</t>
  </si>
  <si>
    <t>Праймер обратный "3-1-SeqR" (конц 5 мМоль)</t>
  </si>
  <si>
    <t>Праймер обратный "3-2-SeqR" (конц 5 мМоль)</t>
  </si>
  <si>
    <t>Праймер прямой "3-2-SeqF" (конц 5 мМоль)</t>
  </si>
  <si>
    <t>Праймер обратный "4-1-SeqR" (конц 5 мМоль)</t>
  </si>
  <si>
    <t>Праймер обратный "4-2-SeqR" (конц 5 мМоль)</t>
  </si>
  <si>
    <t>Праймер прямой "4-2-SeqF" (конц 5 мМоль)</t>
  </si>
  <si>
    <t>Праймер обратный "4-3-SeqR" (конц 5 мМоль)</t>
  </si>
  <si>
    <t>Праймер прямой "4-3-SeqF" (конц 5 мМоль)</t>
  </si>
  <si>
    <t>Аликвота ДНК 2</t>
  </si>
  <si>
    <t>Праймер прямой "1-1-SeqF" (конц 5 мМоль)</t>
  </si>
  <si>
    <t>Праймер обратный "1-1-SeqR" (конц 5 мМоль)</t>
  </si>
  <si>
    <t>Праймер прямой "1-2-SeqF" (конц 5 мМоль)</t>
  </si>
  <si>
    <t>Праймер обратный "1-2-SeqR" (конц 5 мМоль)</t>
  </si>
  <si>
    <t>Праймер прямой "2-1-SeqF " (конц 5 мМоль)</t>
  </si>
  <si>
    <t>Праймер прямой "2-2-SeqF " (конц 5 мМоль)</t>
  </si>
  <si>
    <t>Праймер обратный "2-SeqR-2-2-SeqR" (конц 5 мМоль)</t>
  </si>
  <si>
    <t>1,7 г</t>
  </si>
  <si>
    <t>100 мл</t>
  </si>
  <si>
    <t>~ 2 мкл (1-2 капли из этой пипирки, в которой он хранится)</t>
  </si>
  <si>
    <t>Вода дистиллированная</t>
  </si>
  <si>
    <t>900 мл</t>
  </si>
  <si>
    <t>1000 мл</t>
  </si>
  <si>
    <t>в соответствии с инструкцией к набору</t>
  </si>
  <si>
    <t>Добавить [Этиловый спирт 96%] во флакон с [Промывочным раствором], тщательно перемешать, поставить галочку на крышке флакона</t>
  </si>
  <si>
    <t>150 мг</t>
  </si>
  <si>
    <t>Центрифугировать [пустую колонку]</t>
  </si>
  <si>
    <t>Перенести [пустую колонку] в новую пробирку, оставить при комнатной температуре до полного испарения спирта</t>
  </si>
  <si>
    <t>Внести в центр мембраны [пустой колонки], центрифугировать 1 мин, получаем [Аликвота ДНК 2]</t>
  </si>
  <si>
    <t>Измерить концентрацию полученной [аликвоты ДНК 2] (на nanodrop)</t>
  </si>
  <si>
    <t>Смесь для ПЦР с праймерами (2 раунд)</t>
  </si>
  <si>
    <t>Реакционная ПЦР-смесь (2 раунд)</t>
  </si>
  <si>
    <t>Проба плазмы крови</t>
  </si>
  <si>
    <t>Проба с надосадочной жидкостью</t>
  </si>
  <si>
    <t>Удаление 100 мкл надосадочной жидкости, получаем [Осадочная жидкость]</t>
  </si>
  <si>
    <t>Осадочная жидкость</t>
  </si>
  <si>
    <t>PBS (из набора кат. № LRP-100-2, партия 2303LP2 годен до 09 24)</t>
  </si>
  <si>
    <t>Реагент "Лира" (из набора кат. № LRP-100-2, партия 2303LP2 годен до 09 24)</t>
  </si>
  <si>
    <t>[Лизат 1]</t>
  </si>
  <si>
    <t>Вортексировать, центрифугировать при 12 000g, получаем [Лизат с осадком]</t>
  </si>
  <si>
    <t>Лизат с осадком</t>
  </si>
  <si>
    <t>Инкубированный лизат</t>
  </si>
  <si>
    <t>Центрифугировать при 10000g, удалить водную фазу, получаем [Органическая фаза+интерфаза]</t>
  </si>
  <si>
    <t>Органическая фаза+интерфаза</t>
  </si>
  <si>
    <t>Смешать компоненты пипетированием (10 раз), получаем [Органическая фаза, смешанная с интерфазой]</t>
  </si>
  <si>
    <t>Органическая фаза, смешанная с интерфазой</t>
  </si>
  <si>
    <t>Смешать компоненты: плавно переворачивая пробирку 5 раза, инкубировать, получаем [Этанол с органический и фазой и ДНК]</t>
  </si>
  <si>
    <t>Этанол с органический и фазой и ДНК</t>
  </si>
  <si>
    <t>Центрифугировать при 2 000g, удалить супернатант, получаем [Осадок с ДНК]</t>
  </si>
  <si>
    <t>Осадок с ДНК</t>
  </si>
  <si>
    <t>Смешать компоненты, суспендировать осадок, инкубировать, каждые 3 минут переворачивать пробирку, получаем [ДНК в этаноле и цитрате натрия]</t>
  </si>
  <si>
    <t>0.1 М цитрата натрия в 10% этаноле (рН 8.5)</t>
  </si>
  <si>
    <t>ДНК в этаноле и цитрате натрия</t>
  </si>
  <si>
    <t>Центрифугировать при 2 000g, удалить супернатант, не задевая осадок, получаем [Осадок ДНК-1]</t>
  </si>
  <si>
    <t>Осадок ДНК-1</t>
  </si>
  <si>
    <t>Смешать компоненты, суспендировать осадок, инкубировать, каждые 5 минут переворачивать пробирку, получаем [Осадок ДНК-1 в этаноле и цитрате натрия]</t>
  </si>
  <si>
    <t>Осадок ДНК-1 в этаноле и цитрате натрия</t>
  </si>
  <si>
    <t>Центрифугировать при 2 000g, удалить супернатант, не задевая осадок, получаем [Осадок ДНК-2]</t>
  </si>
  <si>
    <t>Осадок ДНК-2</t>
  </si>
  <si>
    <t>Смешать компоненты, суспендируя осадок, инкубировать, переворачивая пробирку каждые 3 минуты, получаем [ДНК-2 в этаноле]</t>
  </si>
  <si>
    <t>ДНК-2 в этаноле</t>
  </si>
  <si>
    <t>Осадок ДНК-3</t>
  </si>
  <si>
    <t>Сушить [Осадок ДНК-3], получаем 2 мкл [Сухой осадок ДНК-3]</t>
  </si>
  <si>
    <t>ДНК+NaOH</t>
  </si>
  <si>
    <t>Раствор ДНК</t>
  </si>
  <si>
    <t>Ожидаемая длина ампликонов</t>
  </si>
  <si>
    <t>РЕГИСТРАЦИЯ РЕЗУЛЬТАТОВ ЭФ</t>
  </si>
  <si>
    <t>Пары</t>
  </si>
  <si>
    <t>Отнести к Тареку</t>
  </si>
  <si>
    <t>8 мМ NaOH</t>
  </si>
  <si>
    <t>Вырезанный бэнд может храниться в ТЕ-буфере неделю</t>
  </si>
  <si>
    <t>Секвенирующая реакция</t>
  </si>
  <si>
    <t xml:space="preserve">[Реакционная Seq смесь]
</t>
  </si>
  <si>
    <t>3 этап: Отжиг праймеров</t>
  </si>
  <si>
    <t>Повторить 2-4 этап ещё 24 раз, скорость нагрева 1 гр/сек</t>
  </si>
  <si>
    <t>Праймер прямой "1-1-SeqF" (конц 3,2 мМоль)</t>
  </si>
  <si>
    <t>Праймер обратный "1-1-SeqR" (конц 3,2 мМоль)</t>
  </si>
  <si>
    <t>Праймер прямой "1-2-SeqF" (конц 3,2 мМоль)</t>
  </si>
  <si>
    <t>Праймер обратный "1-2-SeqR" (конц 3,2 мМоль)</t>
  </si>
  <si>
    <t>Праймер прямой "2-1-SeqF " (конц 3,2 мМоль)</t>
  </si>
  <si>
    <t>Праймер прямой "2-1-SeqR" (конц 3,2 мМоль)</t>
  </si>
  <si>
    <t>Праймер прямой "2-2-SeqF " (конц 3,2 мМоль)</t>
  </si>
  <si>
    <t>Праймер обратный "2-SeqR-2-2-SeqR" (конц 3,2 мМоль)</t>
  </si>
  <si>
    <t>Праймер обратный "3-1-SeqR" (конц 3,2 мМоль)</t>
  </si>
  <si>
    <t>Праймер прямой "3-SeqF-3-1-SeqF" (конц 3,2 мМоль)</t>
  </si>
  <si>
    <t>Праймер обратный "3-2-SeqR" (конц 3,2 мМоль)</t>
  </si>
  <si>
    <t>Праймер прямой "3-2-SeqF" (конц 3,2 мМоль)</t>
  </si>
  <si>
    <t>Праймер обратный "4-1-SeqR" (конц 3,2 мМоль)</t>
  </si>
  <si>
    <t>Праймер прямой "4-SeqF-4-1-SeqF" (конц 3,2 мМоль)</t>
  </si>
  <si>
    <t>Праймер обратный "4-2-SeqR" (конц 3,2 мМоль)</t>
  </si>
  <si>
    <t>Праймер прямой "4-2-SeqF" (конц 3,2 мМоль)</t>
  </si>
  <si>
    <t>Праймер обратный "4-3-SeqR" (конц 3,2 мМоль)</t>
  </si>
  <si>
    <t>Праймер прямой "4-3-SeqF" (конц 3,2 мМоль)</t>
  </si>
  <si>
    <t>Смесь seq</t>
  </si>
  <si>
    <t>Продукт амплификации 1</t>
  </si>
  <si>
    <t>Внести в пробирки с [Смесь для ПЦР с праймерами (2 раунд)] [Продукт амплификации 1], вортексировать, осадить капли центрифугированием. Получаем [Реакционную ПЦР-смесь (2 раунд)]</t>
  </si>
  <si>
    <t>6 этап: Завершающая элонгация, получаем [Продукт амплификации 2]</t>
  </si>
  <si>
    <t>Внести по 1 мкл [Продукт амплификации 1] в ячейки с соответсвующими праймерами. Работы проводить на льду. Вортексировать 2-3 секунды, сбросить капли. Пузыри могут остаться. Получаем [Реакционную Seq смесь]</t>
  </si>
  <si>
    <t>Этанол 95% (ЛС-002430 серия №3331221 годен до 122026)</t>
  </si>
  <si>
    <t>Вода стерильная (SP010-06 серия SP010-004-21)</t>
  </si>
  <si>
    <t>Смешать компоненты, плотно закрыть крышки эппендорфов. Встряхивать в течение 15 с и каждую 3 минуту в течение 10 минут, получаем [Инкубированный лизат]</t>
  </si>
  <si>
    <t>Этанол 79,2%</t>
  </si>
  <si>
    <t>Сухой осадок ДНК-3</t>
  </si>
  <si>
    <t>NaOH, концентрат 2 М раствор (Партия 2303LRP2, годен до 09.2024 из набора кат. № LRP-100-2, партия 2303LP2 годен до 09 24)</t>
  </si>
  <si>
    <t>1 М HEPES (Партия 2303LRP2, годен до 09.2024 из набора кат. № LRP-100-2)</t>
  </si>
  <si>
    <t>Внести в эппендорфы с [Осадочной жидкостью] поледовательно, не задевая наконечников микропробирки: [Реагент "Лира"] и [PBS]. Вортексировать по 3 сек, инкубировать 10 мин. Получаем [Лизат 1]</t>
  </si>
  <si>
    <t>Перенести надосадочную жидкость в заранее приготовленные чистые эппендорфы, соответственно номерам проб, получаем [Лизат 2]</t>
  </si>
  <si>
    <t>Лизат 2</t>
  </si>
  <si>
    <t>Буфер без праймеров</t>
  </si>
  <si>
    <t>Agarose standertd LS (LOT 0000315373)</t>
  </si>
  <si>
    <t>10Х Трис-боратный электродный буфер (ТВЕ) (кат№ РВ131 лот № РВ131230871)</t>
  </si>
  <si>
    <t>Бромистый этидий (LOT WJ3199101)</t>
  </si>
  <si>
    <t>Маркер молекулярных масс от 100 до 10 000 п.н. (найти лот)</t>
  </si>
  <si>
    <t>SAM solution (не нашел)</t>
  </si>
  <si>
    <t>Вортексировать до полного растворения осадка, осадить центрифугированием, получаем искомый (если раствор вязкий - 10 мин при 50°С) [Раствор ДНК]</t>
  </si>
  <si>
    <t>Центрифугировать при 2 000g при 4°С, аккуратно удалить супернатант дозатором, не задевая осадок, сбросить капли в центрифуге, аналогично отобрать супернатант, получаем [Осадок ДНК-3]</t>
  </si>
  <si>
    <t>Внести [8 мМ NaOH] в микропробирку с [Сухим осадком ДНК-3], смешать компоненты пипетированием, инкубировать, получаем [ДНК+NaOH]</t>
  </si>
  <si>
    <t>АМПЛИФИКАЦИЯ 1</t>
  </si>
  <si>
    <t>50-58</t>
  </si>
  <si>
    <t>Смешать компоненты в микропробирке на 2 мл с закручивающейся крышкой. Получаем [8 мМ NaOH]</t>
  </si>
  <si>
    <t>NB: градиент температур должен идти от первого к последнему 12-луночному ряду</t>
  </si>
  <si>
    <t>запас +4 норм?</t>
  </si>
  <si>
    <t>3 этап: Отжиг праймеров (Для определения наиболее оптимальной температуры отжига праймеров на приборе температуру отжига задать в виде градиента от 50 до 58 градусов цельсия)</t>
  </si>
  <si>
    <t>Буфер без праймеров 2</t>
  </si>
  <si>
    <t>Каждую пару праймеров закапать в соответствующую пробиру с [Буфером без праймеров 2]. Получаем раскапать в 96-луночную плашку, Получаем [Смесь для ПЦР с праймерами (2 раунд)]</t>
  </si>
  <si>
    <t>Смешать в отдельной пробирке на 2 мл. Вортексировать 10 сек, осадить капли и перенести по 45 мкл в 27 микропробирок (3 пробы разделяются каждая на 9 амплифицируемых участка). Получаем [Буфер без праймеров 2]</t>
  </si>
  <si>
    <t>3 этап: Отжиг праймеров (Для определения наиболее оптимальной температуры отжига праймеров на приборе температуру отжига задать от 50 до 55 градусов с градиентом, где всего 3 шага, и каждый занимает 4 8-луночных ряда)</t>
  </si>
  <si>
    <t>50-52-55</t>
  </si>
  <si>
    <t>Подготовить пробирку для разведения рабочего раствора объем высчитывается из расчета 55*N. Вортексировать пробирки, приготовить смесь. 
Внести 55 мкл смеси в каждую лунку планшета.
Заклеить планшет пленкой, вортексировать 20 минут при 1800 об/мин. Центрифугировать 2 минуты при 1000g.
Хранение 10 дней при 4С, до потребности при -20С</t>
  </si>
  <si>
    <t>1Х Трис-боратный электродный буфер (ТВЕ)</t>
  </si>
  <si>
    <t>Развести [1Х Трис-боратный электродный буфер (ТВЕ) (кат№ РВ131 лот № РВ131230871)] до концентрации 1х. Получаем [1Х Трис-боратный электродный буфер (ТВЕ)]</t>
  </si>
  <si>
    <t>Греть в микроволновой печи до полного растворения, перемешивать каждые 30 сек. Получаем [Раствор агарозы]</t>
  </si>
  <si>
    <t>Внести 2 капли [Раствора бромистого этидия] в [Раствор агарозы], остудить до 60 градусов (чтобы рука терпела) и залить в контейнер с гребёнкой, дождаться застывания раствора, перенести в ЭФ камеру. Получаем [Раствор агарозы+ бромистый этидий]</t>
  </si>
  <si>
    <t>Раствор агарозы+ бромистый этидий</t>
  </si>
  <si>
    <t>Внести [Маркер молекулярных масс от 100 до 10 000 п.н.] в краевые лунки. Получаем [Гель без НК]</t>
  </si>
  <si>
    <t>Гель без НК</t>
  </si>
  <si>
    <t>[Продукт амплификации 1] вортексировать, осадить капли. Смешать [Продукт амплификации 1] с [Буфер для внесения] в наконечнике, внести в лунку в [Гель без НК].</t>
  </si>
  <si>
    <t>ОТЧИСТКА НК ОТ АГАРОЗНОГО ГЕЛЯ 1 (в случае плохих бендов)</t>
  </si>
  <si>
    <r>
      <t>Цитрат натрия, концентрат 1 M (из набора</t>
    </r>
    <r>
      <rPr>
        <sz val="11"/>
        <color rgb="FFFF0000"/>
        <rFont val="Times New Roman"/>
        <family val="1"/>
        <charset val="204"/>
      </rPr>
      <t xml:space="preserve"> название набор</t>
    </r>
    <r>
      <rPr>
        <sz val="11"/>
        <color theme="1"/>
        <rFont val="Times New Roman"/>
        <family val="1"/>
        <charset val="204"/>
      </rPr>
      <t xml:space="preserve"> кат. № LRP-100-2, партия 2303LRP2 годен до 09 24)</t>
    </r>
  </si>
  <si>
    <t>0.1 М цитрата натрия в 10% этаноле (рН 8.5) короче</t>
  </si>
  <si>
    <r>
      <t>Смешать компоненты в пробирке с закручивающейся крышкой в следующем порядке: [Вода стерильная (SP010-06 серия SP010-004-21)], [Этанол 95% (ЛС-002430 серия №3331221 годен до 122026)] и [Цитрат натрия, концентрат 1 M (из набора кат. № LRP-100-2, партия 2303LRP2 годен до 09 24)]. Получаем [</t>
    </r>
    <r>
      <rPr>
        <sz val="11"/>
        <color rgb="FFFF0000"/>
        <rFont val="Times New Roman"/>
        <family val="1"/>
        <charset val="204"/>
      </rPr>
      <t>0.1 М цитрата натрия в 10% этаноле (рН 8.5)</t>
    </r>
    <r>
      <rPr>
        <sz val="11"/>
        <color theme="1"/>
        <rFont val="Times New Roman"/>
        <family val="1"/>
        <charset val="204"/>
      </rPr>
      <t>]</t>
    </r>
  </si>
  <si>
    <t>Смешать на вортексе компоненты в пробирке с закручивающейся крышкой, получаем [Этанол 79,2%]</t>
  </si>
  <si>
    <t>Внести в эппендорфы на 1,5 мл. Центрифугирование при 24 000g, получаем [Проба с надосадочной жидкостью]</t>
  </si>
  <si>
    <r>
      <t xml:space="preserve">Хлороформ ХЧА (CAS 67-66-3 Партия 19  дата изг 2022-06) паспорт № 1798/1 </t>
    </r>
    <r>
      <rPr>
        <sz val="11"/>
        <color rgb="FFFF0000"/>
        <rFont val="Times New Roman"/>
        <family val="1"/>
        <charset val="204"/>
      </rPr>
      <t>у надежды николаевны спросить</t>
    </r>
  </si>
  <si>
    <t>24 ч</t>
  </si>
  <si>
    <t>Смешать в отдельной пробирке на 2 мл. Вортексировать 10 сек, осадить капли и перенести по 375 мкл в 4 микропробирки на 1 мл. Получаем [Буфер без праймеров]</t>
  </si>
  <si>
    <t>Каждую пару праймеров (первая цифра в названии) закапать в микропробирку с [Буфером без праймеров], вортексировать 5 сек, осадить капли wtynhbaeubhjdfybtv 10 ctr 2 00п. Получаем [Смесь для ПЦР с праймерами]</t>
  </si>
  <si>
    <t>Смеси для ПЦР с праймерами</t>
  </si>
  <si>
    <t>Раскапать по 19 мкл в 96-луночную плашку (стрипы) по схеме плашки. Получаем [ПЦР-смеси в плашке]</t>
  </si>
  <si>
    <t>ПЦР-смеси в плашке</t>
  </si>
  <si>
    <t xml:space="preserve">hbv-001-1-seq подписать каждую лунку </t>
  </si>
  <si>
    <t>Внести в соответствии со схемой плашки в [ПЦР-смесь в плашке] [Раствор ДНК], опуская наконечник до дна и пипетируя без образования пузырей. Получаем [Реакционную ПЦР-смесь]</t>
  </si>
  <si>
    <t>Хранить [Раствор ДНК] не более суток. Аликвотировать по 250 мкл -80°С год</t>
  </si>
  <si>
    <t>20?</t>
  </si>
  <si>
    <t>длительное хранение</t>
  </si>
  <si>
    <t>A</t>
  </si>
  <si>
    <t>B</t>
  </si>
  <si>
    <t>C</t>
  </si>
  <si>
    <t>D</t>
  </si>
  <si>
    <t>E</t>
  </si>
  <si>
    <t>F</t>
  </si>
  <si>
    <t>G</t>
  </si>
  <si>
    <t>H</t>
  </si>
  <si>
    <t>Вода дистиллированная (заказать у препараторов заранее и попросить автоклавировать прямо перед исапользованием)</t>
  </si>
  <si>
    <t>Аликвотировать ТЕ-буфер по эппендорфам (20?). Вырезанный бэнд может храниться в ТЕ-буфере неделю</t>
  </si>
  <si>
    <t>ЭЛЕКТРОФОРЕЗ 2 (сделать на два раза)</t>
  </si>
  <si>
    <t>ЭЛЕКТРОФОРЕЗ 1 (сделать на два раза чтобы 40 лунок чекать)</t>
  </si>
  <si>
    <t>В микропробирки внести по 4 мкл разведенного в 8 раз [BigDye Terminator v1.1 Ready Reaction Mix], [Вода стерильная (SP010-06 серия SP010-004-21)] и [Праймер]. Вортексировать и центрифугировать пробирки с рабочими растворами. Внести в ячейки плашки по 9 мкл раствора. Получаем [Смесь seq]. Проводить работы на льду, защищать от солнца</t>
  </si>
  <si>
    <r>
      <t xml:space="preserve">BigDye Terminator v3.1 Ready Reaction Mix </t>
    </r>
    <r>
      <rPr>
        <sz val="11"/>
        <color rgb="FFFF0000"/>
        <rFont val="Times New Roman"/>
        <family val="1"/>
        <charset val="204"/>
      </rPr>
      <t>лот срок годности партия</t>
    </r>
  </si>
  <si>
    <t>Big Dye Xterminator bead solution (найти)</t>
  </si>
  <si>
    <t>Очистка от невключившихся терминаторов (terra incognita) или спиртовая отчистка (на почту выслали)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</si>
</sst>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u/>
      <sz val="11"/>
      <color theme="1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30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i/>
      <sz val="15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darkTrellis">
        <fgColor theme="0" tint="-0.499984740745262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10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wrapText="1"/>
    </xf>
    <xf numFmtId="0" fontId="3" fillId="4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wrapText="1"/>
    </xf>
    <xf numFmtId="0" fontId="3" fillId="4" borderId="1" xfId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3" fontId="3" fillId="5" borderId="2" xfId="0" applyNumberFormat="1" applyFont="1" applyFill="1" applyBorder="1" applyAlignment="1">
      <alignment horizontal="center" vertical="center" wrapText="1"/>
    </xf>
    <xf numFmtId="3" fontId="3" fillId="5" borderId="4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center" vertical="center" wrapText="1"/>
    </xf>
    <xf numFmtId="3" fontId="3" fillId="0" borderId="4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6" fillId="0" borderId="8" xfId="2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7" fillId="0" borderId="1" xfId="0" applyFont="1" applyBorder="1" applyAlignment="1">
      <alignment horizontal="left" wrapText="1"/>
    </xf>
    <xf numFmtId="0" fontId="3" fillId="6" borderId="0" xfId="0" applyFont="1" applyFill="1"/>
    <xf numFmtId="0" fontId="3" fillId="6" borderId="4" xfId="0" applyFont="1" applyFill="1" applyBorder="1" applyAlignment="1">
      <alignment horizontal="center" vertical="center"/>
    </xf>
    <xf numFmtId="0" fontId="0" fillId="7" borderId="9" xfId="0" applyFill="1" applyBorder="1"/>
    <xf numFmtId="0" fontId="8" fillId="5" borderId="9" xfId="0" applyFont="1" applyFill="1" applyBorder="1" applyAlignment="1">
      <alignment horizontal="center" vertical="center"/>
    </xf>
    <xf numFmtId="0" fontId="9" fillId="8" borderId="9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</cellXfs>
  <cellStyles count="3">
    <cellStyle name="Гиперссылка" xfId="2" builtinId="8"/>
    <cellStyle name="Обычный" xfId="0" builtinId="0"/>
    <cellStyle name="Обычный 4" xfId="1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3"/>
  <sheetViews>
    <sheetView tabSelected="1" zoomScaleNormal="100" workbookViewId="0">
      <pane ySplit="1" topLeftCell="A158" activePane="bottomLeft" state="frozen"/>
      <selection pane="bottomLeft" activeCell="A143" sqref="A143"/>
    </sheetView>
  </sheetViews>
  <sheetFormatPr defaultColWidth="9.109375" defaultRowHeight="13.8" x14ac:dyDescent="0.25"/>
  <cols>
    <col min="1" max="1" width="55.109375" style="7" bestFit="1" customWidth="1"/>
    <col min="2" max="2" width="5.33203125" style="2" bestFit="1" customWidth="1"/>
    <col min="3" max="3" width="17.33203125" style="2" customWidth="1"/>
    <col min="4" max="4" width="8.6640625" style="2" bestFit="1" customWidth="1"/>
    <col min="5" max="5" width="12" style="2" customWidth="1"/>
    <col min="6" max="6" width="20.33203125" style="2" bestFit="1" customWidth="1"/>
    <col min="7" max="7" width="54.5546875" style="2" customWidth="1"/>
    <col min="8" max="8" width="61.88671875" style="1" bestFit="1" customWidth="1"/>
    <col min="9" max="10" width="5.88671875" style="1" customWidth="1"/>
    <col min="11" max="16384" width="9.109375" style="1"/>
  </cols>
  <sheetData>
    <row r="1" spans="1:8" ht="41.4" x14ac:dyDescent="0.25">
      <c r="A1" s="8" t="s">
        <v>1</v>
      </c>
      <c r="B1" s="20" t="s">
        <v>2</v>
      </c>
      <c r="C1" s="16" t="s">
        <v>3</v>
      </c>
      <c r="D1" s="16" t="s">
        <v>4</v>
      </c>
      <c r="E1" s="16" t="s">
        <v>5</v>
      </c>
      <c r="F1" s="16" t="s">
        <v>6</v>
      </c>
      <c r="G1" s="20" t="s">
        <v>7</v>
      </c>
    </row>
    <row r="2" spans="1:8" ht="15" customHeight="1" x14ac:dyDescent="0.25">
      <c r="A2" s="86" t="s">
        <v>0</v>
      </c>
      <c r="B2" s="86"/>
      <c r="C2" s="86"/>
      <c r="D2" s="86"/>
      <c r="E2" s="86"/>
      <c r="F2" s="86"/>
      <c r="G2" s="86"/>
    </row>
    <row r="3" spans="1:8" ht="41.4" customHeight="1" x14ac:dyDescent="0.25">
      <c r="A3" s="8" t="s">
        <v>140</v>
      </c>
      <c r="B3" s="52">
        <v>1</v>
      </c>
      <c r="C3" s="9">
        <f>H3</f>
        <v>700</v>
      </c>
      <c r="D3" s="88">
        <f>SUM(C3:C4)</f>
        <v>3500</v>
      </c>
      <c r="E3" s="52">
        <v>20</v>
      </c>
      <c r="F3" s="52"/>
      <c r="G3" s="52" t="s">
        <v>182</v>
      </c>
      <c r="H3" s="92">
        <f>3.5/5*1000</f>
        <v>700</v>
      </c>
    </row>
    <row r="4" spans="1:8" ht="41.4" customHeight="1" x14ac:dyDescent="0.25">
      <c r="A4" s="8" t="s">
        <v>139</v>
      </c>
      <c r="B4" s="53"/>
      <c r="C4" s="9">
        <f>C3*4</f>
        <v>2800</v>
      </c>
      <c r="D4" s="89"/>
      <c r="E4" s="53"/>
      <c r="F4" s="53"/>
      <c r="G4" s="53"/>
      <c r="H4" s="92"/>
    </row>
    <row r="5" spans="1:8" ht="59.4" customHeight="1" x14ac:dyDescent="0.25">
      <c r="A5" s="25" t="s">
        <v>179</v>
      </c>
      <c r="B5" s="71">
        <v>1</v>
      </c>
      <c r="C5" s="28">
        <f>H5</f>
        <v>350</v>
      </c>
      <c r="D5" s="87">
        <f>SUM(C5:C7)</f>
        <v>3500</v>
      </c>
      <c r="E5" s="23">
        <v>20</v>
      </c>
      <c r="F5" s="24"/>
      <c r="G5" s="52" t="s">
        <v>181</v>
      </c>
      <c r="H5" s="92">
        <f>3.5/10*1000</f>
        <v>350</v>
      </c>
    </row>
    <row r="6" spans="1:8" s="2" customFormat="1" ht="38.25" customHeight="1" x14ac:dyDescent="0.25">
      <c r="A6" s="8" t="s">
        <v>139</v>
      </c>
      <c r="B6" s="72"/>
      <c r="C6" s="28">
        <f>C5</f>
        <v>350</v>
      </c>
      <c r="D6" s="78"/>
      <c r="E6" s="23">
        <v>20</v>
      </c>
      <c r="F6" s="24"/>
      <c r="G6" s="60"/>
      <c r="H6" s="92"/>
    </row>
    <row r="7" spans="1:8" ht="55.2" customHeight="1" x14ac:dyDescent="0.25">
      <c r="A7" s="8" t="s">
        <v>140</v>
      </c>
      <c r="B7" s="73"/>
      <c r="C7" s="9">
        <f>C5*8</f>
        <v>2800</v>
      </c>
      <c r="D7" s="78"/>
      <c r="E7" s="23">
        <v>20</v>
      </c>
      <c r="F7" s="24"/>
      <c r="G7" s="53"/>
      <c r="H7" s="92"/>
    </row>
    <row r="8" spans="1:8" ht="49.2" customHeight="1" x14ac:dyDescent="0.25">
      <c r="A8" s="25" t="s">
        <v>144</v>
      </c>
      <c r="B8" s="52">
        <v>1</v>
      </c>
      <c r="C8" s="23">
        <f>H8</f>
        <v>7</v>
      </c>
      <c r="D8" s="52">
        <f>SUM(C8:C9)</f>
        <v>1757</v>
      </c>
      <c r="E8" s="52">
        <v>20</v>
      </c>
      <c r="F8" s="52"/>
      <c r="G8" s="52" t="s">
        <v>160</v>
      </c>
      <c r="H8" s="90">
        <f>1750*(20/5000)</f>
        <v>7</v>
      </c>
    </row>
    <row r="9" spans="1:8" ht="41.4" customHeight="1" x14ac:dyDescent="0.25">
      <c r="A9" s="25" t="s">
        <v>140</v>
      </c>
      <c r="B9" s="53"/>
      <c r="C9" s="9">
        <v>1750</v>
      </c>
      <c r="D9" s="53"/>
      <c r="E9" s="53"/>
      <c r="F9" s="53"/>
      <c r="G9" s="53"/>
      <c r="H9" s="92"/>
    </row>
    <row r="10" spans="1:8" ht="31.95" customHeight="1" x14ac:dyDescent="0.25">
      <c r="A10" s="21" t="s">
        <v>73</v>
      </c>
      <c r="B10" s="20">
        <v>3</v>
      </c>
      <c r="C10" s="20">
        <v>200</v>
      </c>
      <c r="D10" s="20">
        <v>200</v>
      </c>
      <c r="E10" s="20">
        <v>4</v>
      </c>
      <c r="F10" s="20">
        <v>3600</v>
      </c>
      <c r="G10" s="20" t="s">
        <v>183</v>
      </c>
    </row>
    <row r="11" spans="1:8" ht="56.4" customHeight="1" x14ac:dyDescent="0.25">
      <c r="A11" s="21" t="s">
        <v>74</v>
      </c>
      <c r="B11" s="20">
        <v>3</v>
      </c>
      <c r="C11" s="20">
        <v>200</v>
      </c>
      <c r="D11" s="20">
        <v>100</v>
      </c>
      <c r="E11" s="20">
        <v>20</v>
      </c>
      <c r="F11" s="20"/>
      <c r="G11" s="20" t="s">
        <v>75</v>
      </c>
    </row>
    <row r="12" spans="1:8" ht="36.6" customHeight="1" x14ac:dyDescent="0.25">
      <c r="A12" s="8" t="s">
        <v>77</v>
      </c>
      <c r="B12" s="52">
        <v>3</v>
      </c>
      <c r="C12" s="20">
        <v>10</v>
      </c>
      <c r="D12" s="52">
        <f>SUM(C12:C14)</f>
        <v>1110</v>
      </c>
      <c r="E12" s="52">
        <v>20</v>
      </c>
      <c r="F12" s="52">
        <v>600</v>
      </c>
      <c r="G12" s="52" t="s">
        <v>146</v>
      </c>
    </row>
    <row r="13" spans="1:8" ht="34.950000000000003" customHeight="1" x14ac:dyDescent="0.25">
      <c r="A13" s="13" t="s">
        <v>78</v>
      </c>
      <c r="B13" s="60"/>
      <c r="C13" s="20">
        <v>1000</v>
      </c>
      <c r="D13" s="60"/>
      <c r="E13" s="60"/>
      <c r="F13" s="60"/>
      <c r="G13" s="60"/>
    </row>
    <row r="14" spans="1:8" ht="33" customHeight="1" x14ac:dyDescent="0.25">
      <c r="A14" s="21" t="s">
        <v>76</v>
      </c>
      <c r="B14" s="53"/>
      <c r="C14" s="20">
        <v>100</v>
      </c>
      <c r="D14" s="53"/>
      <c r="E14" s="53"/>
      <c r="F14" s="53"/>
      <c r="G14" s="53"/>
    </row>
    <row r="15" spans="1:8" ht="41.4" customHeight="1" x14ac:dyDescent="0.25">
      <c r="A15" s="8" t="s">
        <v>79</v>
      </c>
      <c r="B15" s="20">
        <v>3</v>
      </c>
      <c r="C15" s="20">
        <v>1110</v>
      </c>
      <c r="D15" s="20">
        <v>1110</v>
      </c>
      <c r="E15" s="20">
        <v>4</v>
      </c>
      <c r="F15" s="20">
        <v>600</v>
      </c>
      <c r="G15" s="20" t="s">
        <v>80</v>
      </c>
    </row>
    <row r="16" spans="1:8" ht="55.2" customHeight="1" x14ac:dyDescent="0.25">
      <c r="A16" s="8" t="s">
        <v>81</v>
      </c>
      <c r="B16" s="20">
        <v>3</v>
      </c>
      <c r="C16" s="20">
        <v>1110</v>
      </c>
      <c r="D16" s="20">
        <v>1110</v>
      </c>
      <c r="E16" s="20">
        <v>20</v>
      </c>
      <c r="F16" s="20"/>
      <c r="G16" s="20" t="s">
        <v>147</v>
      </c>
    </row>
    <row r="17" spans="1:7" ht="38.4" customHeight="1" x14ac:dyDescent="0.25">
      <c r="A17" s="8" t="s">
        <v>148</v>
      </c>
      <c r="B17" s="52">
        <v>3</v>
      </c>
      <c r="C17" s="20">
        <v>1110</v>
      </c>
      <c r="D17" s="78">
        <f>SUM(C17:C18)</f>
        <v>1310</v>
      </c>
      <c r="E17" s="78">
        <v>20</v>
      </c>
      <c r="F17" s="78">
        <v>600</v>
      </c>
      <c r="G17" s="52" t="s">
        <v>141</v>
      </c>
    </row>
    <row r="18" spans="1:7" ht="33" customHeight="1" x14ac:dyDescent="0.25">
      <c r="A18" s="29" t="s">
        <v>184</v>
      </c>
      <c r="B18" s="53"/>
      <c r="C18" s="20">
        <v>200</v>
      </c>
      <c r="D18" s="78"/>
      <c r="E18" s="78"/>
      <c r="F18" s="78"/>
      <c r="G18" s="53"/>
    </row>
    <row r="19" spans="1:7" ht="33" customHeight="1" x14ac:dyDescent="0.25">
      <c r="A19" s="21" t="s">
        <v>82</v>
      </c>
      <c r="B19" s="20">
        <v>3</v>
      </c>
      <c r="C19" s="20">
        <v>1310</v>
      </c>
      <c r="D19" s="20">
        <v>1310</v>
      </c>
      <c r="E19" s="20">
        <v>4</v>
      </c>
      <c r="F19" s="20">
        <v>600</v>
      </c>
      <c r="G19" s="20" t="s">
        <v>83</v>
      </c>
    </row>
    <row r="20" spans="1:7" ht="33" customHeight="1" x14ac:dyDescent="0.25">
      <c r="A20" s="21" t="s">
        <v>84</v>
      </c>
      <c r="B20" s="20">
        <v>3</v>
      </c>
      <c r="C20" s="20">
        <v>650</v>
      </c>
      <c r="D20" s="20">
        <f>C20</f>
        <v>650</v>
      </c>
      <c r="E20" s="20">
        <v>20</v>
      </c>
      <c r="F20" s="20"/>
      <c r="G20" s="20" t="s">
        <v>85</v>
      </c>
    </row>
    <row r="21" spans="1:7" ht="33" customHeight="1" x14ac:dyDescent="0.25">
      <c r="A21" s="21" t="s">
        <v>86</v>
      </c>
      <c r="B21" s="20">
        <v>3</v>
      </c>
      <c r="C21" s="20">
        <f>C20</f>
        <v>650</v>
      </c>
      <c r="D21" s="78">
        <f>SUM(C21:C22)</f>
        <v>950</v>
      </c>
      <c r="E21" s="78">
        <v>20</v>
      </c>
      <c r="F21" s="78">
        <v>300</v>
      </c>
      <c r="G21" s="78" t="s">
        <v>87</v>
      </c>
    </row>
    <row r="22" spans="1:7" ht="55.2" customHeight="1" x14ac:dyDescent="0.25">
      <c r="A22" s="8" t="s">
        <v>139</v>
      </c>
      <c r="B22" s="20">
        <v>1</v>
      </c>
      <c r="C22" s="20">
        <v>300</v>
      </c>
      <c r="D22" s="78"/>
      <c r="E22" s="78"/>
      <c r="F22" s="78"/>
      <c r="G22" s="78"/>
    </row>
    <row r="23" spans="1:7" ht="27.6" x14ac:dyDescent="0.25">
      <c r="A23" s="21" t="s">
        <v>88</v>
      </c>
      <c r="B23" s="20">
        <v>3</v>
      </c>
      <c r="C23" s="20">
        <f>D21</f>
        <v>950</v>
      </c>
      <c r="D23" s="20">
        <f>C23</f>
        <v>950</v>
      </c>
      <c r="E23" s="20">
        <v>4</v>
      </c>
      <c r="F23" s="20">
        <v>300</v>
      </c>
      <c r="G23" s="20" t="s">
        <v>89</v>
      </c>
    </row>
    <row r="24" spans="1:7" ht="21.6" customHeight="1" x14ac:dyDescent="0.25">
      <c r="A24" s="8" t="s">
        <v>90</v>
      </c>
      <c r="B24" s="10">
        <v>3</v>
      </c>
      <c r="C24" s="20">
        <v>5</v>
      </c>
      <c r="D24" s="78">
        <f>SUM(C24:C25)</f>
        <v>1005</v>
      </c>
      <c r="E24" s="78">
        <v>20</v>
      </c>
      <c r="F24" s="52">
        <f>60*30</f>
        <v>1800</v>
      </c>
      <c r="G24" s="78" t="s">
        <v>91</v>
      </c>
    </row>
    <row r="25" spans="1:7" ht="26.4" customHeight="1" x14ac:dyDescent="0.25">
      <c r="A25" s="93" t="s">
        <v>180</v>
      </c>
      <c r="B25" s="20">
        <v>1</v>
      </c>
      <c r="C25" s="9">
        <v>1000</v>
      </c>
      <c r="D25" s="78"/>
      <c r="E25" s="78"/>
      <c r="F25" s="53"/>
      <c r="G25" s="78"/>
    </row>
    <row r="26" spans="1:7" ht="27.6" x14ac:dyDescent="0.25">
      <c r="A26" s="8" t="s">
        <v>93</v>
      </c>
      <c r="B26" s="20">
        <v>3</v>
      </c>
      <c r="C26" s="20">
        <f>D24</f>
        <v>1005</v>
      </c>
      <c r="D26" s="20">
        <f>C26</f>
        <v>1005</v>
      </c>
      <c r="E26" s="20">
        <v>4</v>
      </c>
      <c r="F26" s="20">
        <v>300</v>
      </c>
      <c r="G26" s="20" t="s">
        <v>94</v>
      </c>
    </row>
    <row r="27" spans="1:7" ht="27.6" customHeight="1" x14ac:dyDescent="0.25">
      <c r="A27" s="8" t="s">
        <v>95</v>
      </c>
      <c r="B27" s="20">
        <v>3</v>
      </c>
      <c r="C27" s="20">
        <v>5</v>
      </c>
      <c r="D27" s="78">
        <f>SUM(C27:C28)</f>
        <v>1005</v>
      </c>
      <c r="E27" s="78">
        <v>20</v>
      </c>
      <c r="F27" s="52">
        <f>60*30</f>
        <v>1800</v>
      </c>
      <c r="G27" s="78" t="s">
        <v>96</v>
      </c>
    </row>
    <row r="28" spans="1:7" ht="27.6" customHeight="1" x14ac:dyDescent="0.25">
      <c r="A28" s="8" t="s">
        <v>92</v>
      </c>
      <c r="B28" s="20">
        <v>1</v>
      </c>
      <c r="C28" s="20">
        <v>1000</v>
      </c>
      <c r="D28" s="78"/>
      <c r="E28" s="78"/>
      <c r="F28" s="53"/>
      <c r="G28" s="78"/>
    </row>
    <row r="29" spans="1:7" ht="27.6" customHeight="1" x14ac:dyDescent="0.25">
      <c r="A29" s="8" t="s">
        <v>97</v>
      </c>
      <c r="B29" s="20">
        <v>3</v>
      </c>
      <c r="C29" s="20">
        <f>D27</f>
        <v>1005</v>
      </c>
      <c r="D29" s="20">
        <f>C29</f>
        <v>1005</v>
      </c>
      <c r="E29" s="20">
        <v>4</v>
      </c>
      <c r="F29" s="20">
        <v>300</v>
      </c>
      <c r="G29" s="20" t="s">
        <v>98</v>
      </c>
    </row>
    <row r="30" spans="1:7" ht="27.6" customHeight="1" x14ac:dyDescent="0.25">
      <c r="A30" s="8" t="s">
        <v>99</v>
      </c>
      <c r="B30" s="20">
        <v>3</v>
      </c>
      <c r="C30" s="20">
        <v>5</v>
      </c>
      <c r="D30" s="78">
        <f>SUM(C30:C31)</f>
        <v>1005</v>
      </c>
      <c r="E30" s="78">
        <v>20</v>
      </c>
      <c r="F30" s="78">
        <f>20*60</f>
        <v>1200</v>
      </c>
      <c r="G30" s="78" t="s">
        <v>100</v>
      </c>
    </row>
    <row r="31" spans="1:7" ht="27.6" customHeight="1" x14ac:dyDescent="0.25">
      <c r="A31" s="30" t="s">
        <v>142</v>
      </c>
      <c r="B31" s="20">
        <v>1</v>
      </c>
      <c r="C31" s="20">
        <v>1000</v>
      </c>
      <c r="D31" s="78"/>
      <c r="E31" s="78"/>
      <c r="F31" s="78"/>
      <c r="G31" s="78"/>
    </row>
    <row r="32" spans="1:7" ht="27.6" customHeight="1" x14ac:dyDescent="0.25">
      <c r="A32" s="8" t="s">
        <v>101</v>
      </c>
      <c r="B32" s="20">
        <v>3</v>
      </c>
      <c r="C32" s="20">
        <f>D30</f>
        <v>1005</v>
      </c>
      <c r="D32" s="20">
        <f>C32</f>
        <v>1005</v>
      </c>
      <c r="E32" s="20">
        <v>4</v>
      </c>
      <c r="F32" s="20">
        <v>300</v>
      </c>
      <c r="G32" s="20" t="s">
        <v>156</v>
      </c>
    </row>
    <row r="33" spans="1:10" ht="27.6" customHeight="1" x14ac:dyDescent="0.25">
      <c r="A33" s="8" t="s">
        <v>102</v>
      </c>
      <c r="B33" s="20">
        <v>3</v>
      </c>
      <c r="C33" s="20">
        <v>5</v>
      </c>
      <c r="D33" s="20">
        <v>2</v>
      </c>
      <c r="E33" s="20">
        <v>20</v>
      </c>
      <c r="F33" s="20">
        <v>600</v>
      </c>
      <c r="G33" s="20" t="s">
        <v>103</v>
      </c>
    </row>
    <row r="34" spans="1:10" ht="27.6" customHeight="1" x14ac:dyDescent="0.25">
      <c r="A34" s="8" t="s">
        <v>143</v>
      </c>
      <c r="B34" s="20">
        <v>3</v>
      </c>
      <c r="C34" s="20">
        <v>2</v>
      </c>
      <c r="D34" s="78">
        <f>SUM(C34:C35)</f>
        <v>502</v>
      </c>
      <c r="E34" s="78">
        <v>50</v>
      </c>
      <c r="F34" s="78">
        <v>600</v>
      </c>
      <c r="G34" s="78" t="s">
        <v>157</v>
      </c>
    </row>
    <row r="35" spans="1:10" ht="27.6" customHeight="1" x14ac:dyDescent="0.25">
      <c r="A35" s="8" t="s">
        <v>110</v>
      </c>
      <c r="B35" s="20">
        <v>1</v>
      </c>
      <c r="C35" s="20">
        <v>500</v>
      </c>
      <c r="D35" s="78"/>
      <c r="E35" s="78"/>
      <c r="F35" s="78"/>
      <c r="G35" s="78"/>
    </row>
    <row r="36" spans="1:10" ht="27.6" customHeight="1" x14ac:dyDescent="0.25">
      <c r="A36" s="8" t="s">
        <v>104</v>
      </c>
      <c r="B36" s="20">
        <v>3</v>
      </c>
      <c r="C36" s="20">
        <f>D34</f>
        <v>502</v>
      </c>
      <c r="D36" s="52">
        <f>C36+C37</f>
        <v>506</v>
      </c>
      <c r="E36" s="52">
        <v>20</v>
      </c>
      <c r="F36" s="52">
        <v>3</v>
      </c>
      <c r="G36" s="52" t="s">
        <v>155</v>
      </c>
    </row>
    <row r="37" spans="1:10" ht="27.6" customHeight="1" x14ac:dyDescent="0.25">
      <c r="A37" s="8" t="s">
        <v>145</v>
      </c>
      <c r="B37" s="20">
        <v>1</v>
      </c>
      <c r="C37" s="20">
        <v>4</v>
      </c>
      <c r="D37" s="53"/>
      <c r="E37" s="53"/>
      <c r="F37" s="53"/>
      <c r="G37" s="53"/>
    </row>
    <row r="38" spans="1:10" ht="33.6" customHeight="1" x14ac:dyDescent="0.25">
      <c r="A38" s="11" t="s">
        <v>105</v>
      </c>
      <c r="B38" s="22">
        <v>3</v>
      </c>
      <c r="C38" s="22">
        <v>506</v>
      </c>
      <c r="D38" s="22">
        <v>506</v>
      </c>
      <c r="E38" s="22">
        <v>4</v>
      </c>
      <c r="F38" s="22" t="s">
        <v>185</v>
      </c>
      <c r="G38" s="49" t="s">
        <v>193</v>
      </c>
    </row>
    <row r="39" spans="1:10" ht="33" customHeight="1" x14ac:dyDescent="0.25">
      <c r="A39" s="81" t="s">
        <v>158</v>
      </c>
      <c r="B39" s="82"/>
      <c r="C39" s="82"/>
      <c r="D39" s="82"/>
      <c r="E39" s="82"/>
      <c r="F39" s="82"/>
      <c r="G39" s="83"/>
    </row>
    <row r="40" spans="1:10" ht="41.4" x14ac:dyDescent="0.25">
      <c r="A40" s="21" t="s">
        <v>1</v>
      </c>
      <c r="B40" s="20" t="s">
        <v>2</v>
      </c>
      <c r="C40" s="20" t="s">
        <v>3</v>
      </c>
      <c r="D40" s="20" t="s">
        <v>4</v>
      </c>
      <c r="E40" s="20" t="s">
        <v>5</v>
      </c>
      <c r="F40" s="20" t="s">
        <v>6</v>
      </c>
      <c r="G40" s="20" t="s">
        <v>7</v>
      </c>
    </row>
    <row r="41" spans="1:10" ht="60" customHeight="1" x14ac:dyDescent="0.25">
      <c r="A41" s="21" t="s">
        <v>8</v>
      </c>
      <c r="B41" s="22">
        <v>1</v>
      </c>
      <c r="C41" s="20">
        <f>12.5*100</f>
        <v>1250</v>
      </c>
      <c r="D41" s="52">
        <f>SUM(C41:C42)</f>
        <v>1500</v>
      </c>
      <c r="E41" s="52">
        <v>20</v>
      </c>
      <c r="F41" s="52"/>
      <c r="G41" s="52" t="s">
        <v>186</v>
      </c>
      <c r="H41" s="1" t="s">
        <v>162</v>
      </c>
      <c r="I41" s="1">
        <f>12.5</f>
        <v>12.5</v>
      </c>
      <c r="J41" s="1">
        <v>3</v>
      </c>
    </row>
    <row r="42" spans="1:10" x14ac:dyDescent="0.25">
      <c r="A42" s="31" t="s">
        <v>140</v>
      </c>
      <c r="B42" s="22">
        <v>1</v>
      </c>
      <c r="C42" s="20">
        <f>2.5*100</f>
        <v>250</v>
      </c>
      <c r="D42" s="53"/>
      <c r="E42" s="53"/>
      <c r="F42" s="53"/>
      <c r="G42" s="53"/>
      <c r="H42" s="1">
        <f>1500/12</f>
        <v>125</v>
      </c>
    </row>
    <row r="43" spans="1:10" ht="14.4" customHeight="1" x14ac:dyDescent="0.25">
      <c r="A43" s="31" t="s">
        <v>149</v>
      </c>
      <c r="B43" s="57">
        <v>1</v>
      </c>
      <c r="C43" s="26">
        <v>375</v>
      </c>
      <c r="D43" s="78">
        <f>SUM(C43:C45)</f>
        <v>499</v>
      </c>
      <c r="E43" s="78">
        <v>20</v>
      </c>
      <c r="F43" s="78"/>
      <c r="G43" s="52" t="s">
        <v>187</v>
      </c>
      <c r="H43" s="90" t="s">
        <v>161</v>
      </c>
    </row>
    <row r="44" spans="1:10" ht="13.8" customHeight="1" x14ac:dyDescent="0.25">
      <c r="A44" s="31" t="s">
        <v>9</v>
      </c>
      <c r="B44" s="58"/>
      <c r="C44" s="20">
        <f>2*31</f>
        <v>62</v>
      </c>
      <c r="D44" s="78"/>
      <c r="E44" s="78"/>
      <c r="F44" s="78"/>
      <c r="G44" s="60"/>
      <c r="H44" s="90"/>
    </row>
    <row r="45" spans="1:10" x14ac:dyDescent="0.25">
      <c r="A45" s="31" t="s">
        <v>10</v>
      </c>
      <c r="B45" s="59"/>
      <c r="C45" s="37">
        <f t="shared" ref="C45:C54" si="0">2*31</f>
        <v>62</v>
      </c>
      <c r="D45" s="78"/>
      <c r="E45" s="78"/>
      <c r="F45" s="78"/>
      <c r="G45" s="60"/>
      <c r="H45" s="90"/>
    </row>
    <row r="46" spans="1:10" ht="14.4" customHeight="1" x14ac:dyDescent="0.25">
      <c r="A46" s="31" t="s">
        <v>149</v>
      </c>
      <c r="B46" s="57">
        <v>1</v>
      </c>
      <c r="C46" s="49">
        <v>375</v>
      </c>
      <c r="D46" s="78">
        <f t="shared" ref="D46" si="1">SUM(C46:C48)</f>
        <v>499</v>
      </c>
      <c r="E46" s="78"/>
      <c r="F46" s="78"/>
      <c r="G46" s="60"/>
      <c r="H46" s="90"/>
    </row>
    <row r="47" spans="1:10" ht="13.8" customHeight="1" x14ac:dyDescent="0.25">
      <c r="A47" s="31" t="s">
        <v>11</v>
      </c>
      <c r="B47" s="58"/>
      <c r="C47" s="37">
        <f t="shared" si="0"/>
        <v>62</v>
      </c>
      <c r="D47" s="78"/>
      <c r="E47" s="78"/>
      <c r="F47" s="78"/>
      <c r="G47" s="60"/>
      <c r="H47" s="90"/>
    </row>
    <row r="48" spans="1:10" x14ac:dyDescent="0.25">
      <c r="A48" s="31" t="s">
        <v>12</v>
      </c>
      <c r="B48" s="59"/>
      <c r="C48" s="37">
        <f t="shared" si="0"/>
        <v>62</v>
      </c>
      <c r="D48" s="78"/>
      <c r="E48" s="78"/>
      <c r="F48" s="78"/>
      <c r="G48" s="60"/>
      <c r="H48" s="90"/>
    </row>
    <row r="49" spans="1:8" ht="14.4" customHeight="1" x14ac:dyDescent="0.25">
      <c r="A49" s="31" t="s">
        <v>149</v>
      </c>
      <c r="B49" s="57">
        <v>1</v>
      </c>
      <c r="C49" s="49">
        <v>375</v>
      </c>
      <c r="D49" s="78">
        <f t="shared" ref="D49" si="2">SUM(C49:C51)</f>
        <v>499</v>
      </c>
      <c r="E49" s="78"/>
      <c r="F49" s="78"/>
      <c r="G49" s="60"/>
      <c r="H49" s="90"/>
    </row>
    <row r="50" spans="1:8" x14ac:dyDescent="0.25">
      <c r="A50" s="31" t="s">
        <v>13</v>
      </c>
      <c r="B50" s="58"/>
      <c r="C50" s="37">
        <f t="shared" si="0"/>
        <v>62</v>
      </c>
      <c r="D50" s="78"/>
      <c r="E50" s="78"/>
      <c r="F50" s="78"/>
      <c r="G50" s="60"/>
      <c r="H50" s="90"/>
    </row>
    <row r="51" spans="1:8" x14ac:dyDescent="0.25">
      <c r="A51" s="31" t="s">
        <v>14</v>
      </c>
      <c r="B51" s="59"/>
      <c r="C51" s="37">
        <f t="shared" si="0"/>
        <v>62</v>
      </c>
      <c r="D51" s="78"/>
      <c r="E51" s="78"/>
      <c r="F51" s="78"/>
      <c r="G51" s="60"/>
      <c r="H51" s="90"/>
    </row>
    <row r="52" spans="1:8" ht="14.4" customHeight="1" x14ac:dyDescent="0.25">
      <c r="A52" s="31" t="s">
        <v>149</v>
      </c>
      <c r="B52" s="57">
        <v>1</v>
      </c>
      <c r="C52" s="49">
        <v>375</v>
      </c>
      <c r="D52" s="78">
        <f t="shared" ref="D52" si="3">SUM(C52:C54)</f>
        <v>499</v>
      </c>
      <c r="E52" s="78"/>
      <c r="F52" s="78"/>
      <c r="G52" s="60"/>
      <c r="H52" s="90"/>
    </row>
    <row r="53" spans="1:8" x14ac:dyDescent="0.25">
      <c r="A53" s="31" t="s">
        <v>15</v>
      </c>
      <c r="B53" s="58"/>
      <c r="C53" s="37">
        <f t="shared" si="0"/>
        <v>62</v>
      </c>
      <c r="D53" s="78"/>
      <c r="E53" s="78"/>
      <c r="F53" s="78"/>
      <c r="G53" s="60"/>
      <c r="H53" s="90"/>
    </row>
    <row r="54" spans="1:8" x14ac:dyDescent="0.25">
      <c r="A54" s="31" t="s">
        <v>16</v>
      </c>
      <c r="B54" s="59"/>
      <c r="C54" s="37">
        <f t="shared" si="0"/>
        <v>62</v>
      </c>
      <c r="D54" s="78"/>
      <c r="E54" s="78"/>
      <c r="F54" s="78"/>
      <c r="G54" s="53"/>
      <c r="H54" s="90"/>
    </row>
    <row r="55" spans="1:8" ht="27.6" x14ac:dyDescent="0.25">
      <c r="A55" s="31" t="s">
        <v>188</v>
      </c>
      <c r="B55" s="35">
        <v>4</v>
      </c>
      <c r="C55" s="37">
        <f>D43</f>
        <v>499</v>
      </c>
      <c r="D55" s="49">
        <v>19</v>
      </c>
      <c r="E55" s="49">
        <v>20</v>
      </c>
      <c r="F55" s="49"/>
      <c r="G55" s="36" t="s">
        <v>189</v>
      </c>
      <c r="H55" s="44"/>
    </row>
    <row r="56" spans="1:8" ht="27" customHeight="1" x14ac:dyDescent="0.25">
      <c r="A56" s="3" t="s">
        <v>190</v>
      </c>
      <c r="B56" s="57">
        <v>96</v>
      </c>
      <c r="C56" s="20">
        <v>19</v>
      </c>
      <c r="D56" s="52">
        <f>SUM(C56:C57)</f>
        <v>25</v>
      </c>
      <c r="E56" s="52">
        <v>20</v>
      </c>
      <c r="F56" s="52"/>
      <c r="G56" s="52" t="s">
        <v>192</v>
      </c>
      <c r="H56" s="94" t="s">
        <v>191</v>
      </c>
    </row>
    <row r="57" spans="1:8" ht="30" customHeight="1" x14ac:dyDescent="0.25">
      <c r="A57" s="3" t="s">
        <v>105</v>
      </c>
      <c r="B57" s="59"/>
      <c r="C57" s="4">
        <v>6</v>
      </c>
      <c r="D57" s="53"/>
      <c r="E57" s="53"/>
      <c r="F57" s="53"/>
      <c r="G57" s="53"/>
    </row>
    <row r="58" spans="1:8" x14ac:dyDescent="0.25">
      <c r="A58" s="77" t="s">
        <v>17</v>
      </c>
      <c r="B58" s="78">
        <v>96</v>
      </c>
      <c r="C58" s="78">
        <f>D56</f>
        <v>25</v>
      </c>
      <c r="D58" s="78">
        <f>C58</f>
        <v>25</v>
      </c>
      <c r="E58" s="22">
        <v>95</v>
      </c>
      <c r="F58" s="22">
        <v>300</v>
      </c>
      <c r="G58" s="20" t="s">
        <v>18</v>
      </c>
      <c r="H58" s="91"/>
    </row>
    <row r="59" spans="1:8" x14ac:dyDescent="0.25">
      <c r="A59" s="77"/>
      <c r="B59" s="78"/>
      <c r="C59" s="78"/>
      <c r="D59" s="78"/>
      <c r="E59" s="20">
        <v>95</v>
      </c>
      <c r="F59" s="20">
        <v>60</v>
      </c>
      <c r="G59" s="20" t="s">
        <v>19</v>
      </c>
      <c r="H59" s="92"/>
    </row>
    <row r="60" spans="1:8" ht="55.2" x14ac:dyDescent="0.25">
      <c r="A60" s="77"/>
      <c r="B60" s="78"/>
      <c r="C60" s="78"/>
      <c r="D60" s="78"/>
      <c r="E60" s="5" t="s">
        <v>159</v>
      </c>
      <c r="F60" s="20">
        <v>30</v>
      </c>
      <c r="G60" s="20" t="s">
        <v>163</v>
      </c>
      <c r="H60" s="92"/>
    </row>
    <row r="61" spans="1:8" x14ac:dyDescent="0.25">
      <c r="A61" s="77"/>
      <c r="B61" s="78"/>
      <c r="C61" s="78"/>
      <c r="D61" s="78"/>
      <c r="E61" s="20">
        <v>72</v>
      </c>
      <c r="F61" s="20">
        <v>60</v>
      </c>
      <c r="G61" s="20" t="s">
        <v>20</v>
      </c>
      <c r="H61" s="92"/>
    </row>
    <row r="62" spans="1:8" x14ac:dyDescent="0.25">
      <c r="A62" s="77"/>
      <c r="B62" s="78"/>
      <c r="C62" s="78"/>
      <c r="D62" s="78"/>
      <c r="E62" s="20"/>
      <c r="F62" s="20"/>
      <c r="G62" s="20" t="s">
        <v>21</v>
      </c>
      <c r="H62" s="92"/>
    </row>
    <row r="63" spans="1:8" ht="27.6" x14ac:dyDescent="0.25">
      <c r="A63" s="77"/>
      <c r="B63" s="78"/>
      <c r="C63" s="78"/>
      <c r="D63" s="78"/>
      <c r="E63" s="20">
        <v>72</v>
      </c>
      <c r="F63" s="20">
        <v>600</v>
      </c>
      <c r="G63" s="20" t="s">
        <v>22</v>
      </c>
      <c r="H63" s="92"/>
    </row>
    <row r="64" spans="1:8" x14ac:dyDescent="0.25">
      <c r="A64" s="77"/>
      <c r="B64" s="78"/>
      <c r="C64" s="78"/>
      <c r="D64" s="78"/>
      <c r="E64" s="20">
        <v>4</v>
      </c>
      <c r="F64" s="20"/>
      <c r="G64" s="20" t="s">
        <v>23</v>
      </c>
    </row>
    <row r="65" spans="1:7" ht="33" customHeight="1" x14ac:dyDescent="0.25">
      <c r="A65" s="81" t="s">
        <v>207</v>
      </c>
      <c r="B65" s="82"/>
      <c r="C65" s="82"/>
      <c r="D65" s="82"/>
      <c r="E65" s="82"/>
      <c r="F65" s="82"/>
      <c r="G65" s="83"/>
    </row>
    <row r="66" spans="1:7" ht="33" customHeight="1" x14ac:dyDescent="0.25">
      <c r="A66" s="29" t="s">
        <v>151</v>
      </c>
      <c r="B66" s="27">
        <v>1</v>
      </c>
      <c r="C66" s="27" t="s">
        <v>59</v>
      </c>
      <c r="D66" s="63" t="s">
        <v>63</v>
      </c>
      <c r="E66" s="57"/>
      <c r="F66" s="57"/>
      <c r="G66" s="52" t="s">
        <v>171</v>
      </c>
    </row>
    <row r="67" spans="1:7" ht="33" customHeight="1" x14ac:dyDescent="0.25">
      <c r="A67" s="29" t="s">
        <v>204</v>
      </c>
      <c r="B67" s="27">
        <v>1</v>
      </c>
      <c r="C67" s="27" t="s">
        <v>62</v>
      </c>
      <c r="D67" s="63"/>
      <c r="E67" s="59"/>
      <c r="F67" s="59"/>
      <c r="G67" s="53"/>
    </row>
    <row r="68" spans="1:7" ht="15" customHeight="1" x14ac:dyDescent="0.25">
      <c r="A68" s="14" t="s">
        <v>150</v>
      </c>
      <c r="B68" s="22">
        <v>1</v>
      </c>
      <c r="C68" s="22" t="s">
        <v>58</v>
      </c>
      <c r="D68" s="62" t="str">
        <f>C69</f>
        <v>100 мл</v>
      </c>
      <c r="E68" s="57">
        <v>95</v>
      </c>
      <c r="F68" s="57">
        <v>120</v>
      </c>
      <c r="G68" s="78" t="s">
        <v>172</v>
      </c>
    </row>
    <row r="69" spans="1:7" ht="15.6" customHeight="1" x14ac:dyDescent="0.25">
      <c r="A69" s="29" t="s">
        <v>170</v>
      </c>
      <c r="B69" s="22">
        <v>1</v>
      </c>
      <c r="C69" s="6" t="s">
        <v>59</v>
      </c>
      <c r="D69" s="63"/>
      <c r="E69" s="59"/>
      <c r="F69" s="59"/>
      <c r="G69" s="78"/>
    </row>
    <row r="70" spans="1:7" ht="55.2" x14ac:dyDescent="0.25">
      <c r="A70" s="14" t="s">
        <v>152</v>
      </c>
      <c r="B70" s="22">
        <v>1</v>
      </c>
      <c r="C70" s="20" t="s">
        <v>60</v>
      </c>
      <c r="D70" s="57" t="s">
        <v>59</v>
      </c>
      <c r="E70" s="57">
        <v>60</v>
      </c>
      <c r="F70" s="57">
        <f>30*60</f>
        <v>1800</v>
      </c>
      <c r="G70" s="52" t="s">
        <v>173</v>
      </c>
    </row>
    <row r="71" spans="1:7" ht="28.95" customHeight="1" x14ac:dyDescent="0.25">
      <c r="A71" s="14" t="s">
        <v>24</v>
      </c>
      <c r="B71" s="22">
        <v>1</v>
      </c>
      <c r="C71" s="6" t="str">
        <f>D68</f>
        <v>100 мл</v>
      </c>
      <c r="D71" s="59"/>
      <c r="E71" s="59"/>
      <c r="F71" s="59"/>
      <c r="G71" s="53"/>
    </row>
    <row r="72" spans="1:7" ht="28.95" customHeight="1" x14ac:dyDescent="0.25">
      <c r="A72" s="14" t="s">
        <v>174</v>
      </c>
      <c r="B72" s="42">
        <v>1</v>
      </c>
      <c r="C72" s="43" t="s">
        <v>59</v>
      </c>
      <c r="D72" s="61">
        <v>100005</v>
      </c>
      <c r="E72" s="57">
        <v>20</v>
      </c>
      <c r="F72" s="57"/>
      <c r="G72" s="52" t="s">
        <v>175</v>
      </c>
    </row>
    <row r="73" spans="1:7" x14ac:dyDescent="0.25">
      <c r="A73" s="14" t="s">
        <v>153</v>
      </c>
      <c r="B73" s="22">
        <v>1</v>
      </c>
      <c r="C73" s="22">
        <v>5</v>
      </c>
      <c r="D73" s="59"/>
      <c r="E73" s="59"/>
      <c r="F73" s="59"/>
      <c r="G73" s="53"/>
    </row>
    <row r="74" spans="1:7" ht="13.8" customHeight="1" x14ac:dyDescent="0.25">
      <c r="A74" s="14" t="s">
        <v>25</v>
      </c>
      <c r="B74" s="95" t="s">
        <v>194</v>
      </c>
      <c r="C74" s="22">
        <v>5</v>
      </c>
      <c r="D74" s="54">
        <f>SUM(C74:C76)</f>
        <v>100015</v>
      </c>
      <c r="E74" s="57">
        <v>20</v>
      </c>
      <c r="F74" s="57"/>
      <c r="G74" s="52" t="s">
        <v>177</v>
      </c>
    </row>
    <row r="75" spans="1:7" ht="28.5" customHeight="1" x14ac:dyDescent="0.25">
      <c r="A75" s="29" t="s">
        <v>26</v>
      </c>
      <c r="B75" s="22">
        <v>1</v>
      </c>
      <c r="C75" s="4">
        <v>5</v>
      </c>
      <c r="D75" s="55"/>
      <c r="E75" s="58"/>
      <c r="F75" s="58"/>
      <c r="G75" s="60"/>
    </row>
    <row r="76" spans="1:7" ht="28.5" customHeight="1" x14ac:dyDescent="0.25">
      <c r="A76" s="29" t="s">
        <v>176</v>
      </c>
      <c r="B76" s="42">
        <v>1</v>
      </c>
      <c r="C76" s="51">
        <v>100005</v>
      </c>
      <c r="D76" s="56"/>
      <c r="E76" s="59"/>
      <c r="F76" s="59"/>
      <c r="G76" s="53"/>
    </row>
    <row r="77" spans="1:7" x14ac:dyDescent="0.25">
      <c r="A77" s="21" t="s">
        <v>27</v>
      </c>
      <c r="B77" s="22"/>
      <c r="C77" s="20"/>
      <c r="D77" s="20"/>
      <c r="E77" s="22">
        <v>20</v>
      </c>
      <c r="F77" s="20">
        <f>120*60</f>
        <v>7200</v>
      </c>
      <c r="G77" s="20" t="s">
        <v>28</v>
      </c>
    </row>
    <row r="78" spans="1:7" ht="27.6" x14ac:dyDescent="0.25">
      <c r="B78" s="20"/>
      <c r="C78" s="20"/>
      <c r="D78" s="20"/>
      <c r="E78" s="20">
        <v>4</v>
      </c>
      <c r="F78" s="20"/>
      <c r="G78" s="20" t="s">
        <v>205</v>
      </c>
    </row>
    <row r="79" spans="1:7" x14ac:dyDescent="0.25">
      <c r="A79" s="64" t="s">
        <v>178</v>
      </c>
      <c r="B79" s="65"/>
      <c r="C79" s="65"/>
      <c r="D79" s="65"/>
      <c r="E79" s="65"/>
      <c r="F79" s="65"/>
      <c r="G79" s="66"/>
    </row>
    <row r="80" spans="1:7" ht="24.75" customHeight="1" x14ac:dyDescent="0.25">
      <c r="A80" s="18" t="s">
        <v>29</v>
      </c>
      <c r="B80" s="19">
        <v>12</v>
      </c>
      <c r="C80" s="84" t="s">
        <v>64</v>
      </c>
      <c r="D80" s="84"/>
      <c r="E80" s="79"/>
      <c r="F80" s="79"/>
      <c r="G80" s="79" t="s">
        <v>65</v>
      </c>
    </row>
    <row r="81" spans="1:11" ht="29.25" customHeight="1" x14ac:dyDescent="0.25">
      <c r="A81" s="18" t="s">
        <v>30</v>
      </c>
      <c r="B81" s="19">
        <v>12</v>
      </c>
      <c r="C81" s="85"/>
      <c r="D81" s="80"/>
      <c r="E81" s="80"/>
      <c r="F81" s="80"/>
      <c r="G81" s="80"/>
      <c r="I81" s="1">
        <v>2</v>
      </c>
      <c r="J81" s="1">
        <v>6</v>
      </c>
      <c r="K81" s="1">
        <f>I81*J81</f>
        <v>12</v>
      </c>
    </row>
    <row r="82" spans="1:11" ht="41.4" x14ac:dyDescent="0.25">
      <c r="A82" s="18" t="s">
        <v>31</v>
      </c>
      <c r="B82" s="19">
        <v>12</v>
      </c>
      <c r="C82" s="19" t="s">
        <v>66</v>
      </c>
      <c r="D82" s="19"/>
      <c r="E82" s="19"/>
      <c r="F82" s="19"/>
      <c r="G82" s="19" t="s">
        <v>32</v>
      </c>
    </row>
    <row r="83" spans="1:11" ht="41.4" x14ac:dyDescent="0.25">
      <c r="A83" s="18" t="s">
        <v>33</v>
      </c>
      <c r="B83" s="19">
        <v>1</v>
      </c>
      <c r="C83" s="19">
        <v>450</v>
      </c>
      <c r="D83" s="19">
        <v>600</v>
      </c>
      <c r="E83" s="19">
        <v>55</v>
      </c>
      <c r="F83" s="19"/>
      <c r="G83" s="19" t="s">
        <v>34</v>
      </c>
    </row>
    <row r="84" spans="1:11" x14ac:dyDescent="0.25">
      <c r="A84" s="18"/>
      <c r="B84" s="19"/>
      <c r="C84" s="19"/>
      <c r="D84" s="19"/>
      <c r="E84" s="19">
        <v>20</v>
      </c>
      <c r="F84" s="19"/>
      <c r="G84" s="19" t="s">
        <v>35</v>
      </c>
    </row>
    <row r="85" spans="1:11" ht="54.75" customHeight="1" x14ac:dyDescent="0.25">
      <c r="A85" s="18" t="s">
        <v>36</v>
      </c>
      <c r="B85" s="19">
        <v>12</v>
      </c>
      <c r="C85" s="19">
        <f>D83</f>
        <v>600</v>
      </c>
      <c r="D85" s="79">
        <f>SUM(C85:C86)</f>
        <v>1300</v>
      </c>
      <c r="E85" s="79">
        <v>20</v>
      </c>
      <c r="F85" s="79">
        <v>60</v>
      </c>
      <c r="G85" s="79" t="s">
        <v>37</v>
      </c>
    </row>
    <row r="86" spans="1:11" ht="22.5" customHeight="1" x14ac:dyDescent="0.25">
      <c r="A86" s="18" t="s">
        <v>30</v>
      </c>
      <c r="B86" s="19">
        <v>1</v>
      </c>
      <c r="C86" s="19">
        <v>700</v>
      </c>
      <c r="D86" s="80"/>
      <c r="E86" s="80"/>
      <c r="F86" s="80"/>
      <c r="G86" s="80"/>
    </row>
    <row r="87" spans="1:11" x14ac:dyDescent="0.25">
      <c r="A87" s="18" t="s">
        <v>38</v>
      </c>
      <c r="B87" s="19">
        <v>12</v>
      </c>
      <c r="C87" s="19"/>
      <c r="D87" s="19"/>
      <c r="E87" s="19"/>
      <c r="F87" s="19">
        <v>60</v>
      </c>
      <c r="G87" s="19" t="s">
        <v>67</v>
      </c>
    </row>
    <row r="88" spans="1:11" ht="27.6" x14ac:dyDescent="0.25">
      <c r="A88" s="18" t="s">
        <v>38</v>
      </c>
      <c r="B88" s="19">
        <v>12</v>
      </c>
      <c r="C88" s="19"/>
      <c r="D88" s="19"/>
      <c r="E88" s="19"/>
      <c r="F88" s="19">
        <v>300</v>
      </c>
      <c r="G88" s="19" t="s">
        <v>68</v>
      </c>
    </row>
    <row r="89" spans="1:11" ht="27.6" x14ac:dyDescent="0.25">
      <c r="A89" s="18" t="s">
        <v>39</v>
      </c>
      <c r="B89" s="19">
        <v>1</v>
      </c>
      <c r="C89" s="19">
        <v>50</v>
      </c>
      <c r="D89" s="19">
        <v>50</v>
      </c>
      <c r="E89" s="19">
        <v>20</v>
      </c>
      <c r="F89" s="19">
        <v>60</v>
      </c>
      <c r="G89" s="19" t="s">
        <v>69</v>
      </c>
    </row>
    <row r="90" spans="1:11" x14ac:dyDescent="0.25">
      <c r="A90" s="18" t="s">
        <v>50</v>
      </c>
      <c r="B90" s="19"/>
      <c r="C90" s="19">
        <v>50</v>
      </c>
      <c r="D90" s="19">
        <v>50</v>
      </c>
      <c r="E90" s="19">
        <v>-80</v>
      </c>
      <c r="F90" s="19"/>
      <c r="G90" s="19" t="s">
        <v>195</v>
      </c>
    </row>
    <row r="91" spans="1:11" ht="27.6" x14ac:dyDescent="0.25">
      <c r="A91" s="18" t="s">
        <v>70</v>
      </c>
      <c r="B91" s="19"/>
      <c r="C91" s="50"/>
      <c r="D91" s="50"/>
      <c r="E91" s="19"/>
      <c r="F91" s="19"/>
      <c r="G91" s="19" t="s">
        <v>109</v>
      </c>
    </row>
    <row r="92" spans="1:11" ht="20.25" customHeight="1" x14ac:dyDescent="0.25">
      <c r="A92" s="81" t="s">
        <v>107</v>
      </c>
      <c r="B92" s="82"/>
      <c r="C92" s="82"/>
      <c r="D92" s="82"/>
      <c r="E92" s="82"/>
      <c r="F92" s="82"/>
      <c r="G92" s="83"/>
    </row>
    <row r="93" spans="1:11" x14ac:dyDescent="0.25">
      <c r="A93" s="21" t="s">
        <v>108</v>
      </c>
      <c r="B93" s="20"/>
      <c r="C93" s="20"/>
      <c r="D93" s="20"/>
      <c r="E93" s="20"/>
      <c r="F93" s="20"/>
      <c r="G93" s="20" t="s">
        <v>106</v>
      </c>
    </row>
    <row r="94" spans="1:11" x14ac:dyDescent="0.25">
      <c r="A94" s="11">
        <v>1</v>
      </c>
      <c r="B94" s="22"/>
      <c r="C94" s="22"/>
      <c r="D94" s="22"/>
      <c r="E94" s="22"/>
      <c r="F94" s="22"/>
      <c r="G94" s="22">
        <v>949</v>
      </c>
    </row>
    <row r="95" spans="1:11" x14ac:dyDescent="0.25">
      <c r="A95" s="21">
        <v>2</v>
      </c>
      <c r="B95" s="20"/>
      <c r="C95" s="20"/>
      <c r="D95" s="20"/>
      <c r="E95" s="20"/>
      <c r="F95" s="20"/>
      <c r="G95" s="20">
        <v>925</v>
      </c>
    </row>
    <row r="96" spans="1:11" x14ac:dyDescent="0.25">
      <c r="A96" s="21">
        <v>3</v>
      </c>
      <c r="B96" s="20"/>
      <c r="C96" s="20"/>
      <c r="D96" s="20"/>
      <c r="E96" s="20"/>
      <c r="F96" s="20"/>
      <c r="G96" s="20">
        <v>949</v>
      </c>
    </row>
    <row r="97" spans="1:8" x14ac:dyDescent="0.25">
      <c r="A97" s="21">
        <v>4</v>
      </c>
      <c r="B97" s="20"/>
      <c r="C97" s="20"/>
      <c r="D97" s="20"/>
      <c r="E97" s="20"/>
      <c r="F97" s="20"/>
      <c r="G97" s="20">
        <v>1190</v>
      </c>
    </row>
    <row r="98" spans="1:8" ht="20.25" customHeight="1" x14ac:dyDescent="0.25">
      <c r="A98" s="81" t="s">
        <v>40</v>
      </c>
      <c r="B98" s="82"/>
      <c r="C98" s="82"/>
      <c r="D98" s="82"/>
      <c r="E98" s="82"/>
      <c r="F98" s="82"/>
      <c r="G98" s="83"/>
    </row>
    <row r="99" spans="1:8" ht="60" customHeight="1" x14ac:dyDescent="0.25">
      <c r="A99" s="38" t="s">
        <v>8</v>
      </c>
      <c r="B99" s="34">
        <v>1</v>
      </c>
      <c r="C99" s="37">
        <f>12.5*90</f>
        <v>1125</v>
      </c>
      <c r="D99" s="52">
        <f>SUM(C99:C100)</f>
        <v>1350</v>
      </c>
      <c r="E99" s="52">
        <v>20</v>
      </c>
      <c r="F99" s="52"/>
      <c r="G99" s="52" t="s">
        <v>166</v>
      </c>
      <c r="H99" s="45">
        <f>15*3</f>
        <v>45</v>
      </c>
    </row>
    <row r="100" spans="1:8" x14ac:dyDescent="0.25">
      <c r="A100" s="31" t="s">
        <v>140</v>
      </c>
      <c r="B100" s="34">
        <v>1</v>
      </c>
      <c r="C100" s="37">
        <f>2.5*90</f>
        <v>225</v>
      </c>
      <c r="D100" s="53"/>
      <c r="E100" s="60"/>
      <c r="F100" s="53"/>
      <c r="G100" s="53"/>
      <c r="H100" s="45"/>
    </row>
    <row r="101" spans="1:8" ht="14.4" customHeight="1" x14ac:dyDescent="0.25">
      <c r="A101" s="31" t="s">
        <v>164</v>
      </c>
      <c r="B101" s="57">
        <v>27</v>
      </c>
      <c r="C101" s="37">
        <v>45</v>
      </c>
      <c r="D101" s="52">
        <f>SUM(C101:C103)</f>
        <v>57</v>
      </c>
      <c r="E101" s="60"/>
      <c r="F101" s="52"/>
      <c r="G101" s="52" t="s">
        <v>165</v>
      </c>
      <c r="H101" s="45">
        <f>27*3</f>
        <v>81</v>
      </c>
    </row>
    <row r="102" spans="1:8" ht="15" customHeight="1" x14ac:dyDescent="0.25">
      <c r="A102" s="31" t="s">
        <v>51</v>
      </c>
      <c r="B102" s="58"/>
      <c r="C102" s="20">
        <v>6</v>
      </c>
      <c r="D102" s="60"/>
      <c r="E102" s="60"/>
      <c r="F102" s="60"/>
      <c r="G102" s="60"/>
      <c r="H102" s="45"/>
    </row>
    <row r="103" spans="1:8" x14ac:dyDescent="0.25">
      <c r="A103" s="31" t="s">
        <v>52</v>
      </c>
      <c r="B103" s="59"/>
      <c r="C103" s="37">
        <v>6</v>
      </c>
      <c r="D103" s="53"/>
      <c r="E103" s="60"/>
      <c r="F103" s="60"/>
      <c r="G103" s="60"/>
      <c r="H103" s="45"/>
    </row>
    <row r="104" spans="1:8" x14ac:dyDescent="0.25">
      <c r="A104" s="31" t="s">
        <v>164</v>
      </c>
      <c r="B104" s="57">
        <v>27</v>
      </c>
      <c r="C104" s="49">
        <f>2.5*90</f>
        <v>225</v>
      </c>
      <c r="D104" s="48"/>
      <c r="E104" s="60"/>
      <c r="F104" s="60"/>
      <c r="G104" s="60"/>
      <c r="H104" s="45"/>
    </row>
    <row r="105" spans="1:8" x14ac:dyDescent="0.25">
      <c r="A105" s="31" t="s">
        <v>53</v>
      </c>
      <c r="B105" s="58"/>
      <c r="C105" s="37">
        <v>6</v>
      </c>
      <c r="D105" s="52">
        <f>D101</f>
        <v>57</v>
      </c>
      <c r="E105" s="60"/>
      <c r="F105" s="60"/>
      <c r="G105" s="60"/>
      <c r="H105" s="45"/>
    </row>
    <row r="106" spans="1:8" x14ac:dyDescent="0.25">
      <c r="A106" s="31" t="s">
        <v>54</v>
      </c>
      <c r="B106" s="59"/>
      <c r="C106" s="37">
        <v>6</v>
      </c>
      <c r="D106" s="53"/>
      <c r="E106" s="60"/>
      <c r="F106" s="60"/>
      <c r="G106" s="60"/>
      <c r="H106" s="45"/>
    </row>
    <row r="107" spans="1:8" x14ac:dyDescent="0.25">
      <c r="A107" s="31" t="s">
        <v>164</v>
      </c>
      <c r="B107" s="57">
        <v>27</v>
      </c>
      <c r="C107" s="49">
        <f>2.5*90</f>
        <v>225</v>
      </c>
      <c r="D107" s="48"/>
      <c r="E107" s="60"/>
      <c r="F107" s="60"/>
      <c r="G107" s="60"/>
      <c r="H107" s="45"/>
    </row>
    <row r="108" spans="1:8" x14ac:dyDescent="0.25">
      <c r="A108" s="31" t="s">
        <v>55</v>
      </c>
      <c r="B108" s="58"/>
      <c r="C108" s="37">
        <v>6</v>
      </c>
      <c r="D108" s="52">
        <v>57</v>
      </c>
      <c r="E108" s="60"/>
      <c r="F108" s="60"/>
      <c r="G108" s="60"/>
      <c r="H108" s="45"/>
    </row>
    <row r="109" spans="1:8" x14ac:dyDescent="0.25">
      <c r="A109" s="31" t="s">
        <v>41</v>
      </c>
      <c r="B109" s="59"/>
      <c r="C109" s="37">
        <v>6</v>
      </c>
      <c r="D109" s="53"/>
      <c r="E109" s="60"/>
      <c r="F109" s="60"/>
      <c r="G109" s="60"/>
      <c r="H109" s="45"/>
    </row>
    <row r="110" spans="1:8" x14ac:dyDescent="0.25">
      <c r="A110" s="31" t="s">
        <v>164</v>
      </c>
      <c r="B110" s="57">
        <v>27</v>
      </c>
      <c r="C110" s="49">
        <f>2.5*90</f>
        <v>225</v>
      </c>
      <c r="D110" s="48"/>
      <c r="E110" s="60"/>
      <c r="F110" s="60"/>
      <c r="G110" s="60"/>
      <c r="H110" s="45"/>
    </row>
    <row r="111" spans="1:8" x14ac:dyDescent="0.25">
      <c r="A111" s="31" t="s">
        <v>56</v>
      </c>
      <c r="B111" s="58"/>
      <c r="C111" s="37">
        <v>6</v>
      </c>
      <c r="D111" s="52">
        <v>58</v>
      </c>
      <c r="E111" s="60"/>
      <c r="F111" s="60"/>
      <c r="G111" s="60"/>
      <c r="H111" s="45"/>
    </row>
    <row r="112" spans="1:8" x14ac:dyDescent="0.25">
      <c r="A112" s="31" t="s">
        <v>57</v>
      </c>
      <c r="B112" s="59"/>
      <c r="C112" s="37">
        <v>6</v>
      </c>
      <c r="D112" s="53"/>
      <c r="E112" s="60"/>
      <c r="F112" s="60"/>
      <c r="G112" s="60"/>
      <c r="H112" s="45"/>
    </row>
    <row r="113" spans="1:8" x14ac:dyDescent="0.25">
      <c r="A113" s="31" t="s">
        <v>164</v>
      </c>
      <c r="B113" s="57">
        <v>27</v>
      </c>
      <c r="C113" s="49">
        <f>2.5*90</f>
        <v>225</v>
      </c>
      <c r="D113" s="48"/>
      <c r="E113" s="60"/>
      <c r="F113" s="60"/>
      <c r="G113" s="60"/>
      <c r="H113" s="45"/>
    </row>
    <row r="114" spans="1:8" ht="13.95" customHeight="1" x14ac:dyDescent="0.25">
      <c r="A114" s="31" t="s">
        <v>42</v>
      </c>
      <c r="B114" s="58"/>
      <c r="C114" s="37">
        <v>6</v>
      </c>
      <c r="D114" s="52">
        <v>59</v>
      </c>
      <c r="E114" s="60"/>
      <c r="F114" s="60"/>
      <c r="G114" s="60"/>
      <c r="H114" s="45"/>
    </row>
    <row r="115" spans="1:8" x14ac:dyDescent="0.25">
      <c r="A115" s="31" t="s">
        <v>14</v>
      </c>
      <c r="B115" s="59"/>
      <c r="C115" s="37">
        <v>6</v>
      </c>
      <c r="D115" s="53"/>
      <c r="E115" s="60"/>
      <c r="F115" s="60"/>
      <c r="G115" s="60"/>
      <c r="H115" s="45"/>
    </row>
    <row r="116" spans="1:8" x14ac:dyDescent="0.25">
      <c r="A116" s="31" t="s">
        <v>164</v>
      </c>
      <c r="B116" s="57">
        <v>27</v>
      </c>
      <c r="C116" s="49">
        <f>2.5*90</f>
        <v>225</v>
      </c>
      <c r="D116" s="48"/>
      <c r="E116" s="60"/>
      <c r="F116" s="60"/>
      <c r="G116" s="60"/>
      <c r="H116" s="45"/>
    </row>
    <row r="117" spans="1:8" x14ac:dyDescent="0.25">
      <c r="A117" s="31" t="s">
        <v>43</v>
      </c>
      <c r="B117" s="58"/>
      <c r="C117" s="37">
        <v>6</v>
      </c>
      <c r="D117" s="52">
        <v>60</v>
      </c>
      <c r="E117" s="60"/>
      <c r="F117" s="60"/>
      <c r="G117" s="60"/>
      <c r="H117" s="45"/>
    </row>
    <row r="118" spans="1:8" x14ac:dyDescent="0.25">
      <c r="A118" s="31" t="s">
        <v>44</v>
      </c>
      <c r="B118" s="59"/>
      <c r="C118" s="37">
        <v>6</v>
      </c>
      <c r="D118" s="53"/>
      <c r="E118" s="60"/>
      <c r="F118" s="60"/>
      <c r="G118" s="60"/>
      <c r="H118" s="45"/>
    </row>
    <row r="119" spans="1:8" x14ac:dyDescent="0.25">
      <c r="A119" s="31" t="s">
        <v>164</v>
      </c>
      <c r="B119" s="57">
        <v>27</v>
      </c>
      <c r="C119" s="49">
        <f>2.5*90</f>
        <v>225</v>
      </c>
      <c r="D119" s="48"/>
      <c r="E119" s="60"/>
      <c r="F119" s="60"/>
      <c r="G119" s="60"/>
      <c r="H119" s="45"/>
    </row>
    <row r="120" spans="1:8" x14ac:dyDescent="0.25">
      <c r="A120" s="31" t="s">
        <v>45</v>
      </c>
      <c r="B120" s="58"/>
      <c r="C120" s="37">
        <v>6</v>
      </c>
      <c r="D120" s="52">
        <v>61</v>
      </c>
      <c r="E120" s="60"/>
      <c r="F120" s="60"/>
      <c r="G120" s="60"/>
      <c r="H120" s="45"/>
    </row>
    <row r="121" spans="1:8" x14ac:dyDescent="0.25">
      <c r="A121" s="31" t="s">
        <v>16</v>
      </c>
      <c r="B121" s="59"/>
      <c r="C121" s="37">
        <v>6</v>
      </c>
      <c r="D121" s="53"/>
      <c r="E121" s="60"/>
      <c r="F121" s="60"/>
      <c r="G121" s="60"/>
      <c r="H121" s="45"/>
    </row>
    <row r="122" spans="1:8" x14ac:dyDescent="0.25">
      <c r="A122" s="31" t="s">
        <v>164</v>
      </c>
      <c r="B122" s="57">
        <v>27</v>
      </c>
      <c r="C122" s="49">
        <f>2.5*90</f>
        <v>225</v>
      </c>
      <c r="D122" s="48"/>
      <c r="E122" s="60"/>
      <c r="F122" s="60"/>
      <c r="G122" s="60"/>
      <c r="H122" s="45"/>
    </row>
    <row r="123" spans="1:8" x14ac:dyDescent="0.25">
      <c r="A123" s="31" t="s">
        <v>46</v>
      </c>
      <c r="B123" s="58"/>
      <c r="C123" s="37">
        <v>6</v>
      </c>
      <c r="D123" s="52">
        <v>62</v>
      </c>
      <c r="E123" s="60"/>
      <c r="F123" s="60"/>
      <c r="G123" s="60"/>
      <c r="H123" s="45"/>
    </row>
    <row r="124" spans="1:8" x14ac:dyDescent="0.25">
      <c r="A124" s="31" t="s">
        <v>47</v>
      </c>
      <c r="B124" s="59"/>
      <c r="C124" s="37">
        <v>6</v>
      </c>
      <c r="D124" s="53"/>
      <c r="E124" s="60"/>
      <c r="F124" s="60"/>
      <c r="G124" s="60"/>
      <c r="H124" s="45"/>
    </row>
    <row r="125" spans="1:8" x14ac:dyDescent="0.25">
      <c r="A125" s="31" t="s">
        <v>164</v>
      </c>
      <c r="B125" s="57">
        <v>27</v>
      </c>
      <c r="C125" s="49">
        <f>2.5*90</f>
        <v>225</v>
      </c>
      <c r="D125" s="48"/>
      <c r="E125" s="60"/>
      <c r="F125" s="60"/>
      <c r="G125" s="60"/>
      <c r="H125" s="45"/>
    </row>
    <row r="126" spans="1:8" x14ac:dyDescent="0.25">
      <c r="A126" s="31" t="s">
        <v>48</v>
      </c>
      <c r="B126" s="58"/>
      <c r="C126" s="37">
        <v>6</v>
      </c>
      <c r="D126" s="52">
        <v>63</v>
      </c>
      <c r="E126" s="60"/>
      <c r="F126" s="60"/>
      <c r="G126" s="60"/>
      <c r="H126" s="45">
        <f>96/27</f>
        <v>3.5555555555555554</v>
      </c>
    </row>
    <row r="127" spans="1:8" x14ac:dyDescent="0.25">
      <c r="A127" s="31" t="s">
        <v>49</v>
      </c>
      <c r="B127" s="59"/>
      <c r="C127" s="37">
        <v>6</v>
      </c>
      <c r="D127" s="53"/>
      <c r="E127" s="60"/>
      <c r="F127" s="53"/>
      <c r="G127" s="53"/>
      <c r="H127" s="45"/>
    </row>
    <row r="128" spans="1:8" ht="48.75" customHeight="1" x14ac:dyDescent="0.25">
      <c r="A128" s="3" t="s">
        <v>71</v>
      </c>
      <c r="B128" s="34">
        <v>81</v>
      </c>
      <c r="C128" s="20">
        <v>19</v>
      </c>
      <c r="D128" s="52">
        <f>SUM(C128:C129)</f>
        <v>25</v>
      </c>
      <c r="E128" s="60"/>
      <c r="F128" s="52"/>
      <c r="G128" s="52" t="s">
        <v>136</v>
      </c>
    </row>
    <row r="129" spans="1:7" ht="27" customHeight="1" x14ac:dyDescent="0.25">
      <c r="A129" s="3" t="s">
        <v>135</v>
      </c>
      <c r="B129" s="34">
        <v>12</v>
      </c>
      <c r="C129" s="4">
        <v>6</v>
      </c>
      <c r="D129" s="53"/>
      <c r="E129" s="53"/>
      <c r="F129" s="60"/>
      <c r="G129" s="53"/>
    </row>
    <row r="130" spans="1:7" x14ac:dyDescent="0.25">
      <c r="A130" s="77" t="s">
        <v>72</v>
      </c>
      <c r="B130" s="78">
        <v>81</v>
      </c>
      <c r="C130" s="78">
        <v>25</v>
      </c>
      <c r="D130" s="78">
        <v>25</v>
      </c>
      <c r="E130" s="22">
        <v>95</v>
      </c>
      <c r="F130" s="22">
        <v>300</v>
      </c>
      <c r="G130" s="20" t="s">
        <v>18</v>
      </c>
    </row>
    <row r="131" spans="1:7" x14ac:dyDescent="0.25">
      <c r="A131" s="77"/>
      <c r="B131" s="78"/>
      <c r="C131" s="78"/>
      <c r="D131" s="78"/>
      <c r="E131" s="20">
        <v>95</v>
      </c>
      <c r="F131" s="20">
        <v>60</v>
      </c>
      <c r="G131" s="20" t="s">
        <v>19</v>
      </c>
    </row>
    <row r="132" spans="1:7" ht="69" x14ac:dyDescent="0.25">
      <c r="A132" s="77"/>
      <c r="B132" s="78"/>
      <c r="C132" s="78"/>
      <c r="D132" s="78"/>
      <c r="E132" s="5" t="s">
        <v>168</v>
      </c>
      <c r="F132" s="20">
        <v>30</v>
      </c>
      <c r="G132" s="20" t="s">
        <v>167</v>
      </c>
    </row>
    <row r="133" spans="1:7" x14ac:dyDescent="0.25">
      <c r="A133" s="77"/>
      <c r="B133" s="78"/>
      <c r="C133" s="78"/>
      <c r="D133" s="78"/>
      <c r="E133" s="20">
        <v>72</v>
      </c>
      <c r="F133" s="20">
        <v>60</v>
      </c>
      <c r="G133" s="20" t="s">
        <v>20</v>
      </c>
    </row>
    <row r="134" spans="1:7" x14ac:dyDescent="0.25">
      <c r="A134" s="77"/>
      <c r="B134" s="78"/>
      <c r="C134" s="78"/>
      <c r="D134" s="78"/>
      <c r="E134" s="20"/>
      <c r="F134" s="20"/>
      <c r="G134" s="20" t="s">
        <v>21</v>
      </c>
    </row>
    <row r="135" spans="1:7" ht="27.6" x14ac:dyDescent="0.25">
      <c r="A135" s="77"/>
      <c r="B135" s="78"/>
      <c r="C135" s="78"/>
      <c r="D135" s="78"/>
      <c r="E135" s="20">
        <v>72</v>
      </c>
      <c r="F135" s="20">
        <v>600</v>
      </c>
      <c r="G135" s="20" t="s">
        <v>137</v>
      </c>
    </row>
    <row r="136" spans="1:7" x14ac:dyDescent="0.25">
      <c r="A136" s="77"/>
      <c r="B136" s="78"/>
      <c r="C136" s="78"/>
      <c r="D136" s="78"/>
      <c r="E136" s="20">
        <v>4</v>
      </c>
      <c r="F136" s="20"/>
      <c r="G136" s="20" t="s">
        <v>23</v>
      </c>
    </row>
    <row r="137" spans="1:7" x14ac:dyDescent="0.25">
      <c r="A137" s="81" t="s">
        <v>206</v>
      </c>
      <c r="B137" s="82"/>
      <c r="C137" s="82"/>
      <c r="D137" s="82"/>
      <c r="E137" s="82"/>
      <c r="F137" s="82"/>
      <c r="G137" s="83"/>
    </row>
    <row r="138" spans="1:7" ht="27.6" customHeight="1" x14ac:dyDescent="0.25">
      <c r="A138" s="29" t="s">
        <v>151</v>
      </c>
      <c r="B138" s="42">
        <v>1</v>
      </c>
      <c r="C138" s="42" t="s">
        <v>59</v>
      </c>
      <c r="D138" s="57" t="s">
        <v>63</v>
      </c>
      <c r="E138" s="57"/>
      <c r="F138" s="57"/>
      <c r="G138" s="52" t="s">
        <v>171</v>
      </c>
    </row>
    <row r="139" spans="1:7" x14ac:dyDescent="0.25">
      <c r="A139" s="14" t="s">
        <v>61</v>
      </c>
      <c r="B139" s="42">
        <v>1</v>
      </c>
      <c r="C139" s="42" t="s">
        <v>62</v>
      </c>
      <c r="D139" s="59"/>
      <c r="E139" s="59"/>
      <c r="F139" s="59"/>
      <c r="G139" s="53"/>
    </row>
    <row r="140" spans="1:7" ht="13.8" customHeight="1" x14ac:dyDescent="0.25">
      <c r="A140" s="14" t="s">
        <v>150</v>
      </c>
      <c r="B140" s="42">
        <v>1</v>
      </c>
      <c r="C140" s="42" t="s">
        <v>58</v>
      </c>
      <c r="D140" s="62" t="str">
        <f>C141</f>
        <v>100 мл</v>
      </c>
      <c r="E140" s="57">
        <v>95</v>
      </c>
      <c r="F140" s="57">
        <v>120</v>
      </c>
      <c r="G140" s="78" t="s">
        <v>172</v>
      </c>
    </row>
    <row r="141" spans="1:7" x14ac:dyDescent="0.25">
      <c r="A141" s="29" t="s">
        <v>170</v>
      </c>
      <c r="B141" s="42">
        <v>1</v>
      </c>
      <c r="C141" s="43" t="s">
        <v>59</v>
      </c>
      <c r="D141" s="63"/>
      <c r="E141" s="59"/>
      <c r="F141" s="59"/>
      <c r="G141" s="78"/>
    </row>
    <row r="142" spans="1:7" ht="55.2" x14ac:dyDescent="0.25">
      <c r="A142" s="14" t="s">
        <v>152</v>
      </c>
      <c r="B142" s="42">
        <v>1</v>
      </c>
      <c r="C142" s="39" t="s">
        <v>60</v>
      </c>
      <c r="D142" s="57" t="s">
        <v>59</v>
      </c>
      <c r="E142" s="57">
        <v>60</v>
      </c>
      <c r="F142" s="57">
        <f>30*60</f>
        <v>1800</v>
      </c>
      <c r="G142" s="52" t="s">
        <v>173</v>
      </c>
    </row>
    <row r="143" spans="1:7" x14ac:dyDescent="0.25">
      <c r="A143" s="14" t="s">
        <v>24</v>
      </c>
      <c r="B143" s="42">
        <v>1</v>
      </c>
      <c r="C143" s="43" t="str">
        <f>D140</f>
        <v>100 мл</v>
      </c>
      <c r="D143" s="59"/>
      <c r="E143" s="59"/>
      <c r="F143" s="59"/>
      <c r="G143" s="53"/>
    </row>
    <row r="144" spans="1:7" x14ac:dyDescent="0.25">
      <c r="A144" s="14" t="s">
        <v>174</v>
      </c>
      <c r="B144" s="42">
        <v>1</v>
      </c>
      <c r="C144" s="43" t="s">
        <v>59</v>
      </c>
      <c r="D144" s="61">
        <v>100005</v>
      </c>
      <c r="E144" s="57">
        <v>20</v>
      </c>
      <c r="F144" s="57"/>
      <c r="G144" s="52" t="s">
        <v>175</v>
      </c>
    </row>
    <row r="145" spans="1:7" ht="13.8" customHeight="1" x14ac:dyDescent="0.25">
      <c r="A145" s="14" t="s">
        <v>153</v>
      </c>
      <c r="B145" s="42">
        <v>1</v>
      </c>
      <c r="C145" s="42">
        <v>5</v>
      </c>
      <c r="D145" s="59"/>
      <c r="E145" s="59"/>
      <c r="F145" s="59"/>
      <c r="G145" s="53"/>
    </row>
    <row r="146" spans="1:7" ht="13.8" customHeight="1" x14ac:dyDescent="0.25">
      <c r="A146" s="14" t="s">
        <v>25</v>
      </c>
      <c r="B146" s="40">
        <v>20</v>
      </c>
      <c r="C146" s="42">
        <v>5</v>
      </c>
      <c r="D146" s="54">
        <f>SUM(C146:C148)</f>
        <v>100015</v>
      </c>
      <c r="E146" s="57">
        <v>20</v>
      </c>
      <c r="F146" s="57"/>
      <c r="G146" s="52" t="s">
        <v>177</v>
      </c>
    </row>
    <row r="147" spans="1:7" ht="13.8" customHeight="1" x14ac:dyDescent="0.25">
      <c r="A147" s="29" t="s">
        <v>26</v>
      </c>
      <c r="B147" s="42">
        <v>1</v>
      </c>
      <c r="C147" s="4">
        <v>5</v>
      </c>
      <c r="D147" s="55"/>
      <c r="E147" s="58"/>
      <c r="F147" s="58"/>
      <c r="G147" s="60"/>
    </row>
    <row r="148" spans="1:7" ht="13.8" customHeight="1" x14ac:dyDescent="0.25">
      <c r="A148" s="29" t="s">
        <v>176</v>
      </c>
      <c r="B148" s="42">
        <v>1</v>
      </c>
      <c r="C148" s="51">
        <v>100005</v>
      </c>
      <c r="D148" s="56"/>
      <c r="E148" s="59"/>
      <c r="F148" s="59"/>
      <c r="G148" s="53"/>
    </row>
    <row r="149" spans="1:7" x14ac:dyDescent="0.25">
      <c r="A149" s="41" t="s">
        <v>27</v>
      </c>
      <c r="B149" s="42"/>
      <c r="C149" s="39"/>
      <c r="D149" s="39"/>
      <c r="E149" s="42">
        <v>20</v>
      </c>
      <c r="F149" s="39">
        <f>120*60</f>
        <v>7200</v>
      </c>
      <c r="G149" s="39" t="s">
        <v>28</v>
      </c>
    </row>
    <row r="150" spans="1:7" x14ac:dyDescent="0.25">
      <c r="B150" s="39"/>
      <c r="C150" s="39"/>
      <c r="D150" s="39"/>
      <c r="E150" s="39">
        <v>4</v>
      </c>
      <c r="F150" s="39"/>
      <c r="G150" s="39" t="s">
        <v>111</v>
      </c>
    </row>
    <row r="151" spans="1:7" x14ac:dyDescent="0.25">
      <c r="A151" s="81" t="s">
        <v>107</v>
      </c>
      <c r="B151" s="82"/>
      <c r="C151" s="82"/>
      <c r="D151" s="82"/>
      <c r="E151" s="82"/>
      <c r="F151" s="82"/>
      <c r="G151" s="83"/>
    </row>
    <row r="152" spans="1:7" x14ac:dyDescent="0.25">
      <c r="A152" s="21" t="s">
        <v>108</v>
      </c>
      <c r="B152" s="20"/>
      <c r="C152" s="20"/>
      <c r="D152" s="20"/>
      <c r="E152" s="20"/>
      <c r="F152" s="20"/>
      <c r="G152" s="20" t="s">
        <v>106</v>
      </c>
    </row>
    <row r="153" spans="1:7" x14ac:dyDescent="0.25">
      <c r="A153" s="11">
        <v>1</v>
      </c>
      <c r="B153" s="22"/>
      <c r="C153" s="22"/>
      <c r="D153" s="22"/>
      <c r="E153" s="22"/>
      <c r="F153" s="22"/>
      <c r="G153" s="22">
        <v>460</v>
      </c>
    </row>
    <row r="154" spans="1:7" x14ac:dyDescent="0.25">
      <c r="A154" s="21">
        <v>2</v>
      </c>
      <c r="B154" s="20"/>
      <c r="C154" s="20"/>
      <c r="D154" s="20"/>
      <c r="E154" s="20"/>
      <c r="F154" s="20"/>
      <c r="G154" s="20">
        <v>587</v>
      </c>
    </row>
    <row r="155" spans="1:7" x14ac:dyDescent="0.25">
      <c r="A155" s="21">
        <v>3</v>
      </c>
      <c r="B155" s="20"/>
      <c r="C155" s="20"/>
      <c r="D155" s="20"/>
      <c r="E155" s="20"/>
      <c r="F155" s="20"/>
      <c r="G155" s="20">
        <v>585</v>
      </c>
    </row>
    <row r="156" spans="1:7" x14ac:dyDescent="0.25">
      <c r="A156" s="11">
        <v>4</v>
      </c>
      <c r="B156" s="20"/>
      <c r="C156" s="20"/>
      <c r="D156" s="20"/>
      <c r="E156" s="20"/>
      <c r="F156" s="20"/>
      <c r="G156" s="20">
        <v>504</v>
      </c>
    </row>
    <row r="157" spans="1:7" x14ac:dyDescent="0.25">
      <c r="A157" s="21">
        <v>5</v>
      </c>
      <c r="B157" s="20"/>
      <c r="C157" s="20"/>
      <c r="D157" s="20"/>
      <c r="E157" s="20"/>
      <c r="F157" s="20"/>
      <c r="G157" s="20">
        <v>500</v>
      </c>
    </row>
    <row r="158" spans="1:7" x14ac:dyDescent="0.25">
      <c r="A158" s="21">
        <v>6</v>
      </c>
      <c r="B158" s="20"/>
      <c r="C158" s="20"/>
      <c r="D158" s="20"/>
      <c r="E158" s="20"/>
      <c r="F158" s="20"/>
      <c r="G158" s="20">
        <v>464</v>
      </c>
    </row>
    <row r="159" spans="1:7" x14ac:dyDescent="0.25">
      <c r="A159" s="11">
        <v>7</v>
      </c>
      <c r="B159" s="22"/>
      <c r="C159" s="22"/>
      <c r="D159" s="22"/>
      <c r="E159" s="22"/>
      <c r="F159" s="22"/>
      <c r="G159" s="22">
        <v>604</v>
      </c>
    </row>
    <row r="160" spans="1:7" x14ac:dyDescent="0.25">
      <c r="A160" s="21">
        <v>8</v>
      </c>
      <c r="B160" s="22"/>
      <c r="C160" s="22"/>
      <c r="D160" s="22"/>
      <c r="E160" s="22"/>
      <c r="F160" s="22"/>
      <c r="G160" s="22">
        <v>305</v>
      </c>
    </row>
    <row r="161" spans="1:8" x14ac:dyDescent="0.25">
      <c r="A161" s="21">
        <v>9</v>
      </c>
      <c r="B161" s="22"/>
      <c r="C161" s="22"/>
      <c r="D161" s="22"/>
      <c r="E161" s="22"/>
      <c r="F161" s="22"/>
      <c r="G161" s="22">
        <v>403</v>
      </c>
    </row>
    <row r="162" spans="1:8" x14ac:dyDescent="0.25">
      <c r="A162" s="76" t="s">
        <v>112</v>
      </c>
      <c r="B162" s="76"/>
      <c r="C162" s="76"/>
      <c r="D162" s="76"/>
      <c r="E162" s="76"/>
      <c r="F162" s="76"/>
      <c r="G162" s="76"/>
    </row>
    <row r="163" spans="1:8" x14ac:dyDescent="0.25">
      <c r="A163" s="14" t="s">
        <v>209</v>
      </c>
      <c r="B163" s="12">
        <v>27</v>
      </c>
      <c r="C163" s="12">
        <v>4</v>
      </c>
      <c r="D163" s="68">
        <v>9</v>
      </c>
      <c r="E163" s="68">
        <v>20</v>
      </c>
      <c r="F163" s="68"/>
      <c r="G163" s="71" t="s">
        <v>208</v>
      </c>
      <c r="H163" s="1">
        <f>3*18</f>
        <v>54</v>
      </c>
    </row>
    <row r="164" spans="1:8" x14ac:dyDescent="0.25">
      <c r="A164" s="31" t="s">
        <v>116</v>
      </c>
      <c r="B164" s="12">
        <v>1</v>
      </c>
      <c r="C164" s="68">
        <v>1</v>
      </c>
      <c r="D164" s="69"/>
      <c r="E164" s="69"/>
      <c r="F164" s="69"/>
      <c r="G164" s="72"/>
    </row>
    <row r="165" spans="1:8" x14ac:dyDescent="0.25">
      <c r="A165" s="31" t="s">
        <v>117</v>
      </c>
      <c r="B165" s="12">
        <v>1</v>
      </c>
      <c r="C165" s="69"/>
      <c r="D165" s="69"/>
      <c r="E165" s="69"/>
      <c r="F165" s="69"/>
      <c r="G165" s="72"/>
    </row>
    <row r="166" spans="1:8" x14ac:dyDescent="0.25">
      <c r="A166" s="31" t="s">
        <v>118</v>
      </c>
      <c r="B166" s="12">
        <v>1</v>
      </c>
      <c r="C166" s="69"/>
      <c r="D166" s="69"/>
      <c r="E166" s="69"/>
      <c r="F166" s="69"/>
      <c r="G166" s="72"/>
    </row>
    <row r="167" spans="1:8" x14ac:dyDescent="0.25">
      <c r="A167" s="31" t="s">
        <v>119</v>
      </c>
      <c r="B167" s="12">
        <v>1</v>
      </c>
      <c r="C167" s="69"/>
      <c r="D167" s="69"/>
      <c r="E167" s="69"/>
      <c r="F167" s="69"/>
      <c r="G167" s="72"/>
    </row>
    <row r="168" spans="1:8" x14ac:dyDescent="0.25">
      <c r="A168" s="31" t="s">
        <v>120</v>
      </c>
      <c r="B168" s="12">
        <v>1</v>
      </c>
      <c r="C168" s="69"/>
      <c r="D168" s="69"/>
      <c r="E168" s="69"/>
      <c r="F168" s="69"/>
      <c r="G168" s="72"/>
    </row>
    <row r="169" spans="1:8" x14ac:dyDescent="0.25">
      <c r="A169" s="31" t="s">
        <v>121</v>
      </c>
      <c r="B169" s="12">
        <v>1</v>
      </c>
      <c r="C169" s="69"/>
      <c r="D169" s="69"/>
      <c r="E169" s="69"/>
      <c r="F169" s="69"/>
      <c r="G169" s="72"/>
    </row>
    <row r="170" spans="1:8" x14ac:dyDescent="0.25">
      <c r="A170" s="31" t="s">
        <v>122</v>
      </c>
      <c r="B170" s="12">
        <v>1</v>
      </c>
      <c r="C170" s="69"/>
      <c r="D170" s="69"/>
      <c r="E170" s="69"/>
      <c r="F170" s="69"/>
      <c r="G170" s="72"/>
    </row>
    <row r="171" spans="1:8" ht="14.4" customHeight="1" x14ac:dyDescent="0.25">
      <c r="A171" s="31" t="s">
        <v>123</v>
      </c>
      <c r="B171" s="12">
        <v>1</v>
      </c>
      <c r="C171" s="69"/>
      <c r="D171" s="69"/>
      <c r="E171" s="69"/>
      <c r="F171" s="69"/>
      <c r="G171" s="72"/>
    </row>
    <row r="172" spans="1:8" x14ac:dyDescent="0.25">
      <c r="A172" s="31" t="s">
        <v>124</v>
      </c>
      <c r="B172" s="12">
        <v>1</v>
      </c>
      <c r="C172" s="69"/>
      <c r="D172" s="69"/>
      <c r="E172" s="69"/>
      <c r="F172" s="69"/>
      <c r="G172" s="72"/>
    </row>
    <row r="173" spans="1:8" x14ac:dyDescent="0.25">
      <c r="A173" s="31" t="s">
        <v>125</v>
      </c>
      <c r="B173" s="12">
        <v>1</v>
      </c>
      <c r="C173" s="69"/>
      <c r="D173" s="69"/>
      <c r="E173" s="69"/>
      <c r="F173" s="69"/>
      <c r="G173" s="72"/>
    </row>
    <row r="174" spans="1:8" x14ac:dyDescent="0.25">
      <c r="A174" s="31" t="s">
        <v>126</v>
      </c>
      <c r="B174" s="12">
        <v>1</v>
      </c>
      <c r="C174" s="69"/>
      <c r="D174" s="69"/>
      <c r="E174" s="69"/>
      <c r="F174" s="69"/>
      <c r="G174" s="72"/>
    </row>
    <row r="175" spans="1:8" x14ac:dyDescent="0.25">
      <c r="A175" s="31" t="s">
        <v>127</v>
      </c>
      <c r="B175" s="12">
        <v>1</v>
      </c>
      <c r="C175" s="69"/>
      <c r="D175" s="69"/>
      <c r="E175" s="69"/>
      <c r="F175" s="69"/>
      <c r="G175" s="72"/>
    </row>
    <row r="176" spans="1:8" x14ac:dyDescent="0.25">
      <c r="A176" s="31" t="s">
        <v>128</v>
      </c>
      <c r="B176" s="12">
        <v>1</v>
      </c>
      <c r="C176" s="69"/>
      <c r="D176" s="69"/>
      <c r="E176" s="69"/>
      <c r="F176" s="69"/>
      <c r="G176" s="72"/>
    </row>
    <row r="177" spans="1:7" x14ac:dyDescent="0.25">
      <c r="A177" s="31" t="s">
        <v>129</v>
      </c>
      <c r="B177" s="12">
        <v>1</v>
      </c>
      <c r="C177" s="69"/>
      <c r="D177" s="69"/>
      <c r="E177" s="69"/>
      <c r="F177" s="69"/>
      <c r="G177" s="72"/>
    </row>
    <row r="178" spans="1:7" x14ac:dyDescent="0.25">
      <c r="A178" s="31" t="s">
        <v>130</v>
      </c>
      <c r="B178" s="12">
        <v>1</v>
      </c>
      <c r="C178" s="69"/>
      <c r="D178" s="69"/>
      <c r="E178" s="69"/>
      <c r="F178" s="69"/>
      <c r="G178" s="72"/>
    </row>
    <row r="179" spans="1:7" x14ac:dyDescent="0.25">
      <c r="A179" s="31" t="s">
        <v>131</v>
      </c>
      <c r="B179" s="12">
        <v>1</v>
      </c>
      <c r="C179" s="69"/>
      <c r="D179" s="69"/>
      <c r="E179" s="69"/>
      <c r="F179" s="69"/>
      <c r="G179" s="72"/>
    </row>
    <row r="180" spans="1:7" x14ac:dyDescent="0.25">
      <c r="A180" s="31" t="s">
        <v>132</v>
      </c>
      <c r="B180" s="12">
        <v>1</v>
      </c>
      <c r="C180" s="69"/>
      <c r="D180" s="69"/>
      <c r="E180" s="69"/>
      <c r="F180" s="69"/>
      <c r="G180" s="72"/>
    </row>
    <row r="181" spans="1:7" x14ac:dyDescent="0.25">
      <c r="A181" s="31" t="s">
        <v>133</v>
      </c>
      <c r="B181" s="12">
        <v>1</v>
      </c>
      <c r="C181" s="70"/>
      <c r="D181" s="69"/>
      <c r="E181" s="69"/>
      <c r="F181" s="69"/>
      <c r="G181" s="72"/>
    </row>
    <row r="182" spans="1:7" x14ac:dyDescent="0.25">
      <c r="A182" s="32" t="s">
        <v>140</v>
      </c>
      <c r="B182" s="33">
        <v>27</v>
      </c>
      <c r="C182" s="33">
        <v>4</v>
      </c>
      <c r="D182" s="70"/>
      <c r="E182" s="70"/>
      <c r="F182" s="70"/>
      <c r="G182" s="73"/>
    </row>
    <row r="183" spans="1:7" ht="27.6" customHeight="1" x14ac:dyDescent="0.25">
      <c r="A183" s="14" t="s">
        <v>134</v>
      </c>
      <c r="B183" s="68">
        <v>27</v>
      </c>
      <c r="C183" s="12">
        <v>9</v>
      </c>
      <c r="D183" s="68">
        <v>10</v>
      </c>
      <c r="E183" s="68">
        <v>20</v>
      </c>
      <c r="F183" s="68"/>
      <c r="G183" s="71" t="s">
        <v>138</v>
      </c>
    </row>
    <row r="184" spans="1:7" ht="28.2" customHeight="1" x14ac:dyDescent="0.25">
      <c r="A184" s="15" t="s">
        <v>135</v>
      </c>
      <c r="B184" s="70"/>
      <c r="C184" s="22">
        <v>1</v>
      </c>
      <c r="D184" s="70"/>
      <c r="E184" s="70"/>
      <c r="F184" s="70"/>
      <c r="G184" s="73"/>
    </row>
    <row r="185" spans="1:7" x14ac:dyDescent="0.25">
      <c r="A185" s="77" t="s">
        <v>113</v>
      </c>
      <c r="B185" s="78">
        <v>27</v>
      </c>
      <c r="C185" s="78"/>
      <c r="D185" s="78"/>
      <c r="E185" s="22">
        <v>96</v>
      </c>
      <c r="F185" s="22">
        <v>60</v>
      </c>
      <c r="G185" s="20" t="s">
        <v>18</v>
      </c>
    </row>
    <row r="186" spans="1:7" x14ac:dyDescent="0.25">
      <c r="A186" s="77"/>
      <c r="B186" s="78"/>
      <c r="C186" s="78"/>
      <c r="D186" s="78"/>
      <c r="E186" s="20">
        <v>96</v>
      </c>
      <c r="F186" s="20">
        <v>10</v>
      </c>
      <c r="G186" s="20" t="s">
        <v>19</v>
      </c>
    </row>
    <row r="187" spans="1:7" x14ac:dyDescent="0.25">
      <c r="A187" s="77"/>
      <c r="B187" s="78"/>
      <c r="C187" s="78"/>
      <c r="D187" s="78"/>
      <c r="E187" s="5">
        <v>55</v>
      </c>
      <c r="F187" s="20">
        <v>5</v>
      </c>
      <c r="G187" s="20" t="s">
        <v>114</v>
      </c>
    </row>
    <row r="188" spans="1:7" x14ac:dyDescent="0.25">
      <c r="A188" s="77"/>
      <c r="B188" s="78"/>
      <c r="C188" s="78"/>
      <c r="D188" s="78"/>
      <c r="E188" s="20">
        <v>60</v>
      </c>
      <c r="F188" s="20">
        <v>240</v>
      </c>
      <c r="G188" s="20" t="s">
        <v>20</v>
      </c>
    </row>
    <row r="189" spans="1:7" x14ac:dyDescent="0.25">
      <c r="A189" s="77"/>
      <c r="B189" s="78"/>
      <c r="C189" s="78"/>
      <c r="D189" s="78"/>
      <c r="E189" s="17"/>
      <c r="F189" s="17"/>
      <c r="G189" s="20" t="s">
        <v>115</v>
      </c>
    </row>
    <row r="190" spans="1:7" x14ac:dyDescent="0.25">
      <c r="A190" s="77"/>
      <c r="B190" s="78"/>
      <c r="C190" s="78"/>
      <c r="D190" s="78"/>
      <c r="E190" s="20">
        <v>4</v>
      </c>
      <c r="F190" s="20"/>
      <c r="G190" s="20" t="s">
        <v>23</v>
      </c>
    </row>
    <row r="191" spans="1:7" x14ac:dyDescent="0.25">
      <c r="A191" s="76" t="s">
        <v>211</v>
      </c>
      <c r="B191" s="76"/>
      <c r="C191" s="76"/>
      <c r="D191" s="76"/>
      <c r="E191" s="76"/>
      <c r="F191" s="76"/>
      <c r="G191" s="76"/>
    </row>
    <row r="192" spans="1:7" ht="52.2" customHeight="1" x14ac:dyDescent="0.25">
      <c r="A192" s="46" t="s">
        <v>210</v>
      </c>
      <c r="B192" s="47">
        <v>8</v>
      </c>
      <c r="C192" s="47">
        <f>10*B192</f>
        <v>80</v>
      </c>
      <c r="D192" s="74">
        <f>B192*55</f>
        <v>440</v>
      </c>
      <c r="E192" s="47"/>
      <c r="F192" s="47"/>
      <c r="G192" s="67" t="s">
        <v>169</v>
      </c>
    </row>
    <row r="193" spans="1:7" ht="53.4" customHeight="1" x14ac:dyDescent="0.25">
      <c r="A193" s="46" t="s">
        <v>154</v>
      </c>
      <c r="B193" s="47"/>
      <c r="C193" s="47">
        <f>B192*45</f>
        <v>360</v>
      </c>
      <c r="D193" s="75"/>
      <c r="E193" s="47"/>
      <c r="F193" s="47"/>
      <c r="G193" s="67"/>
    </row>
  </sheetData>
  <mergeCells count="182">
    <mergeCell ref="B5:B7"/>
    <mergeCell ref="B3:B4"/>
    <mergeCell ref="B8:B9"/>
    <mergeCell ref="B12:B14"/>
    <mergeCell ref="B17:B18"/>
    <mergeCell ref="B49:B51"/>
    <mergeCell ref="B46:B48"/>
    <mergeCell ref="B43:B45"/>
    <mergeCell ref="H3:H4"/>
    <mergeCell ref="H5:H7"/>
    <mergeCell ref="H8:H9"/>
    <mergeCell ref="F99:F100"/>
    <mergeCell ref="D101:D103"/>
    <mergeCell ref="E99:E129"/>
    <mergeCell ref="G101:G127"/>
    <mergeCell ref="E12:E14"/>
    <mergeCell ref="F12:F14"/>
    <mergeCell ref="G12:G14"/>
    <mergeCell ref="D8:D9"/>
    <mergeCell ref="E8:E9"/>
    <mergeCell ref="F8:F9"/>
    <mergeCell ref="G8:G9"/>
    <mergeCell ref="E34:E35"/>
    <mergeCell ref="D34:D35"/>
    <mergeCell ref="D30:D31"/>
    <mergeCell ref="E30:E31"/>
    <mergeCell ref="F30:F31"/>
    <mergeCell ref="G30:G31"/>
    <mergeCell ref="E36:E37"/>
    <mergeCell ref="D43:D45"/>
    <mergeCell ref="D46:D48"/>
    <mergeCell ref="D49:D51"/>
    <mergeCell ref="H43:H54"/>
    <mergeCell ref="D66:D67"/>
    <mergeCell ref="E66:E67"/>
    <mergeCell ref="F66:F67"/>
    <mergeCell ref="G66:G67"/>
    <mergeCell ref="D128:D129"/>
    <mergeCell ref="E56:E57"/>
    <mergeCell ref="F56:F57"/>
    <mergeCell ref="A79:G79"/>
    <mergeCell ref="C80:C81"/>
    <mergeCell ref="H58:H63"/>
    <mergeCell ref="A65:G65"/>
    <mergeCell ref="D68:D69"/>
    <mergeCell ref="E68:E69"/>
    <mergeCell ref="F68:F69"/>
    <mergeCell ref="G56:G57"/>
    <mergeCell ref="D56:D57"/>
    <mergeCell ref="G43:G54"/>
    <mergeCell ref="B52:B54"/>
    <mergeCell ref="D52:D54"/>
    <mergeCell ref="A2:G2"/>
    <mergeCell ref="D17:D18"/>
    <mergeCell ref="E17:E18"/>
    <mergeCell ref="F17:F18"/>
    <mergeCell ref="G17:G18"/>
    <mergeCell ref="D27:D28"/>
    <mergeCell ref="E27:E28"/>
    <mergeCell ref="F27:F28"/>
    <mergeCell ref="G27:G28"/>
    <mergeCell ref="D21:D22"/>
    <mergeCell ref="E21:E22"/>
    <mergeCell ref="F21:F22"/>
    <mergeCell ref="G21:G22"/>
    <mergeCell ref="D24:D25"/>
    <mergeCell ref="E24:E25"/>
    <mergeCell ref="F24:F25"/>
    <mergeCell ref="G24:G25"/>
    <mergeCell ref="G5:G7"/>
    <mergeCell ref="D5:D7"/>
    <mergeCell ref="D3:D4"/>
    <mergeCell ref="E3:E4"/>
    <mergeCell ref="F3:F4"/>
    <mergeCell ref="G3:G4"/>
    <mergeCell ref="D12:D14"/>
    <mergeCell ref="F34:F35"/>
    <mergeCell ref="F36:F37"/>
    <mergeCell ref="G34:G35"/>
    <mergeCell ref="G36:G37"/>
    <mergeCell ref="A39:G39"/>
    <mergeCell ref="D36:D37"/>
    <mergeCell ref="F41:F42"/>
    <mergeCell ref="E41:E42"/>
    <mergeCell ref="G41:G42"/>
    <mergeCell ref="D41:D42"/>
    <mergeCell ref="D99:D100"/>
    <mergeCell ref="A92:G92"/>
    <mergeCell ref="A98:G98"/>
    <mergeCell ref="F43:F54"/>
    <mergeCell ref="E43:E54"/>
    <mergeCell ref="G68:G69"/>
    <mergeCell ref="A58:A64"/>
    <mergeCell ref="B58:B64"/>
    <mergeCell ref="C58:C64"/>
    <mergeCell ref="D58:D64"/>
    <mergeCell ref="E70:E71"/>
    <mergeCell ref="F70:F71"/>
    <mergeCell ref="G70:G71"/>
    <mergeCell ref="D70:D71"/>
    <mergeCell ref="B56:B57"/>
    <mergeCell ref="D142:D143"/>
    <mergeCell ref="E142:E143"/>
    <mergeCell ref="F142:F143"/>
    <mergeCell ref="D144:D145"/>
    <mergeCell ref="E144:E145"/>
    <mergeCell ref="F144:F145"/>
    <mergeCell ref="B101:B103"/>
    <mergeCell ref="B104:B106"/>
    <mergeCell ref="B107:B109"/>
    <mergeCell ref="B110:B112"/>
    <mergeCell ref="B113:B115"/>
    <mergeCell ref="B116:B118"/>
    <mergeCell ref="B119:B121"/>
    <mergeCell ref="B122:B124"/>
    <mergeCell ref="B125:B127"/>
    <mergeCell ref="D185:D190"/>
    <mergeCell ref="A191:G191"/>
    <mergeCell ref="C164:C181"/>
    <mergeCell ref="F128:F129"/>
    <mergeCell ref="A130:A136"/>
    <mergeCell ref="B130:B136"/>
    <mergeCell ref="C130:C136"/>
    <mergeCell ref="D130:D136"/>
    <mergeCell ref="A137:G137"/>
    <mergeCell ref="D138:D139"/>
    <mergeCell ref="E138:E139"/>
    <mergeCell ref="F138:F139"/>
    <mergeCell ref="G138:G139"/>
    <mergeCell ref="G128:G129"/>
    <mergeCell ref="A151:G151"/>
    <mergeCell ref="E140:E141"/>
    <mergeCell ref="F140:F141"/>
    <mergeCell ref="G140:G141"/>
    <mergeCell ref="G142:G143"/>
    <mergeCell ref="B183:B184"/>
    <mergeCell ref="G192:G193"/>
    <mergeCell ref="D105:D106"/>
    <mergeCell ref="D108:D109"/>
    <mergeCell ref="D111:D112"/>
    <mergeCell ref="D114:D115"/>
    <mergeCell ref="D117:D118"/>
    <mergeCell ref="D120:D121"/>
    <mergeCell ref="D123:D124"/>
    <mergeCell ref="D126:D127"/>
    <mergeCell ref="D163:D182"/>
    <mergeCell ref="E163:E182"/>
    <mergeCell ref="F163:F182"/>
    <mergeCell ref="G163:G182"/>
    <mergeCell ref="D183:D184"/>
    <mergeCell ref="E183:E184"/>
    <mergeCell ref="F183:F184"/>
    <mergeCell ref="G183:G184"/>
    <mergeCell ref="D192:D193"/>
    <mergeCell ref="A162:G162"/>
    <mergeCell ref="A185:A190"/>
    <mergeCell ref="B185:B190"/>
    <mergeCell ref="C185:C190"/>
    <mergeCell ref="G144:G145"/>
    <mergeCell ref="D146:D148"/>
    <mergeCell ref="E146:E148"/>
    <mergeCell ref="F146:F148"/>
    <mergeCell ref="G146:G148"/>
    <mergeCell ref="F101:F127"/>
    <mergeCell ref="G72:G73"/>
    <mergeCell ref="D72:D73"/>
    <mergeCell ref="E72:E73"/>
    <mergeCell ref="F72:F73"/>
    <mergeCell ref="G74:G76"/>
    <mergeCell ref="F74:F76"/>
    <mergeCell ref="E74:E76"/>
    <mergeCell ref="D74:D76"/>
    <mergeCell ref="D140:D141"/>
    <mergeCell ref="G99:G100"/>
    <mergeCell ref="D80:D81"/>
    <mergeCell ref="E80:E81"/>
    <mergeCell ref="F80:F81"/>
    <mergeCell ref="G80:G81"/>
    <mergeCell ref="D85:D86"/>
    <mergeCell ref="E85:E86"/>
    <mergeCell ref="F85:F86"/>
    <mergeCell ref="G85:G86"/>
  </mergeCells>
  <pageMargins left="0.70866141732283472" right="0.70866141732283472" top="0.74803149606299213" bottom="0.74803149606299213" header="0.31496062992125984" footer="0.31496062992125984"/>
  <pageSetup paperSize="9" orientation="portrait" r:id="rId1"/>
  <ignoredErrors>
    <ignoredError sqref="D27 D30 D24 D74" formulaRange="1"/>
    <ignoredError sqref="C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F18" sqref="F18"/>
    </sheetView>
  </sheetViews>
  <sheetFormatPr defaultRowHeight="14.4" x14ac:dyDescent="0.3"/>
  <sheetData>
    <row r="1" spans="1:13" ht="38.4" x14ac:dyDescent="0.3">
      <c r="A1" s="96"/>
      <c r="B1" s="97">
        <v>1</v>
      </c>
      <c r="C1" s="97">
        <v>2</v>
      </c>
      <c r="D1" s="97">
        <v>3</v>
      </c>
      <c r="E1" s="97">
        <v>4</v>
      </c>
      <c r="F1" s="97">
        <v>5</v>
      </c>
      <c r="G1" s="97">
        <v>6</v>
      </c>
      <c r="H1" s="97">
        <v>7</v>
      </c>
      <c r="I1" s="97">
        <v>8</v>
      </c>
      <c r="J1" s="97">
        <v>9</v>
      </c>
      <c r="K1" s="97">
        <v>10</v>
      </c>
      <c r="L1" s="97">
        <v>11</v>
      </c>
      <c r="M1" s="97">
        <v>12</v>
      </c>
    </row>
    <row r="2" spans="1:13" ht="28.8" x14ac:dyDescent="0.3">
      <c r="A2" s="98" t="s">
        <v>196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13" ht="28.8" x14ac:dyDescent="0.3">
      <c r="A3" s="98" t="s">
        <v>197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13" ht="28.8" x14ac:dyDescent="0.3">
      <c r="A4" s="98" t="s">
        <v>198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13" ht="28.8" x14ac:dyDescent="0.3">
      <c r="A5" s="98" t="s">
        <v>199</v>
      </c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</row>
    <row r="6" spans="1:13" ht="28.8" x14ac:dyDescent="0.3">
      <c r="A6" s="98" t="s">
        <v>200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</row>
    <row r="7" spans="1:13" ht="28.8" x14ac:dyDescent="0.3">
      <c r="A7" s="98" t="s">
        <v>201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</row>
    <row r="8" spans="1:13" ht="28.8" x14ac:dyDescent="0.3">
      <c r="A8" s="98" t="s">
        <v>202</v>
      </c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13" ht="28.8" x14ac:dyDescent="0.3">
      <c r="A9" s="98" t="s">
        <v>203</v>
      </c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</row>
  </sheetData>
  <conditionalFormatting sqref="B2:M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Протокол</vt:lpstr>
      <vt:lpstr>Плашка</vt:lpstr>
      <vt:lpstr>Протокол!Заголовки_для_печати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2023-08-28T07:05:03Z</dcterms:modified>
</cp:coreProperties>
</file>