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<sst xmlns="http://schemas.openxmlformats.org/spreadsheetml/2006/main" count="60" uniqueCount="58">
  <si>
    <t>Расчет затрат на основную заработную плату команды разработчиков</t>
  </si>
  <si>
    <t>Категория исполнителя</t>
  </si>
  <si>
    <t>Месячный оклад, р.</t>
  </si>
  <si>
    <t>Часовой оклад, р.</t>
  </si>
  <si>
    <t>Трудоемкость работ, ч.</t>
  </si>
  <si>
    <t>Итого, р.</t>
  </si>
  <si>
    <t>Дизайнер</t>
  </si>
  <si>
    <t xml:space="preserve">Программист </t>
  </si>
  <si>
    <t>Тестировщик</t>
  </si>
  <si>
    <t>Итого</t>
  </si>
  <si>
    <t>Премия и иные стимулирующие выплата</t>
  </si>
  <si>
    <t>Всего затрат на основную заработную плату разработчиков</t>
  </si>
  <si>
    <t>Методика расчета затрат на разработку программного обеспечения, предназначенного для продажи</t>
  </si>
  <si>
    <t>Наименование статьи затрат</t>
  </si>
  <si>
    <t>Формула / таблица для расчета</t>
  </si>
  <si>
    <t>Значение, р.</t>
  </si>
  <si>
    <t>1. Основная заработная плата разработчиков (Зо)</t>
  </si>
  <si>
    <t>2. Дополнительная заработная плата разработчиков (Зд)</t>
  </si>
  <si>
    <t>Зо * Нд / 100</t>
  </si>
  <si>
    <t>3. Отчисления на социальные нужды (Рсоц)</t>
  </si>
  <si>
    <t>(Зо + Зд) * Нсоц / 100</t>
  </si>
  <si>
    <t>4. Прочие расходы (Рпр)</t>
  </si>
  <si>
    <t>Зо * Нпр / 100</t>
  </si>
  <si>
    <t>5. Расходы на реализацию (Рр)</t>
  </si>
  <si>
    <t>Зо * Нр / 100</t>
  </si>
  <si>
    <t>6. Общая сумма затрат на разработку и реализацию (Зр)</t>
  </si>
  <si>
    <t>Зо + Зд + Рсоц + Рпр + Рр</t>
  </si>
  <si>
    <t>Расчет экономического эффекта от реализации программного средства на рынке</t>
  </si>
  <si>
    <t>Наименование показателя</t>
  </si>
  <si>
    <t>Значение</t>
  </si>
  <si>
    <t>Цотп, р.</t>
  </si>
  <si>
    <t>N</t>
  </si>
  <si>
    <t>НДС, р.</t>
  </si>
  <si>
    <t>(Цотп * N * Нд.с.) / (100% + Нд.с.)</t>
  </si>
  <si>
    <t>Рпр</t>
  </si>
  <si>
    <t>Нп</t>
  </si>
  <si>
    <t>Нд.с.</t>
  </si>
  <si>
    <t>Прирост чистой прибыли в год, р.</t>
  </si>
  <si>
    <t>(Цотп * N - НДС) * Рпр * (1 - Нп / 100)</t>
  </si>
  <si>
    <t xml:space="preserve">Норма дисконта </t>
  </si>
  <si>
    <t>Расчет эффективности инвестиций (затрат) в реализацию проектного решения</t>
  </si>
  <si>
    <t>Показатель</t>
  </si>
  <si>
    <t>Значение по годам расчетного периода</t>
  </si>
  <si>
    <t>1. Прирост чистой прибыли, р.</t>
  </si>
  <si>
    <t>2 Дисконтированный результат, р.
(п. 1 × п. 7)</t>
  </si>
  <si>
    <t>3. Инвестиции (затраты) в реализацию проектного решения, р.</t>
  </si>
  <si>
    <t>4. Дисконтированные инвестиции, р. (п. 3 * п. 7)</t>
  </si>
  <si>
    <t>5. Чистый дисконтированный доход по годам, р. (пп. 2-4)</t>
  </si>
  <si>
    <t>6. Чистый дисконтированный доход нарастающим итогом, р.</t>
  </si>
  <si>
    <t>7.  Коэффициент дисконтирования, доли единицы</t>
  </si>
  <si>
    <t>Методика расчета основных показателей эффективности инвестиций</t>
  </si>
  <si>
    <t>Методика расчета</t>
  </si>
  <si>
    <t>Целевое значение</t>
  </si>
  <si>
    <t>Простой срок окупаемости инвестиций (Ток, РР)</t>
  </si>
  <si>
    <t>Средняя норма прибыли / рентабельности инвестиций (Ри, ARR)</t>
  </si>
  <si>
    <t>Чистый дисконтированный доход (ЧДД, NPV)</t>
  </si>
  <si>
    <t>Динамический (дисконтированный срок окупаемости инвестиций (DPP)</t>
  </si>
  <si>
    <t>Индекс доходности инвестиций (ИД, PI)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</si>
</sst>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Times New Roman"/>
    </font>
    <font>
      <b/>
      <sz val="14.0"/>
      <color rgb="FF1A1A1A"/>
      <name val="Times New Roman"/>
    </font>
    <font/>
    <font>
      <b/>
      <sz val="14.0"/>
      <color theme="1"/>
      <name val="Times New Roman"/>
    </font>
    <font>
      <sz val="14.0"/>
      <color rgb="FF1A1A1A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 shrinkToFit="0" wrapText="1"/>
    </xf>
    <xf borderId="1" fillId="0" fontId="1" numFmtId="4" xfId="0" applyAlignment="1" applyBorder="1" applyFont="1" applyNumberFormat="1">
      <alignment shrinkToFit="0" wrapText="1"/>
    </xf>
    <xf borderId="2" fillId="0" fontId="1" numFmtId="0" xfId="0" applyAlignment="1" applyBorder="1" applyFont="1">
      <alignment readingOrder="0" shrinkToFit="0" wrapText="1"/>
    </xf>
    <xf borderId="3" fillId="0" fontId="3" numFmtId="0" xfId="0" applyBorder="1" applyFont="1"/>
    <xf borderId="1" fillId="0" fontId="1" numFmtId="4" xfId="0" applyAlignment="1" applyBorder="1" applyFont="1" applyNumberFormat="1">
      <alignment readingOrder="0" shrinkToFit="0" wrapText="1"/>
    </xf>
    <xf borderId="4" fillId="0" fontId="3" numFmtId="0" xfId="0" applyBorder="1" applyFont="1"/>
    <xf borderId="0" fillId="0" fontId="1" numFmtId="9" xfId="0" applyAlignment="1" applyFont="1" applyNumberFormat="1">
      <alignment readingOrder="0" shrinkToFit="0" wrapText="1"/>
    </xf>
    <xf borderId="1" fillId="0" fontId="4" numFmtId="4" xfId="0" applyAlignment="1" applyBorder="1" applyFont="1" applyNumberFormat="1">
      <alignment shrinkToFit="0" wrapText="1"/>
    </xf>
    <xf borderId="0" fillId="0" fontId="4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0" fillId="0" fontId="1" numFmtId="10" xfId="0" applyAlignment="1" applyFont="1" applyNumberFormat="1">
      <alignment readingOrder="0" shrinkToFit="0" wrapText="1"/>
    </xf>
    <xf borderId="5" fillId="2" fontId="2" numFmtId="0" xfId="0" applyAlignment="1" applyBorder="1" applyFont="1">
      <alignment horizontal="left" readingOrder="0" shrinkToFit="0" wrapText="1"/>
    </xf>
    <xf borderId="5" fillId="0" fontId="3" numFmtId="0" xfId="0" applyBorder="1" applyFont="1"/>
    <xf borderId="6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4" xfId="0" applyAlignment="1" applyBorder="1" applyFont="1" applyNumberForma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3" xfId="0" applyAlignment="1" applyBorder="1" applyFont="1" applyNumberFormat="1">
      <alignment readingOrder="0" shrinkToFit="0" wrapText="1"/>
    </xf>
    <xf borderId="1" fillId="0" fontId="1" numFmtId="9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7" fillId="2" fontId="5" numFmtId="0" xfId="0" applyAlignment="1" applyBorder="1" applyFont="1">
      <alignment horizontal="left" readingOrder="0"/>
    </xf>
    <xf borderId="2" fillId="2" fontId="5" numFmtId="0" xfId="0" applyAlignment="1" applyBorder="1" applyFont="1">
      <alignment horizontal="center" readingOrder="0"/>
    </xf>
    <xf borderId="6" fillId="0" fontId="3" numFmtId="0" xfId="0" applyBorder="1" applyFont="1"/>
    <xf borderId="1" fillId="0" fontId="1" numFmtId="0" xfId="0" applyAlignment="1" applyBorder="1" applyFont="1">
      <alignment horizontal="right" readingOrder="0" shrinkToFit="0" wrapText="1"/>
    </xf>
    <xf borderId="1" fillId="2" fontId="5" numFmtId="0" xfId="0" applyAlignment="1" applyBorder="1" applyFont="1">
      <alignment horizontal="right" readingOrder="0"/>
    </xf>
    <xf borderId="0" fillId="2" fontId="2" numFmtId="0" xfId="0" applyAlignment="1" applyFont="1">
      <alignment horizontal="left" readingOrder="0" shrinkToFit="0" wrapText="1"/>
    </xf>
    <xf borderId="1" fillId="2" fontId="5" numFmtId="0" xfId="0" applyAlignment="1" applyBorder="1" applyFont="1">
      <alignment horizontal="left" readingOrder="0" shrinkToFit="0" wrapText="1"/>
    </xf>
    <xf borderId="1" fillId="2" fontId="5" numFmtId="4" xfId="0" applyAlignment="1" applyBorder="1" applyFont="1" applyNumberFormat="1">
      <alignment horizontal="right" readingOrder="0" shrinkToFit="0" wrapText="1"/>
    </xf>
    <xf borderId="1" fillId="0" fontId="1" numFmtId="10" xfId="0" applyAlignment="1" applyBorder="1" applyFont="1" applyNumberFormat="1">
      <alignment horizontal="right" shrinkToFit="0" wrapText="1"/>
    </xf>
    <xf borderId="1" fillId="0" fontId="1" numFmtId="4" xfId="0" applyAlignment="1" applyBorder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49</xdr:row>
      <xdr:rowOff>0</xdr:rowOff>
    </xdr:from>
    <xdr:ext cx="6572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50</xdr:row>
      <xdr:rowOff>0</xdr:rowOff>
    </xdr:from>
    <xdr:ext cx="79057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51</xdr:row>
      <xdr:rowOff>0</xdr:rowOff>
    </xdr:from>
    <xdr:ext cx="105727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52</xdr:row>
      <xdr:rowOff>0</xdr:rowOff>
    </xdr:from>
    <xdr:ext cx="771525" cy="2000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53</xdr:row>
      <xdr:rowOff>0</xdr:rowOff>
    </xdr:from>
    <xdr:ext cx="37147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9.63"/>
  </cols>
  <sheetData>
    <row r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6</v>
      </c>
      <c r="C4" s="3">
        <v>1200.0</v>
      </c>
      <c r="D4" s="4">
        <f t="shared" ref="D4:D6" si="1">C4/(21*8)</f>
        <v>7.142857143</v>
      </c>
      <c r="E4" s="3">
        <v>47.0</v>
      </c>
      <c r="F4" s="4">
        <f t="shared" ref="F4:F6" si="2">D4*E4</f>
        <v>335.7142857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7</v>
      </c>
      <c r="C5" s="3">
        <v>2000.0</v>
      </c>
      <c r="D5" s="4">
        <f t="shared" si="1"/>
        <v>11.9047619</v>
      </c>
      <c r="E5" s="3">
        <v>72.0</v>
      </c>
      <c r="F5" s="4">
        <f t="shared" si="2"/>
        <v>857.1428571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8</v>
      </c>
      <c r="C6" s="3">
        <v>1500.0</v>
      </c>
      <c r="D6" s="4">
        <f t="shared" si="1"/>
        <v>8.928571429</v>
      </c>
      <c r="E6" s="3">
        <v>57.0</v>
      </c>
      <c r="F6" s="4">
        <f t="shared" si="2"/>
        <v>508.9285714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9</v>
      </c>
      <c r="C7" s="6"/>
      <c r="D7" s="6"/>
      <c r="E7" s="6"/>
      <c r="F7" s="7">
        <f>SUM(F4:F6)</f>
        <v>1701.785714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10</v>
      </c>
      <c r="C8" s="6"/>
      <c r="D8" s="6"/>
      <c r="E8" s="8"/>
      <c r="F8" s="4">
        <f>F7*G8</f>
        <v>850.8928571</v>
      </c>
      <c r="G8" s="9">
        <v>0.5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 t="s">
        <v>11</v>
      </c>
      <c r="C9" s="6"/>
      <c r="D9" s="6"/>
      <c r="E9" s="8"/>
      <c r="F9" s="10">
        <f>SUM(F7:F8)</f>
        <v>2552.678571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 t="s">
        <v>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2" t="s">
        <v>13</v>
      </c>
      <c r="C13" s="12" t="s">
        <v>14</v>
      </c>
      <c r="D13" s="12" t="s">
        <v>15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 t="s">
        <v>16</v>
      </c>
      <c r="C14" s="3"/>
      <c r="D14" s="4">
        <f>F9</f>
        <v>2552.678571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 t="s">
        <v>17</v>
      </c>
      <c r="C15" s="3" t="s">
        <v>18</v>
      </c>
      <c r="D15" s="4">
        <f>D14*E15</f>
        <v>382.9017857</v>
      </c>
      <c r="E15" s="9">
        <v>0.15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 t="s">
        <v>19</v>
      </c>
      <c r="C16" s="3" t="s">
        <v>20</v>
      </c>
      <c r="D16" s="4">
        <f>(D14+D15)*E16</f>
        <v>1015.710804</v>
      </c>
      <c r="E16" s="13">
        <v>0.346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 t="s">
        <v>21</v>
      </c>
      <c r="C17" s="3" t="s">
        <v>22</v>
      </c>
      <c r="D17" s="4">
        <f>D14*E17</f>
        <v>893.4375</v>
      </c>
      <c r="E17" s="9">
        <v>0.35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23</v>
      </c>
      <c r="C18" s="3" t="s">
        <v>24</v>
      </c>
      <c r="D18" s="4">
        <f>D14*E18</f>
        <v>102.1071429</v>
      </c>
      <c r="E18" s="9">
        <v>0.04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 t="s">
        <v>25</v>
      </c>
      <c r="C19" s="3" t="s">
        <v>26</v>
      </c>
      <c r="D19" s="10">
        <f>SUM(D14:D18)</f>
        <v>4946.835804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4" t="s">
        <v>27</v>
      </c>
      <c r="C22" s="15"/>
      <c r="D22" s="1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 t="s">
        <v>28</v>
      </c>
      <c r="C23" s="12" t="s">
        <v>14</v>
      </c>
      <c r="D23" s="12" t="s">
        <v>29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6" t="s">
        <v>30</v>
      </c>
      <c r="C24" s="17"/>
      <c r="D24" s="18">
        <v>0.01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 t="s">
        <v>31</v>
      </c>
      <c r="C25" s="19"/>
      <c r="D25" s="20">
        <v>1000000.0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" t="s">
        <v>32</v>
      </c>
      <c r="C26" s="3" t="s">
        <v>33</v>
      </c>
      <c r="D26" s="4">
        <f>(D24*D25*D29)/(100%+D29)</f>
        <v>1666.666667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" t="s">
        <v>34</v>
      </c>
      <c r="C27" s="3"/>
      <c r="D27" s="21">
        <v>0.3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" t="s">
        <v>35</v>
      </c>
      <c r="C28" s="3"/>
      <c r="D28" s="21">
        <v>0.18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 t="s">
        <v>36</v>
      </c>
      <c r="C29" s="3"/>
      <c r="D29" s="21">
        <v>0.2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 t="s">
        <v>37</v>
      </c>
      <c r="C30" s="3" t="s">
        <v>38</v>
      </c>
      <c r="D30" s="22">
        <f>(D24*D25-D26)*D27*(1-D28)</f>
        <v>2050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3" t="s">
        <v>39</v>
      </c>
      <c r="C33" s="1"/>
      <c r="D33" s="9">
        <v>0.1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 t="s">
        <v>40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4" t="s">
        <v>41</v>
      </c>
      <c r="C37" s="25" t="s">
        <v>42</v>
      </c>
      <c r="D37" s="6"/>
      <c r="E37" s="6"/>
      <c r="F37" s="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6"/>
      <c r="C38" s="27">
        <v>1.0</v>
      </c>
      <c r="D38" s="28">
        <v>2.0</v>
      </c>
      <c r="E38" s="27">
        <v>3.0</v>
      </c>
      <c r="F38" s="27">
        <v>4.0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" t="s">
        <v>43</v>
      </c>
      <c r="C39" s="19">
        <f t="shared" ref="C39:F39" si="3">$D$30</f>
        <v>2050</v>
      </c>
      <c r="D39" s="19">
        <f t="shared" si="3"/>
        <v>2050</v>
      </c>
      <c r="E39" s="19">
        <f t="shared" si="3"/>
        <v>2050</v>
      </c>
      <c r="F39" s="19">
        <f t="shared" si="3"/>
        <v>2050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" t="s">
        <v>44</v>
      </c>
      <c r="C40" s="4">
        <f t="shared" ref="C40:F40" si="4">C39*C45</f>
        <v>2050</v>
      </c>
      <c r="D40" s="4">
        <f t="shared" si="4"/>
        <v>1863.636364</v>
      </c>
      <c r="E40" s="4">
        <f t="shared" si="4"/>
        <v>1694.214876</v>
      </c>
      <c r="F40" s="4">
        <f t="shared" si="4"/>
        <v>1540.195342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3"/>
      <c r="B41" s="3" t="s">
        <v>45</v>
      </c>
      <c r="C41" s="4">
        <f>$D$19</f>
        <v>4946.835804</v>
      </c>
      <c r="D41" s="7">
        <v>0.0</v>
      </c>
      <c r="E41" s="7">
        <v>0.0</v>
      </c>
      <c r="F41" s="7">
        <v>0.0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3"/>
      <c r="B42" s="3" t="s">
        <v>46</v>
      </c>
      <c r="C42" s="4">
        <f t="shared" ref="C42:F42" si="5">C41*C45</f>
        <v>4946.835804</v>
      </c>
      <c r="D42" s="4">
        <f t="shared" si="5"/>
        <v>0</v>
      </c>
      <c r="E42" s="4">
        <f t="shared" si="5"/>
        <v>0</v>
      </c>
      <c r="F42" s="4">
        <f t="shared" si="5"/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" t="s">
        <v>47</v>
      </c>
      <c r="C43" s="4">
        <f t="shared" ref="C43:F43" si="6">C40-C42</f>
        <v>-2896.835804</v>
      </c>
      <c r="D43" s="4">
        <f t="shared" si="6"/>
        <v>1863.636364</v>
      </c>
      <c r="E43" s="4">
        <f t="shared" si="6"/>
        <v>1694.214876</v>
      </c>
      <c r="F43" s="4">
        <f t="shared" si="6"/>
        <v>1540.195342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" t="s">
        <v>48</v>
      </c>
      <c r="C44" s="4">
        <f>C43</f>
        <v>-2896.835804</v>
      </c>
      <c r="D44" s="4">
        <f t="shared" ref="D44:F44" si="7">D43+C44</f>
        <v>-1033.19944</v>
      </c>
      <c r="E44" s="4">
        <f t="shared" si="7"/>
        <v>661.0154361</v>
      </c>
      <c r="F44" s="4">
        <f t="shared" si="7"/>
        <v>2201.210778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" t="s">
        <v>49</v>
      </c>
      <c r="C45" s="4">
        <f t="shared" ref="C45:F45" si="8">1/(1 + $D$33)^(C38-1)</f>
        <v>1</v>
      </c>
      <c r="D45" s="4">
        <f t="shared" si="8"/>
        <v>0.9090909091</v>
      </c>
      <c r="E45" s="4">
        <f t="shared" si="8"/>
        <v>0.826446281</v>
      </c>
      <c r="F45" s="4">
        <f t="shared" si="8"/>
        <v>0.7513148009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9" t="s">
        <v>50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" t="s">
        <v>41</v>
      </c>
      <c r="C49" s="30" t="s">
        <v>51</v>
      </c>
      <c r="D49" s="30" t="s">
        <v>52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0" t="s">
        <v>53</v>
      </c>
      <c r="C50" s="19"/>
      <c r="D50" s="31">
        <f>SUM(C41:F41)*$F$38/SUM(C39:F39)</f>
        <v>2.413090636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0" t="s">
        <v>54</v>
      </c>
      <c r="C51" s="19"/>
      <c r="D51" s="32">
        <f>SUM(C39:F39)/$F$38/SUM(C41:F41)</f>
        <v>0.4144063158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0" t="s">
        <v>55</v>
      </c>
      <c r="C52" s="19"/>
      <c r="D52" s="33">
        <f>SUM(C40:F40)-SUM(C42:F42)</f>
        <v>2201.210778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0" t="s">
        <v>56</v>
      </c>
      <c r="C53" s="19"/>
      <c r="D53" s="34">
        <f>MATCH(0, C44:F44, 1) + 1</f>
        <v>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30" t="s">
        <v>57</v>
      </c>
      <c r="C54" s="19"/>
      <c r="D54" s="33">
        <f>SUM(C39:F39)/SUM(C41:F41)</f>
        <v>1.657625263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10">
    <mergeCell ref="B36:F36"/>
    <mergeCell ref="C37:F37"/>
    <mergeCell ref="B2:F2"/>
    <mergeCell ref="B7:E7"/>
    <mergeCell ref="B8:E8"/>
    <mergeCell ref="B9:E9"/>
    <mergeCell ref="B12:D12"/>
    <mergeCell ref="B22:D22"/>
    <mergeCell ref="B37:B38"/>
    <mergeCell ref="B48:D48"/>
  </mergeCells>
  <drawing r:id="rId1"/>
</worksheet>
</file>