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rcela\Facu\Aula Virtual\Segunda PARTE\Gauss y Mínimos Cuadrados\"/>
    </mc:Choice>
  </mc:AlternateContent>
  <xr:revisionPtr revIDLastSave="0" documentId="13_ncr:1_{29DC79DF-265F-4D7E-AA75-D61FD8215F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jercicio1" sheetId="1" r:id="rId1"/>
    <sheet name="f1(x)" sheetId="10" r:id="rId2"/>
    <sheet name="f2(x)" sheetId="3" r:id="rId3"/>
    <sheet name="f3 (x)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L15" i="3"/>
  <c r="J15" i="3"/>
  <c r="H45" i="10"/>
  <c r="G41" i="10"/>
  <c r="M37" i="10"/>
  <c r="M33" i="10"/>
  <c r="M32" i="10"/>
  <c r="D35" i="1" l="1"/>
  <c r="F13" i="2"/>
  <c r="F12" i="2"/>
  <c r="F11" i="2"/>
  <c r="P15" i="3"/>
  <c r="K21" i="10"/>
  <c r="K20" i="10"/>
  <c r="K19" i="10"/>
  <c r="K18" i="10"/>
  <c r="J22" i="10"/>
  <c r="H28" i="10" s="1"/>
  <c r="F31" i="10" s="1"/>
  <c r="F35" i="10" s="1"/>
  <c r="F39" i="10" s="1"/>
  <c r="F22" i="10"/>
  <c r="J28" i="10" s="1"/>
  <c r="J31" i="10" s="1"/>
  <c r="J35" i="10" s="1"/>
  <c r="J39" i="10" s="1"/>
  <c r="E22" i="10"/>
  <c r="H27" i="10" s="1"/>
  <c r="F32" i="10" s="1"/>
  <c r="M21" i="10"/>
  <c r="L21" i="10"/>
  <c r="I21" i="10"/>
  <c r="H21" i="10"/>
  <c r="G21" i="10"/>
  <c r="M20" i="10"/>
  <c r="L20" i="10"/>
  <c r="I20" i="10"/>
  <c r="H20" i="10"/>
  <c r="G20" i="10"/>
  <c r="M19" i="10"/>
  <c r="L19" i="10"/>
  <c r="I19" i="10"/>
  <c r="H19" i="10"/>
  <c r="G19" i="10"/>
  <c r="M18" i="10"/>
  <c r="L18" i="10"/>
  <c r="L22" i="10" s="1"/>
  <c r="J27" i="10" s="1"/>
  <c r="J32" i="10" s="1"/>
  <c r="K22" i="10"/>
  <c r="J26" i="10" s="1"/>
  <c r="J33" i="10" s="1"/>
  <c r="I18" i="10"/>
  <c r="I22" i="10" s="1"/>
  <c r="H18" i="10"/>
  <c r="H22" i="10" s="1"/>
  <c r="G18" i="10"/>
  <c r="G22" i="10" s="1"/>
  <c r="F26" i="10" s="1"/>
  <c r="F27" i="10" l="1"/>
  <c r="G26" i="10"/>
  <c r="G33" i="10" s="1"/>
  <c r="F28" i="10"/>
  <c r="H26" i="10"/>
  <c r="F33" i="10" s="1"/>
  <c r="G27" i="10"/>
  <c r="G32" i="10" s="1"/>
  <c r="H33" i="10"/>
  <c r="J36" i="10"/>
  <c r="J40" i="10" s="1"/>
  <c r="F36" i="10"/>
  <c r="F40" i="10" s="1"/>
  <c r="G28" i="10"/>
  <c r="G31" i="10" s="1"/>
  <c r="G35" i="10" s="1"/>
  <c r="G39" i="10" s="1"/>
  <c r="O18" i="3"/>
  <c r="O17" i="3"/>
  <c r="O16" i="3"/>
  <c r="O15" i="3"/>
  <c r="H18" i="3"/>
  <c r="H17" i="3"/>
  <c r="K17" i="3" s="1"/>
  <c r="H16" i="3"/>
  <c r="M16" i="3" s="1"/>
  <c r="H15" i="3"/>
  <c r="M15" i="3" s="1"/>
  <c r="G16" i="3"/>
  <c r="G17" i="3"/>
  <c r="L17" i="3" s="1"/>
  <c r="G18" i="3"/>
  <c r="G15" i="3"/>
  <c r="H27" i="3"/>
  <c r="F19" i="3"/>
  <c r="E19" i="3"/>
  <c r="L16" i="3" l="1"/>
  <c r="I17" i="3"/>
  <c r="L18" i="3"/>
  <c r="L19" i="3" s="1"/>
  <c r="I23" i="3" s="1"/>
  <c r="I27" i="3" s="1"/>
  <c r="I18" i="3"/>
  <c r="J18" i="3"/>
  <c r="J17" i="3"/>
  <c r="M17" i="3"/>
  <c r="M19" i="3" s="1"/>
  <c r="I24" i="3" s="1"/>
  <c r="H31" i="10"/>
  <c r="H35" i="10" s="1"/>
  <c r="H39" i="10" s="1"/>
  <c r="G36" i="10"/>
  <c r="G40" i="10" s="1"/>
  <c r="G37" i="10"/>
  <c r="H37" i="10"/>
  <c r="J37" i="10"/>
  <c r="H32" i="10"/>
  <c r="H36" i="10" s="1"/>
  <c r="H40" i="10" s="1"/>
  <c r="I15" i="3"/>
  <c r="I19" i="3" s="1"/>
  <c r="F23" i="3" s="1"/>
  <c r="F27" i="3" s="1"/>
  <c r="K18" i="3"/>
  <c r="M18" i="3"/>
  <c r="I16" i="3"/>
  <c r="K15" i="3"/>
  <c r="J16" i="3"/>
  <c r="K16" i="3"/>
  <c r="H19" i="3"/>
  <c r="G19" i="3"/>
  <c r="K19" i="3" l="1"/>
  <c r="G24" i="3" s="1"/>
  <c r="J19" i="3"/>
  <c r="F24" i="3" s="1"/>
  <c r="F37" i="10"/>
  <c r="F41" i="10" s="1"/>
  <c r="H41" i="10"/>
  <c r="J41" i="10"/>
  <c r="F45" i="10" s="1"/>
  <c r="L27" i="3" l="1"/>
  <c r="I28" i="3" s="1"/>
  <c r="F28" i="3"/>
  <c r="G23" i="3"/>
  <c r="G27" i="3" s="1"/>
  <c r="F46" i="10"/>
  <c r="H12" i="2"/>
  <c r="I12" i="2" s="1"/>
  <c r="H10" i="2"/>
  <c r="I10" i="2" s="1"/>
  <c r="H13" i="2"/>
  <c r="I13" i="2" s="1"/>
  <c r="H11" i="2"/>
  <c r="I11" i="2" s="1"/>
  <c r="I14" i="2" l="1"/>
  <c r="G28" i="3"/>
  <c r="F31" i="3" s="1"/>
  <c r="F32" i="3" s="1"/>
  <c r="F47" i="10"/>
  <c r="N21" i="10" s="1"/>
  <c r="P21" i="10" s="1"/>
  <c r="Q21" i="10" s="1"/>
  <c r="R15" i="3" l="1"/>
  <c r="S15" i="3" s="1"/>
  <c r="P18" i="3"/>
  <c r="R18" i="3" s="1"/>
  <c r="S18" i="3" s="1"/>
  <c r="P16" i="3"/>
  <c r="R16" i="3" s="1"/>
  <c r="S16" i="3" s="1"/>
  <c r="P17" i="3"/>
  <c r="R17" i="3" s="1"/>
  <c r="S17" i="3" s="1"/>
  <c r="N18" i="10"/>
  <c r="P18" i="10" s="1"/>
  <c r="Q18" i="10" s="1"/>
  <c r="H47" i="10"/>
  <c r="N19" i="10"/>
  <c r="P19" i="10" s="1"/>
  <c r="Q19" i="10" s="1"/>
  <c r="N20" i="10"/>
  <c r="P20" i="10" s="1"/>
  <c r="Q20" i="10" s="1"/>
  <c r="H46" i="10"/>
  <c r="S19" i="3" l="1"/>
  <c r="Q22" i="10"/>
</calcChain>
</file>

<file path=xl/sharedStrings.xml><?xml version="1.0" encoding="utf-8"?>
<sst xmlns="http://schemas.openxmlformats.org/spreadsheetml/2006/main" count="233" uniqueCount="113">
  <si>
    <t>Ejercicio Mínimos Cuadrados.</t>
  </si>
  <si>
    <t>Producción (miles de unidades)</t>
  </si>
  <si>
    <t>f1(x)=</t>
  </si>
  <si>
    <t>f2(x)=</t>
  </si>
  <si>
    <t>f1(x)</t>
  </si>
  <si>
    <t>f2(x)</t>
  </si>
  <si>
    <t>=</t>
  </si>
  <si>
    <t>C1 *x + C2</t>
  </si>
  <si>
    <t>RESOLUCIÓN EJERCICIO.</t>
  </si>
  <si>
    <t>1RA PARTE: APLICACIÓN DEL MÉTODO MINIMOS CUADRADOS.</t>
  </si>
  <si>
    <t>∑</t>
  </si>
  <si>
    <t>Φ1</t>
  </si>
  <si>
    <t>x</t>
  </si>
  <si>
    <t>Φ2</t>
  </si>
  <si>
    <t>C1</t>
  </si>
  <si>
    <t>C2</t>
  </si>
  <si>
    <t>Y</t>
  </si>
  <si>
    <t>∑  Φ1 * Φ1</t>
  </si>
  <si>
    <t>∑  Φ2 * Φ2</t>
  </si>
  <si>
    <t>∑  Φ1 * Φ2</t>
  </si>
  <si>
    <t>∑  Φ2 * Φ1</t>
  </si>
  <si>
    <t>X</t>
  </si>
  <si>
    <t>∑  Φ2 * Yk</t>
  </si>
  <si>
    <t>∑  Φ1 * Yk</t>
  </si>
  <si>
    <t>1*1</t>
  </si>
  <si>
    <t>Despejamos C1 y C2</t>
  </si>
  <si>
    <t>C1=</t>
  </si>
  <si>
    <t>C2=</t>
  </si>
  <si>
    <t>Reemplazamos en la ecuación</t>
  </si>
  <si>
    <r>
      <t>C1 *x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+ C2 * Ln(x)</t>
    </r>
  </si>
  <si>
    <t>Ln(x)</t>
  </si>
  <si>
    <t>Ln(x)*Ln(x)</t>
  </si>
  <si>
    <t>Ln(x)*y</t>
  </si>
  <si>
    <t xml:space="preserve"> Encontrar la función que mejor aproxime los puntos datos.</t>
  </si>
  <si>
    <t>Calculo Error   S= ∑(Yk - f(Xk))2</t>
  </si>
  <si>
    <t>f(Xk)</t>
  </si>
  <si>
    <t>Yk-f(Xk)</t>
  </si>
  <si>
    <t>(Yk-f(Xk))2</t>
  </si>
  <si>
    <t>Para producir 575 unidades,  la ganancia será:</t>
  </si>
  <si>
    <t>(en miles de pesos)</t>
  </si>
  <si>
    <t>RESPUESTA</t>
  </si>
  <si>
    <r>
      <t>C1 *x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C2*x + c3</t>
    </r>
  </si>
  <si>
    <t>Φ3</t>
  </si>
  <si>
    <t>∑  Φ3 * Φ1</t>
  </si>
  <si>
    <t>∑  Φ3 * Φ2</t>
  </si>
  <si>
    <t>∑  Φ1 * Φ3</t>
  </si>
  <si>
    <t>∑  Φ2 * Φ3</t>
  </si>
  <si>
    <t>∑  Φ3 * Φ3</t>
  </si>
  <si>
    <t>C3</t>
  </si>
  <si>
    <t>∑  Φ3 * Yk</t>
  </si>
  <si>
    <t>n</t>
  </si>
  <si>
    <t>x*y</t>
  </si>
  <si>
    <t>y</t>
  </si>
  <si>
    <t>c3</t>
  </si>
  <si>
    <t>c2</t>
  </si>
  <si>
    <t>c1</t>
  </si>
  <si>
    <t>m2=</t>
  </si>
  <si>
    <t>m3=</t>
  </si>
  <si>
    <t>Pivoteo el 4</t>
  </si>
  <si>
    <t>está pivoteado ya que 0,121875 es mayor</t>
  </si>
  <si>
    <t>Compruebo que el resultado sea correcto:</t>
  </si>
  <si>
    <t>C3=</t>
  </si>
  <si>
    <t xml:space="preserve">Despejamos C1 y C2 y C3… en dist. Orden pq hicimos cambio de </t>
  </si>
  <si>
    <t>columnas</t>
  </si>
  <si>
    <t>Tarea Parábola completa resolución por Gauss Pivoteo Total</t>
  </si>
  <si>
    <t>Recta</t>
  </si>
  <si>
    <t>dos fi cualquiera</t>
  </si>
  <si>
    <t>Se proponen tres funciones para representar los datos</t>
  </si>
  <si>
    <r>
      <t>C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x + C</t>
    </r>
    <r>
      <rPr>
        <vertAlign val="subscript"/>
        <sz val="12"/>
        <color theme="1"/>
        <rFont val="Calibri"/>
        <family val="2"/>
        <scheme val="minor"/>
      </rPr>
      <t>2</t>
    </r>
  </si>
  <si>
    <r>
      <t>con C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=3,5 y C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= 1,1</t>
    </r>
  </si>
  <si>
    <r>
      <t>C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*x</t>
    </r>
    <r>
      <rPr>
        <vertAlign val="super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 xml:space="preserve"> + C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*Ln(x)</t>
    </r>
  </si>
  <si>
    <t>Decir cuál es la ganancia para producir 575 unidades con la función que mejor aproxima los puntos datos</t>
  </si>
  <si>
    <t>f3(x)=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</si>
  <si>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*x + C</t>
    </r>
    <r>
      <rPr>
        <vertAlign val="subscript"/>
        <sz val="11"/>
        <color theme="1"/>
        <rFont val="Calibri"/>
        <family val="2"/>
        <scheme val="minor"/>
      </rPr>
      <t>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</si>
  <si>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</si>
  <si>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</rPr>
      <t>4</t>
    </r>
  </si>
  <si>
    <r>
      <t>x</t>
    </r>
    <r>
      <rPr>
        <vertAlign val="superscript"/>
        <sz val="11"/>
        <color theme="1"/>
        <rFont val="Calibri"/>
        <family val="2"/>
      </rPr>
      <t>3</t>
    </r>
  </si>
  <si>
    <r>
      <t>x</t>
    </r>
    <r>
      <rPr>
        <vertAlign val="superscript"/>
        <sz val="11"/>
        <color theme="1"/>
        <rFont val="Calibri"/>
        <family val="2"/>
      </rPr>
      <t>2</t>
    </r>
  </si>
  <si>
    <r>
      <t>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*y</t>
    </r>
  </si>
  <si>
    <t>Aplicamos, GAUSS con Pivoteo Total</t>
  </si>
  <si>
    <t>TRIANGULARIZADA</t>
  </si>
  <si>
    <t>Reemplazo en cada ecuación con los valores de las incógnitas, me tiene que dar el término independiente</t>
  </si>
  <si>
    <t>Armamos la Función de APROXIMACION</t>
  </si>
  <si>
    <r>
      <t>(Yk-f(Xk))</t>
    </r>
    <r>
      <rPr>
        <vertAlign val="superscript"/>
        <sz val="11"/>
        <color theme="1"/>
        <rFont val="Calibri"/>
        <family val="2"/>
      </rPr>
      <t>2</t>
    </r>
  </si>
  <si>
    <t xml:space="preserve">Armamos la Matriz A y los términos independientes </t>
  </si>
  <si>
    <t>b</t>
  </si>
  <si>
    <t>(observar que cambia el orden</t>
  </si>
  <si>
    <t>de las incógnitas)</t>
  </si>
  <si>
    <t xml:space="preserve">     S F1(x)</t>
  </si>
  <si>
    <t>Identificamos las funciones Φ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</si>
  <si>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</si>
  <si>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</rPr>
      <t>4</t>
    </r>
  </si>
  <si>
    <r>
      <t>x</t>
    </r>
    <r>
      <rPr>
        <b/>
        <vertAlign val="superscript"/>
        <sz val="11"/>
        <color theme="1"/>
        <rFont val="Calibri"/>
        <family val="2"/>
      </rPr>
      <t>3</t>
    </r>
  </si>
  <si>
    <r>
      <t>x</t>
    </r>
    <r>
      <rPr>
        <b/>
        <vertAlign val="superscript"/>
        <sz val="11"/>
        <color theme="1"/>
        <rFont val="Calibri"/>
        <family val="2"/>
      </rPr>
      <t>2</t>
    </r>
  </si>
  <si>
    <r>
      <t>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*y</t>
    </r>
  </si>
  <si>
    <r>
      <t>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*x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</si>
  <si>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*Ln(x)</t>
    </r>
  </si>
  <si>
    <t>Observar que A es Simétrica</t>
  </si>
  <si>
    <r>
      <t>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*y</t>
    </r>
  </si>
  <si>
    <t>Aplicamos GAUSS, sin técnica de Pivoteo</t>
  </si>
  <si>
    <t>Triangularizada</t>
  </si>
  <si>
    <t>Sustitución Inversa</t>
  </si>
  <si>
    <r>
      <t>f2(x)=8,0546 * x</t>
    </r>
    <r>
      <rPr>
        <vertAlign val="superscript"/>
        <sz val="14"/>
        <rFont val="Calibri"/>
        <family val="2"/>
        <scheme val="minor"/>
      </rPr>
      <t>2</t>
    </r>
    <r>
      <rPr>
        <sz val="14"/>
        <rFont val="Calibri"/>
        <family val="2"/>
        <scheme val="minor"/>
      </rPr>
      <t xml:space="preserve"> - 0,8770 * Ln(x)</t>
    </r>
  </si>
  <si>
    <t xml:space="preserve">     S F2(x)</t>
  </si>
  <si>
    <t>f3(x)= 3,5 * x + 1,1</t>
  </si>
  <si>
    <t xml:space="preserve">Ya tenemos la Función de Aproximación </t>
  </si>
  <si>
    <t xml:space="preserve">     S F3(x)</t>
  </si>
  <si>
    <t xml:space="preserve">Obtuvimos 3 funciones de aproximación distintas para los mismos puntos datos </t>
  </si>
  <si>
    <r>
      <t>f1(x)=-21,812 * X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+ 19,8559*x -1,2908</t>
    </r>
  </si>
  <si>
    <r>
      <t>f1(0,575)=-21,812 * 0,575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+ 19,8559*0,575 -1,2908</t>
    </r>
  </si>
  <si>
    <t>Ganancia (miles de pesos)</t>
  </si>
  <si>
    <t>Una empresa de la ciudad de Mendoza se dedica a la fabricación de vinos artesanales.</t>
  </si>
  <si>
    <t>En base a información histórica de la bodega, se sabe que la ganacia respecto de las unidades producidas se comporta aproximadamente, según los siguientes valores: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</si>
</sst>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0" xfId="0" applyFont="1"/>
    <xf numFmtId="0" fontId="7" fillId="0" borderId="0" xfId="0" applyFont="1" applyBorder="1"/>
    <xf numFmtId="0" fontId="0" fillId="0" borderId="0" xfId="0" applyFont="1" applyBorder="1"/>
    <xf numFmtId="0" fontId="7" fillId="0" borderId="1" xfId="0" applyFont="1" applyBorder="1"/>
    <xf numFmtId="0" fontId="0" fillId="0" borderId="1" xfId="0" applyFont="1" applyBorder="1"/>
    <xf numFmtId="0" fontId="7" fillId="2" borderId="0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0" borderId="10" xfId="0" applyBorder="1"/>
    <xf numFmtId="0" fontId="0" fillId="0" borderId="1" xfId="0" applyFill="1" applyBorder="1"/>
    <xf numFmtId="0" fontId="0" fillId="0" borderId="12" xfId="0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23" xfId="0" applyFill="1" applyBorder="1"/>
    <xf numFmtId="0" fontId="7" fillId="2" borderId="24" xfId="0" applyFont="1" applyFill="1" applyBorder="1"/>
    <xf numFmtId="0" fontId="7" fillId="2" borderId="18" xfId="0" applyFont="1" applyFill="1" applyBorder="1"/>
    <xf numFmtId="0" fontId="0" fillId="0" borderId="27" xfId="0" applyBorder="1"/>
    <xf numFmtId="0" fontId="0" fillId="0" borderId="28" xfId="0" applyFont="1" applyBorder="1"/>
    <xf numFmtId="0" fontId="0" fillId="0" borderId="30" xfId="0" applyFont="1" applyBorder="1"/>
    <xf numFmtId="0" fontId="1" fillId="2" borderId="13" xfId="0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Border="1"/>
    <xf numFmtId="0" fontId="1" fillId="2" borderId="1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1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12" fillId="0" borderId="10" xfId="0" applyFont="1" applyBorder="1"/>
    <xf numFmtId="0" fontId="7" fillId="2" borderId="41" xfId="0" applyFont="1" applyFill="1" applyBorder="1"/>
    <xf numFmtId="0" fontId="0" fillId="2" borderId="28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29" xfId="0" applyFont="1" applyFill="1" applyBorder="1"/>
    <xf numFmtId="0" fontId="7" fillId="0" borderId="20" xfId="0" applyFont="1" applyBorder="1"/>
    <xf numFmtId="0" fontId="10" fillId="2" borderId="35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37" xfId="0" applyFont="1" applyFill="1" applyBorder="1"/>
    <xf numFmtId="0" fontId="7" fillId="2" borderId="24" xfId="0" applyFont="1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7" fillId="2" borderId="44" xfId="0" applyFont="1" applyFill="1" applyBorder="1" applyAlignment="1">
      <alignment horizontal="center"/>
    </xf>
    <xf numFmtId="0" fontId="7" fillId="0" borderId="33" xfId="0" applyFont="1" applyBorder="1"/>
    <xf numFmtId="0" fontId="0" fillId="0" borderId="33" xfId="0" applyFont="1" applyBorder="1"/>
    <xf numFmtId="0" fontId="7" fillId="0" borderId="34" xfId="0" applyFont="1" applyBorder="1"/>
    <xf numFmtId="0" fontId="0" fillId="0" borderId="33" xfId="0" applyFill="1" applyBorder="1"/>
    <xf numFmtId="0" fontId="1" fillId="0" borderId="33" xfId="0" applyFont="1" applyFill="1" applyBorder="1" applyAlignment="1">
      <alignment horizontal="center"/>
    </xf>
    <xf numFmtId="0" fontId="0" fillId="0" borderId="34" xfId="0" applyFill="1" applyBorder="1"/>
    <xf numFmtId="0" fontId="0" fillId="0" borderId="17" xfId="0" applyFill="1" applyBorder="1"/>
    <xf numFmtId="0" fontId="0" fillId="0" borderId="24" xfId="0" applyFill="1" applyBorder="1"/>
    <xf numFmtId="0" fontId="1" fillId="0" borderId="24" xfId="0" applyFont="1" applyFill="1" applyBorder="1" applyAlignment="1">
      <alignment horizontal="center"/>
    </xf>
    <xf numFmtId="0" fontId="0" fillId="0" borderId="18" xfId="0" applyFill="1" applyBorder="1"/>
    <xf numFmtId="0" fontId="0" fillId="0" borderId="28" xfId="0" applyFill="1" applyBorder="1"/>
    <xf numFmtId="0" fontId="11" fillId="2" borderId="17" xfId="0" applyFont="1" applyFill="1" applyBorder="1" applyAlignment="1">
      <alignment horizontal="right"/>
    </xf>
    <xf numFmtId="0" fontId="11" fillId="2" borderId="18" xfId="0" applyFont="1" applyFill="1" applyBorder="1"/>
    <xf numFmtId="0" fontId="11" fillId="2" borderId="28" xfId="0" applyFont="1" applyFill="1" applyBorder="1" applyAlignment="1">
      <alignment horizontal="right"/>
    </xf>
    <xf numFmtId="0" fontId="11" fillId="2" borderId="34" xfId="0" applyFont="1" applyFill="1" applyBorder="1"/>
    <xf numFmtId="0" fontId="0" fillId="0" borderId="10" xfId="0" applyFont="1" applyBorder="1"/>
    <xf numFmtId="0" fontId="7" fillId="0" borderId="10" xfId="0" applyFont="1" applyFill="1" applyBorder="1"/>
    <xf numFmtId="0" fontId="0" fillId="0" borderId="10" xfId="0" applyFill="1" applyBorder="1"/>
    <xf numFmtId="0" fontId="7" fillId="2" borderId="1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0" fillId="0" borderId="17" xfId="0" applyBorder="1"/>
    <xf numFmtId="0" fontId="0" fillId="0" borderId="24" xfId="0" applyBorder="1"/>
    <xf numFmtId="0" fontId="0" fillId="0" borderId="18" xfId="0" applyBorder="1"/>
    <xf numFmtId="0" fontId="0" fillId="0" borderId="28" xfId="0" applyBorder="1"/>
    <xf numFmtId="0" fontId="0" fillId="0" borderId="37" xfId="0" applyBorder="1"/>
    <xf numFmtId="0" fontId="0" fillId="0" borderId="25" xfId="0" applyBorder="1"/>
    <xf numFmtId="0" fontId="0" fillId="0" borderId="26" xfId="0" applyBorder="1"/>
    <xf numFmtId="0" fontId="1" fillId="0" borderId="4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17" xfId="0" applyFont="1" applyBorder="1"/>
    <xf numFmtId="0" fontId="0" fillId="0" borderId="24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0" fontId="7" fillId="3" borderId="1" xfId="0" applyFont="1" applyFill="1" applyBorder="1" applyAlignment="1">
      <alignment horizontal="center"/>
    </xf>
    <xf numFmtId="0" fontId="0" fillId="0" borderId="27" xfId="0" applyFont="1" applyFill="1" applyBorder="1"/>
    <xf numFmtId="0" fontId="7" fillId="2" borderId="50" xfId="0" applyFont="1" applyFill="1" applyBorder="1"/>
    <xf numFmtId="0" fontId="7" fillId="2" borderId="12" xfId="0" applyFont="1" applyFill="1" applyBorder="1"/>
    <xf numFmtId="0" fontId="7" fillId="2" borderId="48" xfId="0" applyFont="1" applyFill="1" applyBorder="1"/>
    <xf numFmtId="0" fontId="0" fillId="0" borderId="3" xfId="0" applyFont="1" applyBorder="1"/>
    <xf numFmtId="0" fontId="1" fillId="2" borderId="2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right"/>
    </xf>
    <xf numFmtId="0" fontId="11" fillId="2" borderId="20" xfId="0" applyFont="1" applyFill="1" applyBorder="1"/>
    <xf numFmtId="0" fontId="11" fillId="2" borderId="30" xfId="0" applyFont="1" applyFill="1" applyBorder="1" applyAlignment="1">
      <alignment horizontal="right"/>
    </xf>
    <xf numFmtId="0" fontId="11" fillId="2" borderId="32" xfId="0" applyFont="1" applyFill="1" applyBorder="1"/>
    <xf numFmtId="0" fontId="11" fillId="4" borderId="45" xfId="0" applyFont="1" applyFill="1" applyBorder="1"/>
    <xf numFmtId="0" fontId="11" fillId="4" borderId="16" xfId="0" applyFont="1" applyFill="1" applyBorder="1"/>
    <xf numFmtId="0" fontId="0" fillId="4" borderId="31" xfId="0" applyFill="1" applyBorder="1"/>
    <xf numFmtId="0" fontId="0" fillId="4" borderId="47" xfId="0" applyFill="1" applyBorder="1"/>
    <xf numFmtId="0" fontId="11" fillId="4" borderId="38" xfId="0" applyFont="1" applyFill="1" applyBorder="1"/>
    <xf numFmtId="0" fontId="11" fillId="4" borderId="51" xfId="0" applyFont="1" applyFill="1" applyBorder="1"/>
    <xf numFmtId="0" fontId="0" fillId="4" borderId="29" xfId="0" applyFill="1" applyBorder="1"/>
    <xf numFmtId="0" fontId="0" fillId="4" borderId="10" xfId="0" applyFill="1" applyBorder="1"/>
    <xf numFmtId="0" fontId="0" fillId="5" borderId="6" xfId="0" applyFill="1" applyBorder="1"/>
    <xf numFmtId="0" fontId="0" fillId="5" borderId="7" xfId="0" applyFill="1" applyBorder="1"/>
    <xf numFmtId="0" fontId="11" fillId="5" borderId="7" xfId="0" applyFont="1" applyFill="1" applyBorder="1"/>
    <xf numFmtId="0" fontId="0" fillId="5" borderId="8" xfId="0" applyFill="1" applyBorder="1"/>
    <xf numFmtId="0" fontId="1" fillId="5" borderId="49" xfId="0" applyFont="1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5" borderId="11" xfId="0" applyFont="1" applyFill="1" applyBorder="1"/>
    <xf numFmtId="0" fontId="10" fillId="2" borderId="15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47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0" fillId="4" borderId="45" xfId="0" applyFont="1" applyFill="1" applyBorder="1"/>
    <xf numFmtId="0" fontId="20" fillId="4" borderId="16" xfId="0" applyFont="1" applyFill="1" applyBorder="1"/>
    <xf numFmtId="0" fontId="20" fillId="4" borderId="31" xfId="0" applyFont="1" applyFill="1" applyBorder="1"/>
    <xf numFmtId="0" fontId="21" fillId="4" borderId="31" xfId="0" applyFont="1" applyFill="1" applyBorder="1"/>
    <xf numFmtId="0" fontId="1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0" fillId="0" borderId="22" xfId="0" applyFont="1" applyBorder="1"/>
    <xf numFmtId="0" fontId="0" fillId="0" borderId="52" xfId="0" applyBorder="1"/>
    <xf numFmtId="0" fontId="1" fillId="5" borderId="39" xfId="0" applyFont="1" applyFill="1" applyBorder="1"/>
    <xf numFmtId="0" fontId="5" fillId="5" borderId="11" xfId="0" applyFont="1" applyFill="1" applyBorder="1"/>
    <xf numFmtId="0" fontId="0" fillId="5" borderId="11" xfId="0" applyFont="1" applyFill="1" applyBorder="1"/>
    <xf numFmtId="0" fontId="1" fillId="3" borderId="11" xfId="0" applyFont="1" applyFill="1" applyBorder="1"/>
    <xf numFmtId="0" fontId="11" fillId="6" borderId="25" xfId="0" applyFont="1" applyFill="1" applyBorder="1"/>
    <xf numFmtId="0" fontId="11" fillId="6" borderId="26" xfId="0" applyFont="1" applyFill="1" applyBorder="1"/>
    <xf numFmtId="0" fontId="5" fillId="6" borderId="26" xfId="0" applyFont="1" applyFill="1" applyBorder="1"/>
    <xf numFmtId="0" fontId="11" fillId="6" borderId="37" xfId="0" applyFont="1" applyFill="1" applyBorder="1"/>
    <xf numFmtId="0" fontId="11" fillId="0" borderId="45" xfId="0" applyFont="1" applyBorder="1"/>
    <xf numFmtId="0" fontId="13" fillId="0" borderId="47" xfId="0" applyFont="1" applyBorder="1"/>
    <xf numFmtId="0" fontId="11" fillId="0" borderId="47" xfId="0" applyFont="1" applyBorder="1"/>
    <xf numFmtId="0" fontId="5" fillId="0" borderId="47" xfId="0" applyFont="1" applyBorder="1"/>
    <xf numFmtId="0" fontId="5" fillId="0" borderId="31" xfId="0" applyFont="1" applyBorder="1"/>
    <xf numFmtId="8" fontId="5" fillId="0" borderId="0" xfId="0" applyNumberFormat="1" applyFont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0" fillId="4" borderId="0" xfId="0" applyFill="1" applyBorder="1" applyAlignment="1">
      <alignment horizontal="center" vertical="justify"/>
    </xf>
    <xf numFmtId="0" fontId="0" fillId="4" borderId="27" xfId="0" applyFill="1" applyBorder="1" applyAlignment="1">
      <alignment horizontal="center" vertical="justify"/>
    </xf>
    <xf numFmtId="0" fontId="0" fillId="4" borderId="10" xfId="0" applyFill="1" applyBorder="1" applyAlignment="1">
      <alignment horizontal="center" vertical="justify"/>
    </xf>
    <xf numFmtId="0" fontId="0" fillId="4" borderId="29" xfId="0" applyFill="1" applyBorder="1" applyAlignment="1">
      <alignment horizontal="center" vertical="justify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showGridLines="0" tabSelected="1" topLeftCell="A23" workbookViewId="0">
      <selection activeCell="A39" sqref="A39"/>
    </sheetView>
  </sheetViews>
  <sheetFormatPr baseColWidth="10" defaultColWidth="11.453125" defaultRowHeight="15.5" x14ac:dyDescent="0.35"/>
  <cols>
    <col min="1" max="16384" width="11.453125" style="8"/>
  </cols>
  <sheetData>
    <row r="1" spans="1:7" x14ac:dyDescent="0.35">
      <c r="A1" s="7" t="s">
        <v>0</v>
      </c>
    </row>
    <row r="2" spans="1:7" x14ac:dyDescent="0.35">
      <c r="A2" s="7"/>
    </row>
    <row r="3" spans="1:7" x14ac:dyDescent="0.35">
      <c r="A3" s="8" t="s">
        <v>111</v>
      </c>
    </row>
    <row r="4" spans="1:7" x14ac:dyDescent="0.35">
      <c r="A4" s="8" t="s">
        <v>112</v>
      </c>
    </row>
    <row r="6" spans="1:7" x14ac:dyDescent="0.35">
      <c r="A6" s="9" t="s">
        <v>1</v>
      </c>
      <c r="B6" s="10"/>
      <c r="C6" s="11"/>
      <c r="D6" s="12">
        <v>0.15</v>
      </c>
      <c r="E6" s="12">
        <v>0.3</v>
      </c>
      <c r="F6" s="12">
        <v>0.5</v>
      </c>
      <c r="G6" s="12">
        <v>0.6</v>
      </c>
    </row>
    <row r="7" spans="1:7" x14ac:dyDescent="0.35">
      <c r="A7" s="13" t="s">
        <v>110</v>
      </c>
      <c r="B7" s="14"/>
      <c r="C7" s="15"/>
      <c r="D7" s="12">
        <v>1.35</v>
      </c>
      <c r="E7" s="12">
        <v>2.2999999999999998</v>
      </c>
      <c r="F7" s="12">
        <v>3.7</v>
      </c>
      <c r="G7" s="12">
        <v>2.5</v>
      </c>
    </row>
    <row r="9" spans="1:7" x14ac:dyDescent="0.35">
      <c r="A9" s="8" t="s">
        <v>67</v>
      </c>
    </row>
    <row r="11" spans="1:7" ht="17.5" x14ac:dyDescent="0.45">
      <c r="D11" s="43" t="s">
        <v>2</v>
      </c>
      <c r="E11" s="185" t="s">
        <v>73</v>
      </c>
      <c r="F11" s="186"/>
      <c r="G11" s="187"/>
    </row>
    <row r="12" spans="1:7" ht="18.5" x14ac:dyDescent="0.45">
      <c r="D12" s="122" t="s">
        <v>3</v>
      </c>
      <c r="E12" s="188" t="s">
        <v>70</v>
      </c>
      <c r="F12" s="189"/>
      <c r="G12" s="190"/>
    </row>
    <row r="13" spans="1:7" ht="17.5" x14ac:dyDescent="0.45">
      <c r="D13" s="122" t="s">
        <v>72</v>
      </c>
      <c r="E13" s="122" t="s">
        <v>68</v>
      </c>
      <c r="F13" s="122" t="s">
        <v>69</v>
      </c>
      <c r="G13" s="122"/>
    </row>
    <row r="14" spans="1:7" x14ac:dyDescent="0.35">
      <c r="D14" s="123"/>
      <c r="E14" s="123"/>
      <c r="F14" s="123"/>
      <c r="G14" s="123"/>
    </row>
    <row r="15" spans="1:7" x14ac:dyDescent="0.35">
      <c r="A15" s="8" t="s">
        <v>33</v>
      </c>
    </row>
    <row r="16" spans="1:7" x14ac:dyDescent="0.35">
      <c r="A16" s="8" t="s">
        <v>71</v>
      </c>
    </row>
    <row r="21" spans="1:9" ht="16" thickBot="1" x14ac:dyDescent="0.4">
      <c r="A21" s="70" t="s">
        <v>40</v>
      </c>
    </row>
    <row r="23" spans="1:9" x14ac:dyDescent="0.35">
      <c r="A23" s="8" t="s">
        <v>107</v>
      </c>
    </row>
    <row r="24" spans="1:9" ht="16" thickBot="1" x14ac:dyDescent="0.4"/>
    <row r="25" spans="1:9" ht="21.5" thickBot="1" x14ac:dyDescent="0.5">
      <c r="B25" s="136" t="s">
        <v>108</v>
      </c>
      <c r="C25" s="137"/>
      <c r="D25" s="138"/>
      <c r="E25" s="138"/>
      <c r="H25" s="174" t="s">
        <v>88</v>
      </c>
      <c r="I25" s="174">
        <v>0.52500699300699316</v>
      </c>
    </row>
    <row r="26" spans="1:9" ht="16" thickBot="1" x14ac:dyDescent="0.4"/>
    <row r="27" spans="1:9" ht="21.5" thickBot="1" x14ac:dyDescent="0.5">
      <c r="B27" s="159" t="s">
        <v>102</v>
      </c>
      <c r="C27" s="160"/>
      <c r="D27" s="161"/>
      <c r="H27" s="173" t="s">
        <v>103</v>
      </c>
      <c r="I27" s="172">
        <v>2.3961846572212924</v>
      </c>
    </row>
    <row r="28" spans="1:9" ht="16" thickBot="1" x14ac:dyDescent="0.4"/>
    <row r="29" spans="1:9" ht="19" thickBot="1" x14ac:dyDescent="0.5">
      <c r="B29" s="159" t="s">
        <v>104</v>
      </c>
      <c r="C29" s="161"/>
      <c r="H29" s="173" t="s">
        <v>106</v>
      </c>
      <c r="I29" s="172">
        <v>1.3106250000000002</v>
      </c>
    </row>
    <row r="32" spans="1:9" x14ac:dyDescent="0.35">
      <c r="A32" s="8" t="s">
        <v>71</v>
      </c>
    </row>
    <row r="33" spans="1:7" ht="16" thickBot="1" x14ac:dyDescent="0.4"/>
    <row r="34" spans="1:7" ht="21.5" thickBot="1" x14ac:dyDescent="0.5">
      <c r="C34" s="178" t="s">
        <v>109</v>
      </c>
      <c r="D34" s="175"/>
      <c r="E34" s="176"/>
      <c r="F34" s="177"/>
      <c r="G34" s="177"/>
    </row>
    <row r="35" spans="1:7" ht="19" thickBot="1" x14ac:dyDescent="0.5">
      <c r="C35" s="179"/>
      <c r="D35" s="180">
        <f>-21.812*0.575*0.575+19.8559*0.575-1.2908</f>
        <v>2.9147499999999997</v>
      </c>
      <c r="E35" s="181"/>
      <c r="F35" s="182"/>
      <c r="G35" s="183"/>
    </row>
    <row r="38" spans="1:7" x14ac:dyDescent="0.35">
      <c r="A38" s="8" t="s">
        <v>38</v>
      </c>
      <c r="E38" s="184">
        <v>2914.75</v>
      </c>
      <c r="F38" s="8" t="s">
        <v>39</v>
      </c>
    </row>
  </sheetData>
  <mergeCells count="2">
    <mergeCell ref="E11:G11"/>
    <mergeCell ref="E12:G1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7C75-C83A-4D70-ACCC-F2B56A961C8C}">
  <dimension ref="A1:R50"/>
  <sheetViews>
    <sheetView topLeftCell="D8" workbookViewId="0">
      <selection activeCell="R22" sqref="R22"/>
    </sheetView>
  </sheetViews>
  <sheetFormatPr baseColWidth="10" defaultRowHeight="14.5" x14ac:dyDescent="0.35"/>
  <cols>
    <col min="1" max="1" width="5.26953125" customWidth="1"/>
    <col min="2" max="2" width="2.81640625" style="121" customWidth="1"/>
    <col min="3" max="3" width="5.81640625" customWidth="1"/>
    <col min="18" max="18" width="11.1796875" bestFit="1" customWidth="1"/>
  </cols>
  <sheetData>
    <row r="1" spans="1:18" ht="18.5" x14ac:dyDescent="0.45">
      <c r="A1" s="6" t="s">
        <v>8</v>
      </c>
      <c r="B1" s="37"/>
      <c r="C1" s="6"/>
      <c r="H1" s="17"/>
      <c r="J1" s="22"/>
      <c r="K1" s="21"/>
      <c r="L1" s="22"/>
      <c r="M1" s="22"/>
      <c r="N1" s="21"/>
      <c r="O1" s="22"/>
    </row>
    <row r="2" spans="1:18" x14ac:dyDescent="0.35">
      <c r="A2" s="6" t="s">
        <v>9</v>
      </c>
      <c r="B2" s="37"/>
      <c r="C2" s="6"/>
      <c r="H2" s="17"/>
      <c r="J2" s="22"/>
      <c r="K2" s="23"/>
      <c r="L2" s="24"/>
      <c r="M2" s="22"/>
      <c r="N2" s="23"/>
      <c r="O2" s="22"/>
    </row>
    <row r="3" spans="1:18" x14ac:dyDescent="0.35">
      <c r="A3" s="5" t="s">
        <v>64</v>
      </c>
      <c r="J3" s="22"/>
      <c r="K3" s="22"/>
      <c r="L3" s="25"/>
      <c r="M3" s="22"/>
      <c r="N3" s="22"/>
      <c r="O3" s="22"/>
    </row>
    <row r="4" spans="1:18" ht="17" thickBot="1" x14ac:dyDescent="0.4">
      <c r="A4" s="40" t="s">
        <v>4</v>
      </c>
      <c r="B4" s="41" t="s">
        <v>6</v>
      </c>
      <c r="C4" s="40" t="s">
        <v>41</v>
      </c>
      <c r="D4" s="40"/>
    </row>
    <row r="5" spans="1:18" x14ac:dyDescent="0.35">
      <c r="A5" t="s">
        <v>89</v>
      </c>
    </row>
    <row r="6" spans="1:18" s="28" customFormat="1" ht="16.5" x14ac:dyDescent="0.35">
      <c r="A6" s="36" t="s">
        <v>11</v>
      </c>
      <c r="B6" s="26" t="s">
        <v>6</v>
      </c>
      <c r="C6" s="27" t="s">
        <v>74</v>
      </c>
      <c r="E6" s="38"/>
      <c r="F6" s="34" t="s">
        <v>11</v>
      </c>
      <c r="G6" s="34" t="s">
        <v>13</v>
      </c>
      <c r="H6" s="34" t="s">
        <v>42</v>
      </c>
      <c r="I6" s="35"/>
      <c r="J6" s="35" t="s">
        <v>16</v>
      </c>
      <c r="K6" s="30"/>
    </row>
    <row r="7" spans="1:18" x14ac:dyDescent="0.35">
      <c r="A7" s="36" t="s">
        <v>13</v>
      </c>
      <c r="B7" s="18" t="s">
        <v>6</v>
      </c>
      <c r="C7" s="20" t="s">
        <v>12</v>
      </c>
      <c r="E7" s="36" t="s">
        <v>11</v>
      </c>
      <c r="F7" s="31" t="s">
        <v>17</v>
      </c>
      <c r="G7" s="31" t="s">
        <v>19</v>
      </c>
      <c r="H7" s="31" t="s">
        <v>45</v>
      </c>
      <c r="I7" s="4" t="s">
        <v>14</v>
      </c>
      <c r="J7" s="31" t="s">
        <v>23</v>
      </c>
      <c r="K7" s="22"/>
    </row>
    <row r="8" spans="1:18" x14ac:dyDescent="0.35">
      <c r="A8" s="36" t="s">
        <v>42</v>
      </c>
      <c r="B8" s="18" t="s">
        <v>6</v>
      </c>
      <c r="C8" s="20">
        <v>1</v>
      </c>
      <c r="E8" s="36" t="s">
        <v>13</v>
      </c>
      <c r="F8" s="31" t="s">
        <v>20</v>
      </c>
      <c r="G8" s="31" t="s">
        <v>18</v>
      </c>
      <c r="H8" s="31" t="s">
        <v>46</v>
      </c>
      <c r="I8" s="32" t="s">
        <v>15</v>
      </c>
      <c r="J8" s="31" t="s">
        <v>22</v>
      </c>
      <c r="K8" s="22"/>
    </row>
    <row r="9" spans="1:18" x14ac:dyDescent="0.35">
      <c r="E9" s="36" t="s">
        <v>42</v>
      </c>
      <c r="F9" s="31" t="s">
        <v>43</v>
      </c>
      <c r="G9" s="31" t="s">
        <v>44</v>
      </c>
      <c r="H9" s="31" t="s">
        <v>47</v>
      </c>
      <c r="I9" s="4" t="s">
        <v>48</v>
      </c>
      <c r="J9" s="31" t="s">
        <v>49</v>
      </c>
      <c r="K9" s="22"/>
    </row>
    <row r="10" spans="1:18" x14ac:dyDescent="0.35">
      <c r="E10" s="80"/>
      <c r="F10" s="29"/>
      <c r="G10" s="29"/>
      <c r="H10" s="29"/>
      <c r="I10" s="22"/>
      <c r="J10" s="29"/>
      <c r="K10" s="22"/>
    </row>
    <row r="11" spans="1:18" x14ac:dyDescent="0.35">
      <c r="E11" s="38"/>
      <c r="F11" s="34" t="s">
        <v>11</v>
      </c>
      <c r="G11" s="34" t="s">
        <v>13</v>
      </c>
      <c r="H11" s="34" t="s">
        <v>42</v>
      </c>
      <c r="I11" s="35"/>
      <c r="J11" s="35" t="s">
        <v>16</v>
      </c>
      <c r="K11" s="22"/>
    </row>
    <row r="12" spans="1:18" ht="16.5" x14ac:dyDescent="0.35">
      <c r="E12" s="36" t="s">
        <v>11</v>
      </c>
      <c r="F12" s="104" t="s">
        <v>75</v>
      </c>
      <c r="G12" s="104" t="s">
        <v>76</v>
      </c>
      <c r="H12" s="104" t="s">
        <v>77</v>
      </c>
      <c r="I12" s="120" t="s">
        <v>14</v>
      </c>
      <c r="J12" s="104" t="s">
        <v>78</v>
      </c>
      <c r="K12" s="22"/>
    </row>
    <row r="13" spans="1:18" ht="16.5" x14ac:dyDescent="0.35">
      <c r="E13" s="36" t="s">
        <v>13</v>
      </c>
      <c r="F13" s="104" t="s">
        <v>76</v>
      </c>
      <c r="G13" s="104" t="s">
        <v>77</v>
      </c>
      <c r="H13" s="104" t="s">
        <v>12</v>
      </c>
      <c r="I13" s="105" t="s">
        <v>15</v>
      </c>
      <c r="J13" s="104" t="s">
        <v>51</v>
      </c>
      <c r="K13" s="22"/>
    </row>
    <row r="14" spans="1:18" ht="19" thickBot="1" x14ac:dyDescent="0.5">
      <c r="A14" t="s">
        <v>97</v>
      </c>
      <c r="E14" s="36" t="s">
        <v>42</v>
      </c>
      <c r="F14" s="104" t="s">
        <v>77</v>
      </c>
      <c r="G14" s="104" t="s">
        <v>12</v>
      </c>
      <c r="H14" s="124" t="s">
        <v>50</v>
      </c>
      <c r="I14" s="120" t="s">
        <v>48</v>
      </c>
      <c r="J14" s="104" t="s">
        <v>52</v>
      </c>
      <c r="K14" s="22"/>
      <c r="M14" s="144" t="s">
        <v>34</v>
      </c>
      <c r="N14" s="145"/>
      <c r="O14" s="145"/>
      <c r="P14" s="146"/>
      <c r="Q14" s="147"/>
    </row>
    <row r="15" spans="1:18" ht="21.5" thickBot="1" x14ac:dyDescent="0.5">
      <c r="E15" s="30"/>
      <c r="F15" s="30"/>
      <c r="G15" s="100"/>
      <c r="H15" s="100"/>
      <c r="I15" s="42"/>
      <c r="J15" s="42"/>
      <c r="K15" s="42"/>
      <c r="L15" s="42"/>
      <c r="M15" s="58"/>
      <c r="N15" s="140" t="s">
        <v>108</v>
      </c>
      <c r="O15" s="141"/>
      <c r="P15" s="142"/>
      <c r="Q15" s="143"/>
      <c r="R15" s="138"/>
    </row>
    <row r="16" spans="1:18" ht="15" thickBot="1" x14ac:dyDescent="0.4">
      <c r="E16" s="22"/>
      <c r="F16" s="125"/>
      <c r="G16" s="33" t="s">
        <v>17</v>
      </c>
      <c r="H16" s="126" t="s">
        <v>19</v>
      </c>
      <c r="I16" s="127" t="s">
        <v>45</v>
      </c>
      <c r="J16" s="127" t="s">
        <v>47</v>
      </c>
      <c r="K16" s="128" t="s">
        <v>23</v>
      </c>
      <c r="L16" s="71" t="s">
        <v>22</v>
      </c>
      <c r="N16" s="101"/>
      <c r="O16" s="102"/>
      <c r="P16" s="101"/>
      <c r="Q16" s="101"/>
    </row>
    <row r="17" spans="1:18" ht="17" thickBot="1" x14ac:dyDescent="0.4">
      <c r="E17" s="61" t="s">
        <v>21</v>
      </c>
      <c r="F17" s="130" t="s">
        <v>16</v>
      </c>
      <c r="G17" s="131" t="s">
        <v>91</v>
      </c>
      <c r="H17" s="131" t="s">
        <v>92</v>
      </c>
      <c r="I17" s="131" t="s">
        <v>93</v>
      </c>
      <c r="J17" s="131" t="s">
        <v>24</v>
      </c>
      <c r="K17" s="131" t="s">
        <v>94</v>
      </c>
      <c r="L17" s="154" t="s">
        <v>51</v>
      </c>
      <c r="M17" s="148" t="s">
        <v>21</v>
      </c>
      <c r="N17" s="149" t="s">
        <v>35</v>
      </c>
      <c r="O17" s="150" t="s">
        <v>16</v>
      </c>
      <c r="P17" s="151" t="s">
        <v>36</v>
      </c>
      <c r="Q17" s="149" t="s">
        <v>83</v>
      </c>
    </row>
    <row r="18" spans="1:18" x14ac:dyDescent="0.35">
      <c r="E18" s="60">
        <v>0.15</v>
      </c>
      <c r="F18" s="129">
        <v>1.35</v>
      </c>
      <c r="G18" s="62">
        <f>POWER(E18,4)</f>
        <v>5.0624999999999997E-4</v>
      </c>
      <c r="H18" s="62">
        <f>POWER(E18,3)</f>
        <v>3.375E-3</v>
      </c>
      <c r="I18" s="63">
        <f>POWER(E18,2)</f>
        <v>2.2499999999999999E-2</v>
      </c>
      <c r="J18" s="63">
        <v>1</v>
      </c>
      <c r="K18" s="63">
        <f>I18*F18</f>
        <v>3.0374999999999999E-2</v>
      </c>
      <c r="L18" s="65">
        <f>E18*F18</f>
        <v>0.20250000000000001</v>
      </c>
      <c r="M18" s="118">
        <f>$E$18</f>
        <v>0.15</v>
      </c>
      <c r="N18" s="110">
        <f>$F$45*M18*M18+$F$46*M18+$F$47</f>
        <v>1.1967132867132655</v>
      </c>
      <c r="O18" s="119">
        <v>1.35</v>
      </c>
      <c r="P18" s="110">
        <f>O18-N18</f>
        <v>0.1532867132867346</v>
      </c>
      <c r="Q18" s="111">
        <f>P18*P18</f>
        <v>2.3496816470249579E-2</v>
      </c>
    </row>
    <row r="19" spans="1:18" x14ac:dyDescent="0.35">
      <c r="E19" s="49">
        <v>0.3</v>
      </c>
      <c r="F19" s="2">
        <v>2.2999999999999998</v>
      </c>
      <c r="G19" s="32">
        <f t="shared" ref="G19:G21" si="0">POWER(E19,4)</f>
        <v>8.0999999999999996E-3</v>
      </c>
      <c r="H19" s="32">
        <f t="shared" ref="H19:H21" si="1">POWER(E19,3)</f>
        <v>2.7E-2</v>
      </c>
      <c r="I19" s="4">
        <f t="shared" ref="I19:I21" si="2">POWER(E19,2)</f>
        <v>0.09</v>
      </c>
      <c r="J19" s="4">
        <v>1</v>
      </c>
      <c r="K19" s="63">
        <f t="shared" ref="K19:K21" si="3">I19*F19</f>
        <v>0.20699999999999999</v>
      </c>
      <c r="L19" s="50">
        <f t="shared" ref="L19:L21" si="4">E19*F19</f>
        <v>0.69</v>
      </c>
      <c r="M19" s="49">
        <f>$E$19</f>
        <v>0.3</v>
      </c>
      <c r="N19" s="4">
        <f t="shared" ref="N19:N21" si="5">$F$45*M19*M19+$F$46*M19+$F$47</f>
        <v>2.7023776223776474</v>
      </c>
      <c r="O19" s="4">
        <v>2.2999999999999998</v>
      </c>
      <c r="P19" s="4">
        <f t="shared" ref="P19:P21" si="6">O19-N19</f>
        <v>-0.40237762237764763</v>
      </c>
      <c r="Q19" s="50">
        <f t="shared" ref="Q19:Q21" si="7">P19*P19</f>
        <v>0.16190775099028878</v>
      </c>
    </row>
    <row r="20" spans="1:18" x14ac:dyDescent="0.35">
      <c r="E20" s="49">
        <v>0.5</v>
      </c>
      <c r="F20" s="2">
        <v>3.7</v>
      </c>
      <c r="G20" s="32">
        <f t="shared" si="0"/>
        <v>6.25E-2</v>
      </c>
      <c r="H20" s="32">
        <f t="shared" si="1"/>
        <v>0.125</v>
      </c>
      <c r="I20" s="4">
        <f t="shared" si="2"/>
        <v>0.25</v>
      </c>
      <c r="J20" s="4">
        <v>1</v>
      </c>
      <c r="K20" s="63">
        <f t="shared" si="3"/>
        <v>0.92500000000000004</v>
      </c>
      <c r="L20" s="50">
        <f t="shared" si="4"/>
        <v>1.85</v>
      </c>
      <c r="M20" s="48">
        <f>$E$20</f>
        <v>0.5</v>
      </c>
      <c r="N20" s="4">
        <f t="shared" si="5"/>
        <v>3.1826573426573583</v>
      </c>
      <c r="O20" s="4">
        <v>3.7</v>
      </c>
      <c r="P20" s="4">
        <f t="shared" si="6"/>
        <v>0.51734265734264184</v>
      </c>
      <c r="Q20" s="50">
        <f t="shared" si="7"/>
        <v>0.26764342510634614</v>
      </c>
    </row>
    <row r="21" spans="1:18" ht="15" thickBot="1" x14ac:dyDescent="0.4">
      <c r="E21" s="51">
        <v>0.6</v>
      </c>
      <c r="F21" s="1">
        <v>2.5</v>
      </c>
      <c r="G21" s="32">
        <f t="shared" si="0"/>
        <v>0.12959999999999999</v>
      </c>
      <c r="H21" s="32">
        <f t="shared" si="1"/>
        <v>0.216</v>
      </c>
      <c r="I21" s="4">
        <f t="shared" si="2"/>
        <v>0.36</v>
      </c>
      <c r="J21" s="44">
        <v>1</v>
      </c>
      <c r="K21" s="63">
        <f t="shared" si="3"/>
        <v>0.89999999999999991</v>
      </c>
      <c r="L21" s="50">
        <f t="shared" si="4"/>
        <v>1.5</v>
      </c>
      <c r="M21" s="59">
        <f>$E$21</f>
        <v>0.6</v>
      </c>
      <c r="N21" s="66">
        <f t="shared" si="5"/>
        <v>2.7682517482517284</v>
      </c>
      <c r="O21" s="66">
        <v>2.5</v>
      </c>
      <c r="P21" s="66">
        <f t="shared" si="6"/>
        <v>-0.26825174825172837</v>
      </c>
      <c r="Q21" s="67">
        <f t="shared" si="7"/>
        <v>7.1959000440108653E-2</v>
      </c>
    </row>
    <row r="22" spans="1:18" ht="15" thickBot="1" x14ac:dyDescent="0.4">
      <c r="E22" s="46">
        <f>SUM(E18:E21)</f>
        <v>1.5499999999999998</v>
      </c>
      <c r="F22" s="55">
        <f t="shared" ref="F22:L22" si="8">SUM(F18:F21)</f>
        <v>9.85</v>
      </c>
      <c r="G22" s="46">
        <f t="shared" si="8"/>
        <v>0.20070624999999997</v>
      </c>
      <c r="H22" s="45">
        <f t="shared" si="8"/>
        <v>0.37137500000000001</v>
      </c>
      <c r="I22" s="45">
        <f t="shared" si="8"/>
        <v>0.72249999999999992</v>
      </c>
      <c r="J22" s="45">
        <f t="shared" si="8"/>
        <v>4</v>
      </c>
      <c r="K22" s="45">
        <f t="shared" si="8"/>
        <v>2.0623749999999998</v>
      </c>
      <c r="L22" s="47">
        <f t="shared" si="8"/>
        <v>4.2424999999999997</v>
      </c>
      <c r="O22" s="53"/>
      <c r="P22" s="69" t="s">
        <v>10</v>
      </c>
      <c r="Q22" s="153">
        <f>SUM(Q18:Q21)</f>
        <v>0.52500699300699316</v>
      </c>
      <c r="R22" s="153" t="s">
        <v>88</v>
      </c>
    </row>
    <row r="24" spans="1:18" x14ac:dyDescent="0.35">
      <c r="A24" t="s">
        <v>84</v>
      </c>
      <c r="F24" s="25" t="s">
        <v>55</v>
      </c>
      <c r="G24" s="121" t="s">
        <v>54</v>
      </c>
      <c r="H24" s="121" t="s">
        <v>53</v>
      </c>
    </row>
    <row r="25" spans="1:18" x14ac:dyDescent="0.35">
      <c r="E25" s="33"/>
      <c r="F25" s="34" t="s">
        <v>11</v>
      </c>
      <c r="G25" s="34" t="s">
        <v>13</v>
      </c>
      <c r="H25" s="34" t="s">
        <v>42</v>
      </c>
      <c r="I25" s="35"/>
      <c r="J25" s="34" t="s">
        <v>85</v>
      </c>
    </row>
    <row r="26" spans="1:18" x14ac:dyDescent="0.35">
      <c r="E26" s="36" t="s">
        <v>11</v>
      </c>
      <c r="F26" s="104">
        <f>+G22</f>
        <v>0.20070624999999997</v>
      </c>
      <c r="G26" s="104">
        <f>+H22</f>
        <v>0.37137500000000001</v>
      </c>
      <c r="H26" s="104">
        <f>+I22</f>
        <v>0.72249999999999992</v>
      </c>
      <c r="I26" s="120" t="s">
        <v>14</v>
      </c>
      <c r="J26" s="104">
        <f>+K22</f>
        <v>2.0623749999999998</v>
      </c>
    </row>
    <row r="27" spans="1:18" x14ac:dyDescent="0.35">
      <c r="E27" s="36" t="s">
        <v>13</v>
      </c>
      <c r="F27" s="104">
        <f>+H22</f>
        <v>0.37137500000000001</v>
      </c>
      <c r="G27" s="104">
        <f>+I22</f>
        <v>0.72249999999999992</v>
      </c>
      <c r="H27" s="104">
        <f>+E22</f>
        <v>1.5499999999999998</v>
      </c>
      <c r="I27" s="105" t="s">
        <v>15</v>
      </c>
      <c r="J27" s="104">
        <f>+L22</f>
        <v>4.2424999999999997</v>
      </c>
    </row>
    <row r="28" spans="1:18" x14ac:dyDescent="0.35">
      <c r="E28" s="36" t="s">
        <v>42</v>
      </c>
      <c r="F28" s="104">
        <f>+I22</f>
        <v>0.72249999999999992</v>
      </c>
      <c r="G28" s="104">
        <f>+E22</f>
        <v>1.5499999999999998</v>
      </c>
      <c r="H28" s="106">
        <f>+J22</f>
        <v>4</v>
      </c>
      <c r="I28" s="120" t="s">
        <v>48</v>
      </c>
      <c r="J28" s="104">
        <f>+F22</f>
        <v>9.85</v>
      </c>
    </row>
    <row r="29" spans="1:18" x14ac:dyDescent="0.35">
      <c r="A29" t="s">
        <v>79</v>
      </c>
    </row>
    <row r="30" spans="1:18" x14ac:dyDescent="0.35">
      <c r="E30" s="22"/>
      <c r="F30" s="152" t="s">
        <v>53</v>
      </c>
      <c r="G30" s="152" t="s">
        <v>54</v>
      </c>
      <c r="H30" s="152" t="s">
        <v>55</v>
      </c>
      <c r="I30" s="22"/>
    </row>
    <row r="31" spans="1:18" x14ac:dyDescent="0.35">
      <c r="A31" t="s">
        <v>58</v>
      </c>
      <c r="E31" s="22"/>
      <c r="F31" s="107">
        <f>+H28</f>
        <v>4</v>
      </c>
      <c r="G31" s="22">
        <f>+G28</f>
        <v>1.5499999999999998</v>
      </c>
      <c r="H31" s="22">
        <f>+F28</f>
        <v>0.72249999999999992</v>
      </c>
      <c r="I31" s="22"/>
      <c r="J31">
        <f>+J28</f>
        <v>9.85</v>
      </c>
    </row>
    <row r="32" spans="1:18" x14ac:dyDescent="0.35">
      <c r="A32" t="s">
        <v>86</v>
      </c>
      <c r="E32" s="22"/>
      <c r="F32" s="22">
        <f>+H27</f>
        <v>1.5499999999999998</v>
      </c>
      <c r="G32" s="22">
        <f>+G27</f>
        <v>0.72249999999999992</v>
      </c>
      <c r="H32" s="22">
        <f>+F27</f>
        <v>0.37137500000000001</v>
      </c>
      <c r="I32" s="22"/>
      <c r="J32">
        <f>+J27</f>
        <v>4.2424999999999997</v>
      </c>
      <c r="L32" t="s">
        <v>56</v>
      </c>
      <c r="M32">
        <f>-F32/F31</f>
        <v>-0.38749999999999996</v>
      </c>
    </row>
    <row r="33" spans="1:13" ht="15" thickBot="1" x14ac:dyDescent="0.4">
      <c r="A33" t="s">
        <v>87</v>
      </c>
      <c r="E33" s="42"/>
      <c r="F33" s="42">
        <f>+H26</f>
        <v>0.72249999999999992</v>
      </c>
      <c r="G33" s="42">
        <f>+G26</f>
        <v>0.37137500000000001</v>
      </c>
      <c r="H33" s="42">
        <f>+F26</f>
        <v>0.20070624999999997</v>
      </c>
      <c r="I33" s="42"/>
      <c r="J33" s="42">
        <f>+J26</f>
        <v>2.0623749999999998</v>
      </c>
      <c r="K33" s="42"/>
      <c r="L33" s="42" t="s">
        <v>57</v>
      </c>
      <c r="M33" s="42">
        <f>-F33/F31</f>
        <v>-0.18062499999999998</v>
      </c>
    </row>
    <row r="34" spans="1:13" x14ac:dyDescent="0.35">
      <c r="E34" s="22"/>
      <c r="F34" s="22"/>
      <c r="G34" s="22"/>
      <c r="H34" s="22"/>
      <c r="I34" s="22"/>
    </row>
    <row r="35" spans="1:13" x14ac:dyDescent="0.35">
      <c r="E35" s="22"/>
      <c r="F35" s="22">
        <f>+F31</f>
        <v>4</v>
      </c>
      <c r="G35" s="22">
        <f>+G31</f>
        <v>1.5499999999999998</v>
      </c>
      <c r="H35" s="22">
        <f t="shared" ref="H35:J35" si="9">+H31</f>
        <v>0.72249999999999992</v>
      </c>
      <c r="I35" s="22"/>
      <c r="J35" s="22">
        <f t="shared" si="9"/>
        <v>9.85</v>
      </c>
    </row>
    <row r="36" spans="1:13" x14ac:dyDescent="0.35">
      <c r="E36" s="22"/>
      <c r="F36" s="22">
        <f>+F32+F31*$M$32</f>
        <v>0</v>
      </c>
      <c r="G36" s="195">
        <f t="shared" ref="G36:H36" si="10">+G32+G31*$M$32</f>
        <v>0.12187500000000007</v>
      </c>
      <c r="H36" s="53">
        <f t="shared" si="10"/>
        <v>9.1406250000000078E-2</v>
      </c>
      <c r="I36" s="22"/>
      <c r="J36" s="22">
        <f>+J32+J31*$M$32</f>
        <v>0.42562500000000014</v>
      </c>
    </row>
    <row r="37" spans="1:13" ht="15" thickBot="1" x14ac:dyDescent="0.4">
      <c r="A37" t="s">
        <v>59</v>
      </c>
      <c r="E37" s="42"/>
      <c r="F37" s="42">
        <f>F33+F31*$M$33</f>
        <v>0</v>
      </c>
      <c r="G37" s="102">
        <f t="shared" ref="G37:H37" si="11">G33+G31*$M$33</f>
        <v>9.1406250000000078E-2</v>
      </c>
      <c r="H37" s="102">
        <f t="shared" si="11"/>
        <v>7.0204687500000001E-2</v>
      </c>
      <c r="I37" s="42"/>
      <c r="J37" s="42">
        <f>J33+J31*$M$33</f>
        <v>0.28321875000000007</v>
      </c>
      <c r="K37" s="42"/>
      <c r="L37" s="42" t="s">
        <v>57</v>
      </c>
      <c r="M37" s="42">
        <f>-G37/G36</f>
        <v>-0.75000000000000022</v>
      </c>
    </row>
    <row r="38" spans="1:13" ht="15" thickBot="1" x14ac:dyDescent="0.4">
      <c r="E38" s="22"/>
      <c r="F38" s="25" t="s">
        <v>53</v>
      </c>
      <c r="G38" s="25" t="s">
        <v>54</v>
      </c>
      <c r="H38" s="25" t="s">
        <v>55</v>
      </c>
      <c r="I38" s="22"/>
    </row>
    <row r="39" spans="1:13" x14ac:dyDescent="0.35">
      <c r="E39" s="22"/>
      <c r="F39" s="109">
        <f>+F35</f>
        <v>4</v>
      </c>
      <c r="G39" s="110">
        <f>+G35</f>
        <v>1.5499999999999998</v>
      </c>
      <c r="H39" s="110">
        <f t="shared" ref="H39" si="12">+H35</f>
        <v>0.72249999999999992</v>
      </c>
      <c r="I39" s="110"/>
      <c r="J39" s="111">
        <f t="shared" ref="J39" si="13">+J35</f>
        <v>9.85</v>
      </c>
    </row>
    <row r="40" spans="1:13" x14ac:dyDescent="0.35">
      <c r="E40" s="22"/>
      <c r="F40" s="49">
        <f>+F36</f>
        <v>0</v>
      </c>
      <c r="G40" s="108">
        <f>+G36</f>
        <v>0.12187500000000007</v>
      </c>
      <c r="H40" s="4">
        <f>+H36</f>
        <v>9.1406250000000078E-2</v>
      </c>
      <c r="I40" s="4"/>
      <c r="J40" s="50">
        <f>+J36</f>
        <v>0.42562500000000014</v>
      </c>
    </row>
    <row r="41" spans="1:13" ht="15" thickBot="1" x14ac:dyDescent="0.4">
      <c r="A41" s="5" t="s">
        <v>80</v>
      </c>
      <c r="E41" s="42"/>
      <c r="F41" s="112">
        <f>F37</f>
        <v>0</v>
      </c>
      <c r="G41" s="66">
        <f>+G37+G36*$M$37</f>
        <v>0</v>
      </c>
      <c r="H41" s="66">
        <f>+H37+H36*$M$37</f>
        <v>1.6499999999999293E-3</v>
      </c>
      <c r="I41" s="66"/>
      <c r="J41" s="67">
        <f>+J37+J36*$M$37</f>
        <v>-3.6000000000000143E-2</v>
      </c>
      <c r="K41" s="42"/>
      <c r="L41" s="42"/>
      <c r="M41" s="42"/>
    </row>
    <row r="42" spans="1:13" x14ac:dyDescent="0.35">
      <c r="E42" s="22"/>
      <c r="F42" s="22"/>
      <c r="G42" s="22"/>
      <c r="H42" s="22"/>
      <c r="I42" s="22"/>
    </row>
    <row r="43" spans="1:13" ht="15" thickBot="1" x14ac:dyDescent="0.4">
      <c r="E43" s="22"/>
      <c r="F43" s="22"/>
      <c r="G43" s="22"/>
      <c r="H43" s="22"/>
      <c r="I43" s="22"/>
    </row>
    <row r="44" spans="1:13" x14ac:dyDescent="0.35">
      <c r="A44" t="s">
        <v>62</v>
      </c>
      <c r="E44" s="22"/>
      <c r="F44" s="22"/>
      <c r="G44" s="22"/>
      <c r="H44" s="113" t="s">
        <v>60</v>
      </c>
      <c r="I44" s="114"/>
      <c r="J44" s="114"/>
      <c r="K44" s="115"/>
    </row>
    <row r="45" spans="1:13" ht="18.5" x14ac:dyDescent="0.45">
      <c r="A45" t="s">
        <v>63</v>
      </c>
      <c r="E45" s="132" t="s">
        <v>26</v>
      </c>
      <c r="F45" s="133">
        <f>J41/H41</f>
        <v>-21.81818181818284</v>
      </c>
      <c r="G45" s="22"/>
      <c r="H45" s="116">
        <f>+F26*$F$45+G26*$F$46+H26*$F$47</f>
        <v>2.0623749999999985</v>
      </c>
      <c r="I45" s="191" t="s">
        <v>81</v>
      </c>
      <c r="J45" s="191"/>
      <c r="K45" s="192"/>
    </row>
    <row r="46" spans="1:13" ht="18.5" x14ac:dyDescent="0.45">
      <c r="E46" s="132" t="s">
        <v>27</v>
      </c>
      <c r="F46" s="133">
        <f>(J40-H40*F45)/G40</f>
        <v>19.855944055944825</v>
      </c>
      <c r="G46" s="22"/>
      <c r="H46" s="116">
        <f t="shared" ref="H46:H47" si="14">+F27*$F$45+G27*$F$46+H27*$F$47</f>
        <v>4.2424999999999988</v>
      </c>
      <c r="I46" s="191"/>
      <c r="J46" s="191"/>
      <c r="K46" s="192"/>
    </row>
    <row r="47" spans="1:13" ht="19" thickBot="1" x14ac:dyDescent="0.5">
      <c r="E47" s="134" t="s">
        <v>61</v>
      </c>
      <c r="F47" s="135">
        <f>(J39-H39*F45-G39*F46)/F39</f>
        <v>-1.2907692307693441</v>
      </c>
      <c r="G47" s="22"/>
      <c r="H47" s="117">
        <f t="shared" si="14"/>
        <v>9.8499999999999979</v>
      </c>
      <c r="I47" s="193"/>
      <c r="J47" s="193"/>
      <c r="K47" s="194"/>
    </row>
    <row r="48" spans="1:13" x14ac:dyDescent="0.35">
      <c r="E48" s="22"/>
      <c r="F48" s="22"/>
      <c r="G48" s="22"/>
      <c r="H48" s="22"/>
      <c r="I48" s="22"/>
    </row>
    <row r="49" spans="1:9" ht="15" thickBot="1" x14ac:dyDescent="0.4">
      <c r="A49" t="s">
        <v>82</v>
      </c>
    </row>
    <row r="50" spans="1:9" ht="21.5" thickBot="1" x14ac:dyDescent="0.5">
      <c r="D50" s="22"/>
      <c r="E50" s="136" t="s">
        <v>108</v>
      </c>
      <c r="F50" s="137"/>
      <c r="G50" s="138"/>
      <c r="H50" s="139"/>
      <c r="I50" s="138"/>
    </row>
  </sheetData>
  <mergeCells count="1">
    <mergeCell ref="I45:K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5"/>
  <sheetViews>
    <sheetView topLeftCell="F1" workbookViewId="0">
      <selection activeCell="S19" sqref="S19"/>
    </sheetView>
  </sheetViews>
  <sheetFormatPr baseColWidth="10" defaultRowHeight="14.5" x14ac:dyDescent="0.35"/>
  <cols>
    <col min="1" max="1" width="5.26953125" customWidth="1"/>
    <col min="2" max="2" width="2.81640625" style="16" customWidth="1"/>
    <col min="3" max="3" width="5.81640625" customWidth="1"/>
    <col min="14" max="14" width="1.08984375" customWidth="1"/>
    <col min="15" max="15" width="9.54296875" customWidth="1"/>
  </cols>
  <sheetData>
    <row r="1" spans="1:19" ht="18.5" x14ac:dyDescent="0.45">
      <c r="A1" s="6" t="s">
        <v>9</v>
      </c>
      <c r="B1" s="37"/>
      <c r="C1" s="6"/>
      <c r="H1" s="17"/>
      <c r="J1" s="22"/>
      <c r="K1" s="21"/>
      <c r="L1" s="22"/>
      <c r="M1" s="22"/>
      <c r="N1" s="21"/>
      <c r="O1" s="22"/>
    </row>
    <row r="2" spans="1:19" x14ac:dyDescent="0.35">
      <c r="A2" s="6" t="s">
        <v>66</v>
      </c>
      <c r="B2" s="37"/>
      <c r="C2" s="6"/>
      <c r="H2" s="17"/>
      <c r="J2" s="22"/>
      <c r="K2" s="23"/>
      <c r="L2" s="24"/>
      <c r="M2" s="22"/>
      <c r="N2" s="23"/>
      <c r="O2" s="22"/>
    </row>
    <row r="3" spans="1:19" x14ac:dyDescent="0.35">
      <c r="J3" s="22"/>
      <c r="K3" s="22"/>
      <c r="L3" s="25"/>
      <c r="M3" s="22"/>
      <c r="N3" s="22"/>
      <c r="O3" s="22"/>
    </row>
    <row r="4" spans="1:19" ht="17" thickBot="1" x14ac:dyDescent="0.4">
      <c r="A4" s="40" t="s">
        <v>5</v>
      </c>
      <c r="B4" s="41" t="s">
        <v>6</v>
      </c>
      <c r="C4" s="40" t="s">
        <v>29</v>
      </c>
      <c r="D4" s="40"/>
    </row>
    <row r="5" spans="1:19" ht="15" thickBot="1" x14ac:dyDescent="0.4">
      <c r="A5" t="s">
        <v>89</v>
      </c>
    </row>
    <row r="6" spans="1:19" s="28" customFormat="1" ht="16.5" x14ac:dyDescent="0.35">
      <c r="A6" s="36" t="s">
        <v>11</v>
      </c>
      <c r="B6" s="26" t="s">
        <v>6</v>
      </c>
      <c r="C6" s="19" t="s">
        <v>74</v>
      </c>
      <c r="E6" s="81"/>
      <c r="F6" s="82" t="s">
        <v>11</v>
      </c>
      <c r="G6" s="82" t="s">
        <v>13</v>
      </c>
      <c r="H6" s="56"/>
      <c r="I6" s="57" t="s">
        <v>16</v>
      </c>
      <c r="J6" s="30"/>
      <c r="K6" s="30"/>
    </row>
    <row r="7" spans="1:19" x14ac:dyDescent="0.35">
      <c r="A7" s="36" t="s">
        <v>13</v>
      </c>
      <c r="B7" s="18" t="s">
        <v>6</v>
      </c>
      <c r="C7" s="20" t="s">
        <v>30</v>
      </c>
      <c r="E7" s="83" t="s">
        <v>11</v>
      </c>
      <c r="F7" s="31" t="s">
        <v>17</v>
      </c>
      <c r="G7" s="76" t="s">
        <v>19</v>
      </c>
      <c r="H7" s="3" t="s">
        <v>14</v>
      </c>
      <c r="I7" s="76" t="s">
        <v>23</v>
      </c>
      <c r="J7" s="22"/>
      <c r="K7" s="22"/>
    </row>
    <row r="8" spans="1:19" ht="15" thickBot="1" x14ac:dyDescent="0.4">
      <c r="E8" s="84" t="s">
        <v>13</v>
      </c>
      <c r="F8" s="85" t="s">
        <v>20</v>
      </c>
      <c r="G8" s="85" t="s">
        <v>18</v>
      </c>
      <c r="H8" s="86" t="s">
        <v>15</v>
      </c>
      <c r="I8" s="87" t="s">
        <v>22</v>
      </c>
      <c r="J8" s="22"/>
      <c r="K8" s="22"/>
    </row>
    <row r="9" spans="1:19" x14ac:dyDescent="0.35">
      <c r="E9" s="80"/>
      <c r="F9" s="29"/>
      <c r="G9" s="29"/>
      <c r="H9" s="30"/>
      <c r="I9" s="29"/>
      <c r="J9" s="22"/>
      <c r="K9" s="22"/>
    </row>
    <row r="10" spans="1:19" x14ac:dyDescent="0.35">
      <c r="E10" s="80"/>
      <c r="F10" t="s">
        <v>97</v>
      </c>
      <c r="G10" s="121"/>
      <c r="J10" s="22"/>
      <c r="K10" s="22"/>
    </row>
    <row r="11" spans="1:19" ht="19" thickBot="1" x14ac:dyDescent="0.5">
      <c r="E11" s="80"/>
      <c r="F11" s="29"/>
      <c r="G11" s="29"/>
      <c r="H11" s="30"/>
      <c r="I11" s="29"/>
      <c r="J11" s="22"/>
      <c r="K11" s="22"/>
      <c r="P11" t="s">
        <v>34</v>
      </c>
      <c r="S11" s="68"/>
    </row>
    <row r="12" spans="1:19" ht="21.5" thickBot="1" x14ac:dyDescent="0.5">
      <c r="E12" s="30"/>
      <c r="F12" s="30"/>
      <c r="G12" s="30"/>
      <c r="H12" s="30"/>
      <c r="I12" s="22"/>
      <c r="J12" s="22"/>
      <c r="K12" s="22"/>
      <c r="P12" s="159" t="s">
        <v>102</v>
      </c>
      <c r="Q12" s="160"/>
      <c r="R12" s="161"/>
      <c r="S12" s="162"/>
    </row>
    <row r="13" spans="1:19" ht="15" thickBot="1" x14ac:dyDescent="0.4">
      <c r="E13" s="42"/>
      <c r="F13" s="75"/>
      <c r="G13" s="155" t="s">
        <v>11</v>
      </c>
      <c r="H13" s="103" t="s">
        <v>13</v>
      </c>
      <c r="I13" s="156" t="s">
        <v>17</v>
      </c>
      <c r="J13" s="157" t="s">
        <v>19</v>
      </c>
      <c r="K13" s="157" t="s">
        <v>18</v>
      </c>
      <c r="L13" s="156" t="s">
        <v>23</v>
      </c>
      <c r="M13" s="158" t="s">
        <v>22</v>
      </c>
      <c r="P13" s="38"/>
      <c r="Q13" s="53"/>
      <c r="R13" s="38"/>
      <c r="S13" s="38"/>
    </row>
    <row r="14" spans="1:19" ht="17" thickBot="1" x14ac:dyDescent="0.4">
      <c r="E14" s="61" t="s">
        <v>21</v>
      </c>
      <c r="F14" s="64" t="s">
        <v>16</v>
      </c>
      <c r="G14" s="77" t="s">
        <v>90</v>
      </c>
      <c r="H14" s="77" t="s">
        <v>30</v>
      </c>
      <c r="I14" s="77" t="s">
        <v>95</v>
      </c>
      <c r="J14" s="78" t="s">
        <v>96</v>
      </c>
      <c r="K14" s="77" t="s">
        <v>31</v>
      </c>
      <c r="L14" s="77" t="s">
        <v>98</v>
      </c>
      <c r="M14" s="79" t="s">
        <v>32</v>
      </c>
      <c r="O14" s="163" t="s">
        <v>21</v>
      </c>
      <c r="P14" s="164" t="s">
        <v>35</v>
      </c>
      <c r="Q14" s="165" t="s">
        <v>16</v>
      </c>
      <c r="R14" s="164" t="s">
        <v>36</v>
      </c>
      <c r="S14" s="166" t="s">
        <v>37</v>
      </c>
    </row>
    <row r="15" spans="1:19" x14ac:dyDescent="0.35">
      <c r="E15" s="60">
        <v>0.15</v>
      </c>
      <c r="F15" s="62">
        <v>1.35</v>
      </c>
      <c r="G15" s="62">
        <f>POWER(E15,2)</f>
        <v>2.2499999999999999E-2</v>
      </c>
      <c r="H15" s="62">
        <f>LN(E15)</f>
        <v>-1.8971199848858813</v>
      </c>
      <c r="I15" s="62">
        <f>POWER(G15,2)</f>
        <v>5.0624999999999997E-4</v>
      </c>
      <c r="J15" s="62">
        <f>$G$15*$H$15</f>
        <v>-4.2685199659932324E-2</v>
      </c>
      <c r="K15" s="63">
        <f>$H$15*$H$15</f>
        <v>3.5990642370534065</v>
      </c>
      <c r="L15" s="63">
        <f>G15*F15</f>
        <v>3.0374999999999999E-2</v>
      </c>
      <c r="M15" s="65">
        <f>H15*F15</f>
        <v>-2.5611119795959398</v>
      </c>
      <c r="O15" s="60">
        <f>$E$15</f>
        <v>0.15</v>
      </c>
      <c r="P15" s="63">
        <f>$F$32*POWER(O15,2)+$F$31*LN(O15)</f>
        <v>1.8451821225441831</v>
      </c>
      <c r="Q15" s="62">
        <v>1.35</v>
      </c>
      <c r="R15" s="63">
        <f>Q15-P15</f>
        <v>-0.49518212254418303</v>
      </c>
      <c r="S15" s="65">
        <f>R15*R15</f>
        <v>0.24520533448736231</v>
      </c>
    </row>
    <row r="16" spans="1:19" x14ac:dyDescent="0.35">
      <c r="E16" s="49">
        <v>0.3</v>
      </c>
      <c r="F16" s="4">
        <v>2.2999999999999998</v>
      </c>
      <c r="G16" s="32">
        <f>POWER(E16,2)</f>
        <v>0.09</v>
      </c>
      <c r="H16" s="32">
        <f t="shared" ref="H16:H18" si="0">LN(E16)</f>
        <v>-1.2039728043259361</v>
      </c>
      <c r="I16" s="32">
        <f>POWER(G16,2)</f>
        <v>8.0999999999999996E-3</v>
      </c>
      <c r="J16" s="32">
        <f>$G$16*$H$16</f>
        <v>-0.10835755238933424</v>
      </c>
      <c r="K16" s="4">
        <f>$H$16*$H$16</f>
        <v>1.4495505135564588</v>
      </c>
      <c r="L16" s="4">
        <f>G16*F16</f>
        <v>0.20699999999999999</v>
      </c>
      <c r="M16" s="50">
        <f>H16*F16</f>
        <v>-2.7691374499496528</v>
      </c>
      <c r="O16" s="49">
        <f>$E$16</f>
        <v>0.3</v>
      </c>
      <c r="P16" s="4">
        <f>$F$32*POWER(O16,2)+$F$31*LN(O16)</f>
        <v>1.7809133613695083</v>
      </c>
      <c r="Q16" s="4">
        <v>2.2999999999999998</v>
      </c>
      <c r="R16" s="4">
        <f t="shared" ref="R16:R18" si="1">Q16-P16</f>
        <v>0.51908663863049154</v>
      </c>
      <c r="S16" s="50">
        <f t="shared" ref="S16:S18" si="2">R16*R16</f>
        <v>0.26945093840470252</v>
      </c>
    </row>
    <row r="17" spans="1:20" x14ac:dyDescent="0.35">
      <c r="E17" s="49">
        <v>0.5</v>
      </c>
      <c r="F17" s="4">
        <v>3.7</v>
      </c>
      <c r="G17" s="32">
        <f>POWER(E17,2)</f>
        <v>0.25</v>
      </c>
      <c r="H17" s="32">
        <f t="shared" si="0"/>
        <v>-0.69314718055994529</v>
      </c>
      <c r="I17" s="32">
        <f>POWER(G17,2)</f>
        <v>6.25E-2</v>
      </c>
      <c r="J17" s="32">
        <f>$G$17*$H$17</f>
        <v>-0.17328679513998632</v>
      </c>
      <c r="K17" s="4">
        <f>$H$17*$H$17</f>
        <v>0.48045301391820139</v>
      </c>
      <c r="L17" s="4">
        <f>G17*F17</f>
        <v>0.92500000000000004</v>
      </c>
      <c r="M17" s="50">
        <f>H17*F17</f>
        <v>-2.5646445680717975</v>
      </c>
      <c r="O17" s="48">
        <f>$E$17</f>
        <v>0.5</v>
      </c>
      <c r="P17" s="4">
        <f>$F$32*POWER(O17,2)+$F$31*LN(O17)</f>
        <v>2.6216099707654292</v>
      </c>
      <c r="Q17" s="4">
        <v>3.7</v>
      </c>
      <c r="R17" s="4">
        <f t="shared" si="1"/>
        <v>1.0783900292345709</v>
      </c>
      <c r="S17" s="50">
        <f t="shared" si="2"/>
        <v>1.1629250551525387</v>
      </c>
    </row>
    <row r="18" spans="1:20" ht="15" thickBot="1" x14ac:dyDescent="0.4">
      <c r="E18" s="49">
        <v>0.6</v>
      </c>
      <c r="F18" s="4">
        <v>2.5</v>
      </c>
      <c r="G18" s="32">
        <f>POWER(E18,2)</f>
        <v>0.36</v>
      </c>
      <c r="H18" s="32">
        <f t="shared" si="0"/>
        <v>-0.51082562376599072</v>
      </c>
      <c r="I18" s="32">
        <f>POWER(G18,2)</f>
        <v>0.12959999999999999</v>
      </c>
      <c r="J18" s="32">
        <f>$G$18*$H$18</f>
        <v>-0.18389722455575666</v>
      </c>
      <c r="K18" s="4">
        <f>$H$18*$H$18</f>
        <v>0.2609428178959135</v>
      </c>
      <c r="L18" s="4">
        <f>G18*F18</f>
        <v>0.89999999999999991</v>
      </c>
      <c r="M18" s="50">
        <f>H18*F18</f>
        <v>-1.2770640594149767</v>
      </c>
      <c r="O18" s="59">
        <f>$E$18</f>
        <v>0.6</v>
      </c>
      <c r="P18" s="66">
        <f>$F$32*POWER(O18,2)+$F$31*LN(O18)</f>
        <v>3.3477047417448418</v>
      </c>
      <c r="Q18" s="66">
        <v>2.5</v>
      </c>
      <c r="R18" s="66">
        <f t="shared" si="1"/>
        <v>-0.84770474174484178</v>
      </c>
      <c r="S18" s="67">
        <f t="shared" si="2"/>
        <v>0.7186033291766889</v>
      </c>
    </row>
    <row r="19" spans="1:20" ht="15" thickBot="1" x14ac:dyDescent="0.4">
      <c r="E19" s="72">
        <f>SUM(E15:E18)</f>
        <v>1.5499999999999998</v>
      </c>
      <c r="F19" s="73">
        <f t="shared" ref="F19:I19" si="3">SUM(F15:F18)</f>
        <v>9.85</v>
      </c>
      <c r="G19" s="73">
        <f t="shared" si="3"/>
        <v>0.72249999999999992</v>
      </c>
      <c r="H19" s="73">
        <f t="shared" si="3"/>
        <v>-4.3050655935377531</v>
      </c>
      <c r="I19" s="73">
        <f t="shared" si="3"/>
        <v>0.20070624999999997</v>
      </c>
      <c r="J19" s="73">
        <f t="shared" ref="J19" si="4">SUM(J15:J18)</f>
        <v>-0.50822677174500952</v>
      </c>
      <c r="K19" s="73">
        <f t="shared" ref="K19" si="5">SUM(K15:K18)</f>
        <v>5.7900105824239807</v>
      </c>
      <c r="L19" s="73">
        <f t="shared" ref="L19" si="6">SUM(L15:L18)</f>
        <v>2.0623749999999998</v>
      </c>
      <c r="M19" s="74">
        <f t="shared" ref="M19" si="7">SUM(M15:M18)</f>
        <v>-9.1719580570323664</v>
      </c>
      <c r="O19" s="53"/>
      <c r="P19" s="53"/>
      <c r="Q19" s="53"/>
      <c r="R19" s="69" t="s">
        <v>10</v>
      </c>
      <c r="S19" s="171">
        <f>SUM(S15:S18)</f>
        <v>2.3961846572212924</v>
      </c>
      <c r="T19" s="153" t="s">
        <v>103</v>
      </c>
    </row>
    <row r="21" spans="1:20" ht="15" thickBot="1" x14ac:dyDescent="0.4"/>
    <row r="22" spans="1:20" x14ac:dyDescent="0.35">
      <c r="E22" s="81"/>
      <c r="F22" s="82" t="s">
        <v>11</v>
      </c>
      <c r="G22" s="82" t="s">
        <v>13</v>
      </c>
      <c r="H22" s="56"/>
      <c r="I22" s="57" t="s">
        <v>16</v>
      </c>
    </row>
    <row r="23" spans="1:20" x14ac:dyDescent="0.35">
      <c r="E23" s="83" t="s">
        <v>11</v>
      </c>
      <c r="F23" s="43">
        <f>$I$19</f>
        <v>0.20070624999999997</v>
      </c>
      <c r="G23" s="43">
        <f>$J$19</f>
        <v>-0.50822677174500952</v>
      </c>
      <c r="H23" s="39" t="s">
        <v>14</v>
      </c>
      <c r="I23" s="43">
        <f>$L$19</f>
        <v>2.0623749999999998</v>
      </c>
    </row>
    <row r="24" spans="1:20" ht="15" thickBot="1" x14ac:dyDescent="0.4">
      <c r="E24" s="84" t="s">
        <v>13</v>
      </c>
      <c r="F24" s="43">
        <f>$J$19</f>
        <v>-0.50822677174500952</v>
      </c>
      <c r="G24" s="43">
        <f>$K$19</f>
        <v>5.7900105824239807</v>
      </c>
      <c r="H24" s="39" t="s">
        <v>15</v>
      </c>
      <c r="I24" s="43">
        <f>$M$19</f>
        <v>-9.1719580570323664</v>
      </c>
    </row>
    <row r="25" spans="1:20" x14ac:dyDescent="0.35">
      <c r="A25" t="s">
        <v>99</v>
      </c>
    </row>
    <row r="26" spans="1:20" ht="15" thickBot="1" x14ac:dyDescent="0.4">
      <c r="E26" s="22"/>
      <c r="F26" s="22"/>
      <c r="G26" s="22"/>
      <c r="H26" s="22"/>
      <c r="I26" s="22"/>
    </row>
    <row r="27" spans="1:20" x14ac:dyDescent="0.35">
      <c r="E27" s="22"/>
      <c r="F27" s="91">
        <f>$F$23</f>
        <v>0.20070624999999997</v>
      </c>
      <c r="G27" s="92">
        <f>$G$23</f>
        <v>-0.50822677174500952</v>
      </c>
      <c r="H27" s="93" t="str">
        <f>$H$23</f>
        <v>C1</v>
      </c>
      <c r="I27" s="94">
        <f>$I$23</f>
        <v>2.0623749999999998</v>
      </c>
      <c r="K27" t="s">
        <v>56</v>
      </c>
      <c r="L27" s="5">
        <f>-F24/F23</f>
        <v>2.5321920555289612</v>
      </c>
    </row>
    <row r="28" spans="1:20" ht="15" thickBot="1" x14ac:dyDescent="0.4">
      <c r="A28" t="s">
        <v>100</v>
      </c>
      <c r="E28" s="22"/>
      <c r="F28" s="95">
        <f>F24+(F23*$L$27)</f>
        <v>0</v>
      </c>
      <c r="G28" s="88">
        <f>G24+(G23*$L$27)</f>
        <v>4.5030827886041367</v>
      </c>
      <c r="H28" s="89" t="s">
        <v>15</v>
      </c>
      <c r="I28" s="90">
        <f>I24+(I23*$L$27)</f>
        <v>-3.9496284665108252</v>
      </c>
    </row>
    <row r="29" spans="1:20" x14ac:dyDescent="0.35">
      <c r="E29" s="22"/>
      <c r="F29" s="22"/>
      <c r="G29" s="22"/>
      <c r="H29" s="22"/>
      <c r="I29" s="22"/>
    </row>
    <row r="30" spans="1:20" ht="15" thickBot="1" x14ac:dyDescent="0.4">
      <c r="A30" t="s">
        <v>25</v>
      </c>
      <c r="E30" s="22"/>
      <c r="F30" s="22"/>
      <c r="G30" s="22"/>
      <c r="H30" s="22"/>
      <c r="I30" s="22"/>
    </row>
    <row r="31" spans="1:20" ht="18.5" x14ac:dyDescent="0.45">
      <c r="A31" t="s">
        <v>101</v>
      </c>
      <c r="E31" s="96" t="s">
        <v>27</v>
      </c>
      <c r="F31" s="97">
        <f>$I$28/$G$28</f>
        <v>-0.87709434889939675</v>
      </c>
      <c r="G31" s="22"/>
      <c r="H31" s="52"/>
      <c r="I31" s="22"/>
    </row>
    <row r="32" spans="1:20" ht="19" thickBot="1" x14ac:dyDescent="0.5">
      <c r="E32" s="98" t="s">
        <v>26</v>
      </c>
      <c r="F32" s="99">
        <f>($I$27-$G$27*$F$31)/$F$27</f>
        <v>8.0546179829630056</v>
      </c>
      <c r="G32" s="22"/>
      <c r="H32" s="54"/>
      <c r="I32" s="22"/>
    </row>
    <row r="33" spans="1:9" x14ac:dyDescent="0.35">
      <c r="E33" s="22"/>
      <c r="F33" s="22"/>
      <c r="G33" s="22"/>
      <c r="H33" s="22"/>
      <c r="I33" s="22"/>
    </row>
    <row r="34" spans="1:9" ht="15" thickBot="1" x14ac:dyDescent="0.4">
      <c r="A34" t="s">
        <v>28</v>
      </c>
    </row>
    <row r="35" spans="1:9" ht="21.5" thickBot="1" x14ac:dyDescent="0.5">
      <c r="D35" s="22"/>
      <c r="E35" s="159" t="s">
        <v>102</v>
      </c>
      <c r="F35" s="160"/>
      <c r="G35" s="161"/>
      <c r="H35" s="162"/>
    </row>
  </sheetData>
  <pageMargins left="0.18" right="0.27" top="0.74803149606299213" bottom="0.74803149606299213" header="0.31496062992125984" footer="0.31496062992125984"/>
  <pageSetup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0"/>
  <sheetViews>
    <sheetView workbookViewId="0">
      <selection activeCell="J14" sqref="J14"/>
    </sheetView>
  </sheetViews>
  <sheetFormatPr baseColWidth="10" defaultRowHeight="14.5" x14ac:dyDescent="0.35"/>
  <cols>
    <col min="1" max="1" width="5.26953125" customWidth="1"/>
    <col min="2" max="2" width="2.81640625" style="16" customWidth="1"/>
    <col min="3" max="3" width="5.81640625" customWidth="1"/>
  </cols>
  <sheetData>
    <row r="1" spans="1:11" x14ac:dyDescent="0.35">
      <c r="A1" s="6" t="s">
        <v>8</v>
      </c>
      <c r="B1" s="37"/>
      <c r="C1" s="6"/>
      <c r="H1" s="17"/>
    </row>
    <row r="2" spans="1:11" x14ac:dyDescent="0.35">
      <c r="A2" s="6"/>
      <c r="B2" s="37"/>
      <c r="C2" s="6"/>
      <c r="H2" s="17"/>
    </row>
    <row r="3" spans="1:11" ht="15" thickBot="1" x14ac:dyDescent="0.4">
      <c r="A3" t="s">
        <v>65</v>
      </c>
      <c r="I3" t="s">
        <v>105</v>
      </c>
    </row>
    <row r="4" spans="1:11" ht="19" thickBot="1" x14ac:dyDescent="0.5">
      <c r="A4" s="40" t="s">
        <v>4</v>
      </c>
      <c r="B4" s="41" t="s">
        <v>6</v>
      </c>
      <c r="C4" s="40" t="s">
        <v>7</v>
      </c>
      <c r="D4" s="40"/>
      <c r="F4" s="122" t="s">
        <v>69</v>
      </c>
      <c r="G4" s="122"/>
      <c r="I4" s="159" t="s">
        <v>104</v>
      </c>
      <c r="J4" s="161"/>
    </row>
    <row r="5" spans="1:11" x14ac:dyDescent="0.35">
      <c r="E5" s="80"/>
      <c r="F5" s="29"/>
      <c r="G5" s="29"/>
      <c r="H5" s="30"/>
      <c r="I5" s="29"/>
      <c r="J5" s="22"/>
      <c r="K5" s="22"/>
    </row>
    <row r="6" spans="1:11" ht="19" thickBot="1" x14ac:dyDescent="0.5">
      <c r="E6" t="s">
        <v>34</v>
      </c>
      <c r="F6" s="42"/>
      <c r="G6" s="42"/>
      <c r="H6" s="68"/>
    </row>
    <row r="7" spans="1:11" ht="19" thickBot="1" x14ac:dyDescent="0.5">
      <c r="E7" s="58"/>
      <c r="F7" s="159" t="s">
        <v>104</v>
      </c>
      <c r="G7" s="161"/>
      <c r="H7" s="22"/>
      <c r="I7" s="22"/>
    </row>
    <row r="8" spans="1:11" ht="15" thickBot="1" x14ac:dyDescent="0.4">
      <c r="F8" s="101"/>
      <c r="G8" s="102"/>
      <c r="H8" s="101"/>
      <c r="I8" s="101"/>
    </row>
    <row r="9" spans="1:11" ht="15" thickBot="1" x14ac:dyDescent="0.4">
      <c r="E9" s="148" t="s">
        <v>21</v>
      </c>
      <c r="F9" s="151" t="s">
        <v>35</v>
      </c>
      <c r="G9" s="167" t="s">
        <v>16</v>
      </c>
      <c r="H9" s="151" t="s">
        <v>36</v>
      </c>
      <c r="I9" s="168" t="s">
        <v>37</v>
      </c>
    </row>
    <row r="10" spans="1:11" x14ac:dyDescent="0.35">
      <c r="E10" s="118">
        <v>0.15</v>
      </c>
      <c r="F10" s="110">
        <f>3.5*E10+1.1</f>
        <v>1.625</v>
      </c>
      <c r="G10" s="169">
        <v>1.35</v>
      </c>
      <c r="H10" s="110">
        <f>G10-F10</f>
        <v>-0.27499999999999991</v>
      </c>
      <c r="I10" s="111">
        <f>H10*H10</f>
        <v>7.5624999999999956E-2</v>
      </c>
    </row>
    <row r="11" spans="1:11" x14ac:dyDescent="0.35">
      <c r="E11" s="49">
        <v>0.3</v>
      </c>
      <c r="F11" s="4">
        <f t="shared" ref="F11:F13" si="0">3.5*E11+1.1</f>
        <v>2.1500000000000004</v>
      </c>
      <c r="G11" s="2">
        <v>2.2999999999999998</v>
      </c>
      <c r="H11" s="4">
        <f t="shared" ref="H11:H13" si="1">G11-F11</f>
        <v>0.14999999999999947</v>
      </c>
      <c r="I11" s="50">
        <f t="shared" ref="I11:I13" si="2">H11*H11</f>
        <v>2.249999999999984E-2</v>
      </c>
    </row>
    <row r="12" spans="1:11" x14ac:dyDescent="0.35">
      <c r="E12" s="49">
        <v>0.5</v>
      </c>
      <c r="F12" s="4">
        <f t="shared" si="0"/>
        <v>2.85</v>
      </c>
      <c r="G12" s="2">
        <v>3.7</v>
      </c>
      <c r="H12" s="4">
        <f t="shared" si="1"/>
        <v>0.85000000000000009</v>
      </c>
      <c r="I12" s="50">
        <f t="shared" si="2"/>
        <v>0.72250000000000014</v>
      </c>
    </row>
    <row r="13" spans="1:11" ht="15" thickBot="1" x14ac:dyDescent="0.4">
      <c r="E13" s="112">
        <v>0.6</v>
      </c>
      <c r="F13" s="66">
        <f t="shared" si="0"/>
        <v>3.2</v>
      </c>
      <c r="G13" s="170">
        <v>2.5</v>
      </c>
      <c r="H13" s="66">
        <f t="shared" si="1"/>
        <v>-0.70000000000000018</v>
      </c>
      <c r="I13" s="67">
        <f t="shared" si="2"/>
        <v>0.49000000000000027</v>
      </c>
    </row>
    <row r="14" spans="1:11" ht="15" thickBot="1" x14ac:dyDescent="0.4">
      <c r="E14" s="53"/>
      <c r="F14" s="53"/>
      <c r="G14" s="53"/>
      <c r="H14" s="69" t="s">
        <v>10</v>
      </c>
      <c r="I14" s="171">
        <f>SUM(I10:I13)</f>
        <v>1.3106250000000002</v>
      </c>
      <c r="J14" s="153" t="s">
        <v>106</v>
      </c>
    </row>
    <row r="22" spans="3:4" x14ac:dyDescent="0.35">
      <c r="C22" s="5"/>
    </row>
    <row r="30" spans="3:4" x14ac:dyDescent="0.35">
      <c r="D30" s="22"/>
    </row>
  </sheetData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f1(x)</vt:lpstr>
      <vt:lpstr>f2(x)</vt:lpstr>
      <vt:lpstr>f3 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Marcela</cp:lastModifiedBy>
  <cp:lastPrinted>2013-05-21T11:16:56Z</cp:lastPrinted>
  <dcterms:created xsi:type="dcterms:W3CDTF">2012-05-29T23:35:26Z</dcterms:created>
  <dcterms:modified xsi:type="dcterms:W3CDTF">2020-05-17T19:18:58Z</dcterms:modified>
</cp:coreProperties>
</file>