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gno_31\Desktop\Facultad 2021\Primer cuatrimestre\MSU\cosas del segundo parcial\"/>
    </mc:Choice>
  </mc:AlternateContent>
  <xr:revisionPtr revIDLastSave="0" documentId="13_ncr:1_{C3FA0CEE-359E-45FC-8E63-C4280459F3ED}" xr6:coauthVersionLast="47" xr6:coauthVersionMax="47" xr10:uidLastSave="{00000000-0000-0000-0000-000000000000}"/>
  <bookViews>
    <workbookView xWindow="-120" yWindow="-120" windowWidth="20730" windowHeight="11160" tabRatio="597" activeTab="4" xr2:uid="{AB595E47-515F-4E2C-9021-2FC5A8823D84}"/>
  </bookViews>
  <sheets>
    <sheet name="SENL" sheetId="3" r:id="rId1"/>
    <sheet name="ED1O" sheetId="1" r:id="rId2"/>
    <sheet name="SEDO" sheetId="2" r:id="rId3"/>
    <sheet name="Sistemas ED1O" sheetId="4" r:id="rId4"/>
    <sheet name="Fresstyle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5" i="3" l="1"/>
  <c r="M14" i="4"/>
  <c r="M13" i="4"/>
  <c r="C14" i="4" s="1"/>
  <c r="K13" i="4"/>
  <c r="I13" i="4"/>
  <c r="H13" i="4"/>
  <c r="E13" i="4"/>
  <c r="D13" i="4"/>
  <c r="G13" i="4" s="1"/>
  <c r="C13" i="4"/>
  <c r="F4" i="4"/>
  <c r="H4" i="4" s="1"/>
  <c r="K4" i="4" s="1"/>
  <c r="F5" i="4" s="1"/>
  <c r="B24" i="4"/>
  <c r="A24" i="4"/>
  <c r="G24" i="4" s="1"/>
  <c r="B13" i="4"/>
  <c r="A13" i="4"/>
  <c r="B5" i="4"/>
  <c r="E4" i="4"/>
  <c r="D4" i="4"/>
  <c r="G4" i="4" s="1"/>
  <c r="F20" i="1"/>
  <c r="I13" i="1"/>
  <c r="I12" i="1"/>
  <c r="F12" i="1"/>
  <c r="B6" i="3"/>
  <c r="B7" i="3"/>
  <c r="B8" i="3"/>
  <c r="B9" i="3"/>
  <c r="B10" i="3"/>
  <c r="B11" i="3"/>
  <c r="B5" i="3"/>
  <c r="C15" i="3"/>
  <c r="Y22" i="2"/>
  <c r="X22" i="2"/>
  <c r="B6" i="2"/>
  <c r="F13" i="4" l="1"/>
  <c r="A14" i="4" s="1"/>
  <c r="F14" i="4" s="1"/>
  <c r="I4" i="4"/>
  <c r="D5" i="4" s="1"/>
  <c r="I5" i="4" s="1"/>
  <c r="J24" i="4"/>
  <c r="A25" i="4" s="1"/>
  <c r="J25" i="4" s="1"/>
  <c r="A26" i="4" s="1"/>
  <c r="D24" i="4"/>
  <c r="J4" i="4"/>
  <c r="E5" i="4" s="1"/>
  <c r="D6" i="4"/>
  <c r="G25" i="4"/>
  <c r="L13" i="4"/>
  <c r="B14" i="4" s="1"/>
  <c r="C24" i="4"/>
  <c r="F24" i="4" s="1"/>
  <c r="H24" i="4" s="1"/>
  <c r="D15" i="3"/>
  <c r="F15" i="3" s="1"/>
  <c r="B5" i="1"/>
  <c r="F21" i="2"/>
  <c r="G21" i="2" s="1"/>
  <c r="E21" i="2"/>
  <c r="D21" i="2"/>
  <c r="I21" i="2" s="1"/>
  <c r="N21" i="2" s="1"/>
  <c r="E14" i="4" l="1"/>
  <c r="D14" i="4"/>
  <c r="G14" i="4" s="1"/>
  <c r="E24" i="4"/>
  <c r="G5" i="4"/>
  <c r="H5" i="4"/>
  <c r="K5" i="4" s="1"/>
  <c r="F6" i="4" s="1"/>
  <c r="J5" i="4"/>
  <c r="E6" i="4" s="1"/>
  <c r="D25" i="4"/>
  <c r="I6" i="4"/>
  <c r="D7" i="4" s="1"/>
  <c r="I7" i="4" s="1"/>
  <c r="I24" i="4"/>
  <c r="A15" i="4"/>
  <c r="G26" i="4"/>
  <c r="J26" i="4"/>
  <c r="D26" i="4"/>
  <c r="E15" i="3"/>
  <c r="J21" i="2"/>
  <c r="S21" i="2"/>
  <c r="D22" i="2" s="1"/>
  <c r="I22" i="2" s="1"/>
  <c r="N22" i="2" s="1"/>
  <c r="Y21" i="2"/>
  <c r="F22" i="2" s="1"/>
  <c r="G22" i="2" s="1"/>
  <c r="K21" i="2"/>
  <c r="L21" i="2" s="1"/>
  <c r="O21" i="2" s="1"/>
  <c r="U21" i="2"/>
  <c r="V21" i="2" s="1"/>
  <c r="P21" i="2"/>
  <c r="Q21" i="2" s="1"/>
  <c r="T21" i="2" s="1"/>
  <c r="S22" i="2"/>
  <c r="D23" i="2" s="1"/>
  <c r="S23" i="2" s="1"/>
  <c r="A16" i="3"/>
  <c r="F5" i="2"/>
  <c r="F11" i="2" s="1"/>
  <c r="E5" i="2"/>
  <c r="E11" i="2" s="1"/>
  <c r="D5" i="2"/>
  <c r="D11" i="2" s="1"/>
  <c r="C16" i="3" l="1"/>
  <c r="B16" i="3"/>
  <c r="D16" i="3" s="1"/>
  <c r="H14" i="4"/>
  <c r="K14" i="4" s="1"/>
  <c r="G6" i="4"/>
  <c r="H6" i="4"/>
  <c r="J6" i="4"/>
  <c r="E7" i="4" s="1"/>
  <c r="K6" i="4"/>
  <c r="F7" i="4" s="1"/>
  <c r="L24" i="4"/>
  <c r="M24" i="4" s="1"/>
  <c r="B25" i="4" s="1"/>
  <c r="K24" i="4"/>
  <c r="F15" i="4"/>
  <c r="I5" i="2"/>
  <c r="D6" i="2" s="1"/>
  <c r="I6" i="2" s="1"/>
  <c r="D7" i="2" s="1"/>
  <c r="I7" i="2" s="1"/>
  <c r="I13" i="2" s="1"/>
  <c r="P22" i="2"/>
  <c r="Q22" i="2" s="1"/>
  <c r="I23" i="2"/>
  <c r="N23" i="2" s="1"/>
  <c r="U22" i="2"/>
  <c r="V22" i="2" s="1"/>
  <c r="K22" i="2"/>
  <c r="L22" i="2" s="1"/>
  <c r="E23" i="2" s="1"/>
  <c r="X21" i="2"/>
  <c r="E22" i="2" s="1"/>
  <c r="F23" i="2"/>
  <c r="H5" i="2"/>
  <c r="K5" i="2" s="1"/>
  <c r="F6" i="2" s="1"/>
  <c r="G5" i="2"/>
  <c r="J5" i="2" s="1"/>
  <c r="E6" i="2" s="1"/>
  <c r="G11" i="2"/>
  <c r="H11" i="2"/>
  <c r="K11" i="2" s="1"/>
  <c r="F16" i="3" l="1"/>
  <c r="E16" i="3"/>
  <c r="A17" i="3"/>
  <c r="C15" i="4"/>
  <c r="I14" i="4"/>
  <c r="L14" i="4" s="1"/>
  <c r="B15" i="4" s="1"/>
  <c r="H7" i="4"/>
  <c r="K7" i="4" s="1"/>
  <c r="G7" i="4"/>
  <c r="J7" i="4" s="1"/>
  <c r="A16" i="4"/>
  <c r="C25" i="4"/>
  <c r="P23" i="2"/>
  <c r="Q23" i="2" s="1"/>
  <c r="Y23" i="2"/>
  <c r="T23" i="2"/>
  <c r="I11" i="2"/>
  <c r="D12" i="2" s="1"/>
  <c r="I12" i="2"/>
  <c r="D13" i="2" s="1"/>
  <c r="K23" i="2"/>
  <c r="L23" i="2" s="1"/>
  <c r="O23" i="2" s="1"/>
  <c r="U23" i="2"/>
  <c r="V23" i="2" s="1"/>
  <c r="G23" i="2"/>
  <c r="J23" i="2" s="1"/>
  <c r="J22" i="2"/>
  <c r="O22" i="2"/>
  <c r="T22" i="2"/>
  <c r="J11" i="2"/>
  <c r="M11" i="2" s="1"/>
  <c r="O11" i="2" s="1"/>
  <c r="F12" i="2" s="1"/>
  <c r="G6" i="2"/>
  <c r="J6" i="2" s="1"/>
  <c r="E7" i="2" s="1"/>
  <c r="H6" i="2"/>
  <c r="K6" i="2" s="1"/>
  <c r="F7" i="2" s="1"/>
  <c r="L11" i="2"/>
  <c r="N11" i="2" s="1"/>
  <c r="E12" i="2" s="1"/>
  <c r="E20" i="1"/>
  <c r="D20" i="1"/>
  <c r="E12" i="1"/>
  <c r="D12" i="1"/>
  <c r="E4" i="1"/>
  <c r="D4" i="1"/>
  <c r="E15" i="4" l="1"/>
  <c r="D15" i="4"/>
  <c r="G15" i="4" s="1"/>
  <c r="H15" i="4"/>
  <c r="K15" i="4" s="1"/>
  <c r="M15" i="4" s="1"/>
  <c r="E25" i="4"/>
  <c r="F25" i="4"/>
  <c r="F16" i="4"/>
  <c r="F4" i="1"/>
  <c r="H4" i="1" s="1"/>
  <c r="E5" i="1" s="1"/>
  <c r="H12" i="1"/>
  <c r="X23" i="2"/>
  <c r="G7" i="2"/>
  <c r="H12" i="2"/>
  <c r="H7" i="2"/>
  <c r="K7" i="2" s="1"/>
  <c r="K12" i="2"/>
  <c r="G12" i="2"/>
  <c r="J12" i="2" s="1"/>
  <c r="J7" i="2"/>
  <c r="G12" i="1"/>
  <c r="M20" i="1"/>
  <c r="D21" i="1" s="1"/>
  <c r="J20" i="1"/>
  <c r="G4" i="1"/>
  <c r="D5" i="1" s="1"/>
  <c r="G20" i="1"/>
  <c r="H20" i="1"/>
  <c r="I15" i="4" l="1"/>
  <c r="L15" i="4" s="1"/>
  <c r="B16" i="4" s="1"/>
  <c r="C16" i="4"/>
  <c r="H25" i="4"/>
  <c r="I25" i="4"/>
  <c r="F5" i="1"/>
  <c r="H5" i="1"/>
  <c r="E6" i="1" s="1"/>
  <c r="F6" i="1" s="1"/>
  <c r="B17" i="3"/>
  <c r="C17" i="3"/>
  <c r="D17" i="3" s="1"/>
  <c r="D13" i="1"/>
  <c r="G13" i="1" s="1"/>
  <c r="K12" i="1"/>
  <c r="E13" i="1" s="1"/>
  <c r="L12" i="2"/>
  <c r="N12" i="2" s="1"/>
  <c r="E13" i="2" s="1"/>
  <c r="M12" i="2"/>
  <c r="O12" i="2" s="1"/>
  <c r="F13" i="2" s="1"/>
  <c r="G13" i="2" s="1"/>
  <c r="G21" i="1"/>
  <c r="J21" i="1"/>
  <c r="M21" i="1"/>
  <c r="D22" i="1" s="1"/>
  <c r="I20" i="1"/>
  <c r="G5" i="1"/>
  <c r="D6" i="1" s="1"/>
  <c r="G6" i="1" s="1"/>
  <c r="D7" i="1" s="1"/>
  <c r="G7" i="1" s="1"/>
  <c r="H13" i="2"/>
  <c r="K13" i="2" s="1"/>
  <c r="D16" i="4" l="1"/>
  <c r="G16" i="4" s="1"/>
  <c r="E16" i="4"/>
  <c r="L25" i="4"/>
  <c r="M25" i="4" s="1"/>
  <c r="B26" i="4" s="1"/>
  <c r="K25" i="4"/>
  <c r="F13" i="1"/>
  <c r="H13" i="1" s="1"/>
  <c r="A18" i="3"/>
  <c r="E17" i="3"/>
  <c r="F17" i="3"/>
  <c r="D14" i="1"/>
  <c r="G14" i="1" s="1"/>
  <c r="D15" i="1" s="1"/>
  <c r="M22" i="1"/>
  <c r="J22" i="1"/>
  <c r="G22" i="1"/>
  <c r="K20" i="1"/>
  <c r="L20" i="1"/>
  <c r="J13" i="2"/>
  <c r="H16" i="4" l="1"/>
  <c r="K16" i="4" s="1"/>
  <c r="M16" i="4" s="1"/>
  <c r="C26" i="4"/>
  <c r="K13" i="1"/>
  <c r="E14" i="1" s="1"/>
  <c r="F14" i="1" s="1"/>
  <c r="B18" i="3"/>
  <c r="C18" i="3"/>
  <c r="H6" i="1"/>
  <c r="E7" i="1" s="1"/>
  <c r="F7" i="1" s="1"/>
  <c r="G15" i="1"/>
  <c r="N20" i="1"/>
  <c r="O20" i="1"/>
  <c r="P20" i="1" s="1"/>
  <c r="E21" i="1" s="1"/>
  <c r="M13" i="2"/>
  <c r="O13" i="2" s="1"/>
  <c r="L13" i="2"/>
  <c r="N13" i="2" s="1"/>
  <c r="D18" i="3" l="1"/>
  <c r="I16" i="4"/>
  <c r="L16" i="4" s="1"/>
  <c r="F26" i="4"/>
  <c r="E26" i="4"/>
  <c r="E18" i="3"/>
  <c r="A19" i="3"/>
  <c r="F18" i="3"/>
  <c r="H14" i="1"/>
  <c r="I14" i="1" s="1"/>
  <c r="F21" i="1"/>
  <c r="I21" i="1" s="1"/>
  <c r="I26" i="4" l="1"/>
  <c r="H26" i="4"/>
  <c r="C19" i="3"/>
  <c r="B19" i="3"/>
  <c r="D19" i="3" s="1"/>
  <c r="K14" i="1"/>
  <c r="E15" i="1" s="1"/>
  <c r="F15" i="1" s="1"/>
  <c r="H7" i="1"/>
  <c r="K21" i="1"/>
  <c r="L21" i="1"/>
  <c r="N21" i="1" s="1"/>
  <c r="H21" i="1"/>
  <c r="K26" i="4" l="1"/>
  <c r="L26" i="4"/>
  <c r="M26" i="4" s="1"/>
  <c r="F19" i="3"/>
  <c r="E19" i="3"/>
  <c r="A20" i="3"/>
  <c r="H15" i="1"/>
  <c r="I15" i="1" s="1"/>
  <c r="O21" i="1"/>
  <c r="P21" i="1" s="1"/>
  <c r="E22" i="1" s="1"/>
  <c r="F22" i="1" s="1"/>
  <c r="H22" i="1" s="1"/>
  <c r="C20" i="3" l="1"/>
  <c r="B20" i="3"/>
  <c r="D20" i="3" s="1"/>
  <c r="K15" i="1"/>
  <c r="I22" i="1"/>
  <c r="K22" i="1" s="1"/>
  <c r="F20" i="3" l="1"/>
  <c r="E20" i="3"/>
  <c r="A21" i="3"/>
  <c r="L22" i="1"/>
  <c r="N22" i="1" s="1"/>
  <c r="C21" i="3" l="1"/>
  <c r="B21" i="3"/>
  <c r="D21" i="3" s="1"/>
  <c r="O22" i="1"/>
  <c r="P22" i="1" s="1"/>
  <c r="A22" i="3" l="1"/>
  <c r="E21" i="3"/>
  <c r="F21" i="3"/>
  <c r="C22" i="3" l="1"/>
  <c r="B22" i="3"/>
  <c r="D22" i="3" s="1"/>
  <c r="E22" i="3" l="1"/>
  <c r="A23" i="3"/>
  <c r="F22" i="3"/>
  <c r="C23" i="3" l="1"/>
  <c r="B23" i="3"/>
  <c r="D23" i="3" s="1"/>
  <c r="A24" i="3" l="1"/>
  <c r="F23" i="3"/>
  <c r="E23" i="3"/>
  <c r="C24" i="3" l="1"/>
  <c r="B24" i="3"/>
  <c r="D24" i="3" s="1"/>
  <c r="F24" i="3" l="1"/>
  <c r="A25" i="3"/>
  <c r="E24" i="3"/>
  <c r="C25" i="3" l="1"/>
  <c r="B25" i="3"/>
  <c r="D25" i="3" s="1"/>
  <c r="F25" i="3" l="1"/>
  <c r="E25" i="3"/>
</calcChain>
</file>

<file path=xl/sharedStrings.xml><?xml version="1.0" encoding="utf-8"?>
<sst xmlns="http://schemas.openxmlformats.org/spreadsheetml/2006/main" count="149" uniqueCount="76">
  <si>
    <t>xi=</t>
  </si>
  <si>
    <t>yi=</t>
  </si>
  <si>
    <t>METODO DE EULER</t>
  </si>
  <si>
    <t>Xm</t>
  </si>
  <si>
    <t>Ym</t>
  </si>
  <si>
    <t>f(xm,ym)</t>
  </si>
  <si>
    <t>Xm+1</t>
  </si>
  <si>
    <t>Ym+1</t>
  </si>
  <si>
    <t>h=</t>
  </si>
  <si>
    <t>Xf=</t>
  </si>
  <si>
    <t>METODO EULER MEJORADO</t>
  </si>
  <si>
    <t>Y(e)m+1</t>
  </si>
  <si>
    <t>f(xm+1,y(e)m+1)</t>
  </si>
  <si>
    <t>METODO RUNGE KUTTA</t>
  </si>
  <si>
    <t>K1</t>
  </si>
  <si>
    <t>Xm+h/2</t>
  </si>
  <si>
    <t>Ym+h/2k1</t>
  </si>
  <si>
    <t>k2</t>
  </si>
  <si>
    <t>Ym+h/2k2</t>
  </si>
  <si>
    <t>k3</t>
  </si>
  <si>
    <t>Ym+hk3</t>
  </si>
  <si>
    <t>k4</t>
  </si>
  <si>
    <t>IMPORTANTE, CAMBIAR LAS CONDICIONES EN LAS FILAS COLUMNAS DESTACAADAS EN ROJO… LAS COLUMNAS DE COLOR ROSA CLARO SON LOS RESULTADOS DE LOS EJERCICIOS</t>
  </si>
  <si>
    <t>METODO EULER</t>
  </si>
  <si>
    <t>xm</t>
  </si>
  <si>
    <t>ym</t>
  </si>
  <si>
    <t>zm</t>
  </si>
  <si>
    <t>f(xm,ym,zm)</t>
  </si>
  <si>
    <t>g(xm,ym,zm)</t>
  </si>
  <si>
    <t>Zm+1</t>
  </si>
  <si>
    <t>zi=</t>
  </si>
  <si>
    <t>Zm</t>
  </si>
  <si>
    <t>f(Xm,Ym,Zm)</t>
  </si>
  <si>
    <t>Yeuler</t>
  </si>
  <si>
    <t>Zeuler</t>
  </si>
  <si>
    <t>f(x1,Ye,Ze)</t>
  </si>
  <si>
    <t>g(x1,Ye,Ze)</t>
  </si>
  <si>
    <t>g(Xm,Ym,Zm)</t>
  </si>
  <si>
    <t>PARA EDOS, TENER EN CUENTA QUE Y''=F(x,y,y') Y QUE LAS CONDICIONES INICIALES SON Xo,Yo,Yo'… Yo=Z Y QUE Y'' = G(X,Y,Y')</t>
  </si>
  <si>
    <t>METODO RUNGEKUTTA</t>
  </si>
  <si>
    <t>L1</t>
  </si>
  <si>
    <t>K2</t>
  </si>
  <si>
    <t>Zm+h/2L1</t>
  </si>
  <si>
    <t>L2</t>
  </si>
  <si>
    <t>Ym+h/2K1</t>
  </si>
  <si>
    <t>Ym+h/2K2</t>
  </si>
  <si>
    <t>Zm+h/2L2</t>
  </si>
  <si>
    <t>L3</t>
  </si>
  <si>
    <t>Ym+hK3</t>
  </si>
  <si>
    <t>Zm+hL3</t>
  </si>
  <si>
    <t>L4</t>
  </si>
  <si>
    <t>Pasos =</t>
  </si>
  <si>
    <t>K1=f(xm,ym,zm)</t>
  </si>
  <si>
    <t>k2=f(xm+h/2,ym+h/2k1,zm+h/2L1)</t>
  </si>
  <si>
    <t>k3=f(xm+h/2,ym+h/2k2,zm+h/2L2)</t>
  </si>
  <si>
    <t>k4=f(xm+h,ym+hk3,zm+hL3)</t>
  </si>
  <si>
    <t>L1,L2,L3,L4 es igual pero con g(xm,ym,zm)</t>
  </si>
  <si>
    <t>pasos=</t>
  </si>
  <si>
    <t>PRIMERO HACER UNA TABLA PARA VERIFICAR EL CAMBIO DE SIGNO, ALLI VA A HABER UN CORTE CON EL EJE DE LAS X  (EN EL CASO DE SER UN MINIMO O MAXIMO RELATIVO, UTILIZAR LA DERIVADA DE LA FUNCION)</t>
  </si>
  <si>
    <t>X</t>
  </si>
  <si>
    <t>Y=f(x)</t>
  </si>
  <si>
    <t>xi</t>
  </si>
  <si>
    <t>f(xi)</t>
  </si>
  <si>
    <t>f'(xi)</t>
  </si>
  <si>
    <t>xi+1</t>
  </si>
  <si>
    <t>dx</t>
  </si>
  <si>
    <t>dy</t>
  </si>
  <si>
    <t>f(xi+1)</t>
  </si>
  <si>
    <t>xi-(f(xi)/f'(xi))</t>
  </si>
  <si>
    <t>ESTOS VALORES SON IGUALES POR DEFINICION</t>
  </si>
  <si>
    <t>Z(e)m+1</t>
  </si>
  <si>
    <t>f(xm+1,y(e)m+1,z(e)m+1)</t>
  </si>
  <si>
    <t>g(xm+1,y(e)m+1,z(e)m+1)</t>
  </si>
  <si>
    <t>RUNGE KUTTA NO ESTA ARMADO PARA SISTEMAS DE ECUACIONES</t>
  </si>
  <si>
    <t>MODIFICAR</t>
  </si>
  <si>
    <t>(!!) E-N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</si>
</sst>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b/>
      <i/>
      <u/>
      <sz val="16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690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Fill="1"/>
    <xf numFmtId="0" fontId="1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/>
    <xf numFmtId="0" fontId="1" fillId="0" borderId="1" xfId="0" applyFont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5" fillId="0" borderId="0" xfId="0" applyFont="1"/>
    <xf numFmtId="0" fontId="3" fillId="0" borderId="0" xfId="0" applyFont="1" applyAlignment="1">
      <alignment horizontal="center"/>
    </xf>
    <xf numFmtId="0" fontId="2" fillId="0" borderId="0" xfId="0" applyFont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1" fillId="0" borderId="0" xfId="0" applyFont="1" applyBorder="1" applyAlignment="1">
      <alignment horizontal="center"/>
    </xf>
    <xf numFmtId="0" fontId="6" fillId="0" borderId="0" xfId="0" applyFont="1"/>
    <xf numFmtId="0" fontId="7" fillId="0" borderId="0" xfId="0" applyFont="1"/>
    <xf numFmtId="0" fontId="8" fillId="0" borderId="1" xfId="0" applyFont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1" fillId="11" borderId="1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3" fillId="11" borderId="1" xfId="0" applyFont="1" applyFill="1" applyBorder="1" applyAlignment="1">
      <alignment horizontal="center"/>
    </xf>
    <xf numFmtId="0" fontId="1" fillId="11" borderId="1" xfId="0" applyFont="1" applyFill="1" applyBorder="1" applyAlignment="1">
      <alignment horizontal="center"/>
    </xf>
    <xf numFmtId="0" fontId="1" fillId="12" borderId="1" xfId="0" applyFont="1" applyFill="1" applyBorder="1" applyAlignment="1">
      <alignment horizontal="center"/>
    </xf>
    <xf numFmtId="0" fontId="12" fillId="4" borderId="0" xfId="0" applyFont="1" applyFill="1"/>
    <xf numFmtId="0" fontId="11" fillId="4" borderId="0" xfId="0" applyFont="1" applyFill="1"/>
    <xf numFmtId="0" fontId="9" fillId="5" borderId="0" xfId="0" applyFont="1" applyFill="1" applyAlignment="1">
      <alignment horizontal="center" vertical="center"/>
    </xf>
    <xf numFmtId="0" fontId="1" fillId="6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0" xfId="0" applyFont="1" applyFill="1" applyAlignment="1">
      <alignment horizontal="center" vertical="center" wrapText="1"/>
    </xf>
    <xf numFmtId="0" fontId="4" fillId="10" borderId="0" xfId="0" applyFont="1" applyFill="1" applyAlignment="1">
      <alignment horizontal="center" vertical="center"/>
    </xf>
    <xf numFmtId="0" fontId="1" fillId="5" borderId="1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10" fillId="3" borderId="0" xfId="0" applyFont="1" applyFill="1" applyAlignment="1">
      <alignment horizontal="center" vertical="top" wrapText="1"/>
    </xf>
    <xf numFmtId="0" fontId="1" fillId="6" borderId="5" xfId="0" applyFont="1" applyFill="1" applyBorder="1" applyAlignment="1">
      <alignment horizontal="center"/>
    </xf>
    <xf numFmtId="0" fontId="1" fillId="6" borderId="6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13" borderId="1" xfId="0" applyFont="1" applyFill="1" applyBorder="1" applyAlignment="1">
      <alignment horizontal="center"/>
    </xf>
    <xf numFmtId="0" fontId="13" fillId="14" borderId="1" xfId="0" applyFont="1" applyFill="1" applyBorder="1" applyAlignment="1">
      <alignment horizontal="center"/>
    </xf>
    <xf numFmtId="0" fontId="1" fillId="14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00"/>
      <color rgb="FFFF690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D5194-2DE5-41CF-8014-6D6457572912}">
  <dimension ref="A2:Q25"/>
  <sheetViews>
    <sheetView topLeftCell="A7" workbookViewId="0">
      <selection activeCell="H18" sqref="H18"/>
    </sheetView>
  </sheetViews>
  <sheetFormatPr baseColWidth="10" defaultRowHeight="15" x14ac:dyDescent="0.25"/>
  <cols>
    <col min="1" max="1" width="11.7109375" bestFit="1" customWidth="1"/>
    <col min="2" max="2" width="13.85546875" bestFit="1" customWidth="1"/>
    <col min="3" max="3" width="11.7109375" bestFit="1" customWidth="1"/>
    <col min="4" max="4" width="13.28515625" customWidth="1"/>
    <col min="5" max="5" width="19.7109375" customWidth="1"/>
    <col min="6" max="6" width="22.85546875" customWidth="1"/>
    <col min="17" max="17" width="19.7109375" customWidth="1"/>
  </cols>
  <sheetData>
    <row r="2" spans="1:17" ht="15.75" x14ac:dyDescent="0.25">
      <c r="A2" s="31" t="s">
        <v>58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</row>
    <row r="4" spans="1:17" ht="15.75" x14ac:dyDescent="0.25">
      <c r="A4" s="23" t="s">
        <v>59</v>
      </c>
      <c r="B4" s="23" t="s">
        <v>60</v>
      </c>
    </row>
    <row r="5" spans="1:17" ht="15.75" x14ac:dyDescent="0.25">
      <c r="A5" s="3">
        <v>1</v>
      </c>
      <c r="B5" s="18">
        <f>(0.1*A5^2)-3-LN(A5)-3</f>
        <v>-5.9</v>
      </c>
    </row>
    <row r="6" spans="1:17" ht="15.75" x14ac:dyDescent="0.25">
      <c r="A6" s="3">
        <v>4</v>
      </c>
      <c r="B6" s="18">
        <f t="shared" ref="B6:B11" si="0">(0.1*A6^2)-3-LN(A6)-3</f>
        <v>-5.7862943611198903</v>
      </c>
    </row>
    <row r="7" spans="1:17" ht="15.75" x14ac:dyDescent="0.25">
      <c r="A7" s="3">
        <v>6</v>
      </c>
      <c r="B7" s="18">
        <f t="shared" si="0"/>
        <v>-4.1917594692280549</v>
      </c>
    </row>
    <row r="8" spans="1:17" ht="15.75" x14ac:dyDescent="0.25">
      <c r="A8" s="3">
        <v>7</v>
      </c>
      <c r="B8" s="18">
        <f t="shared" si="0"/>
        <v>-3.0459101490553131</v>
      </c>
    </row>
    <row r="9" spans="1:17" ht="15.75" x14ac:dyDescent="0.25">
      <c r="A9" s="3">
        <v>8</v>
      </c>
      <c r="B9" s="18">
        <f t="shared" si="0"/>
        <v>-1.6794415416798354</v>
      </c>
    </row>
    <row r="10" spans="1:17" ht="15.75" x14ac:dyDescent="0.25">
      <c r="A10" s="3">
        <v>9</v>
      </c>
      <c r="B10" s="18">
        <f t="shared" si="0"/>
        <v>-9.7224577336219919E-2</v>
      </c>
    </row>
    <row r="11" spans="1:17" ht="15.75" x14ac:dyDescent="0.25">
      <c r="A11" s="3">
        <v>10</v>
      </c>
      <c r="B11" s="18">
        <f t="shared" si="0"/>
        <v>1.6974149070059541</v>
      </c>
    </row>
    <row r="13" spans="1:17" ht="15.75" x14ac:dyDescent="0.25">
      <c r="A13" s="12"/>
      <c r="B13" s="12"/>
      <c r="C13" s="12"/>
      <c r="D13" s="22" t="s">
        <v>68</v>
      </c>
      <c r="E13" s="12"/>
      <c r="F13" s="22" t="s">
        <v>67</v>
      </c>
    </row>
    <row r="14" spans="1:17" ht="15.75" x14ac:dyDescent="0.25">
      <c r="A14" s="19" t="s">
        <v>61</v>
      </c>
      <c r="B14" s="47" t="s">
        <v>62</v>
      </c>
      <c r="C14" s="47" t="s">
        <v>63</v>
      </c>
      <c r="D14" s="19" t="s">
        <v>64</v>
      </c>
      <c r="E14" s="19" t="s">
        <v>65</v>
      </c>
      <c r="F14" s="47" t="s">
        <v>66</v>
      </c>
      <c r="H14" s="30" t="s">
        <v>74</v>
      </c>
    </row>
    <row r="15" spans="1:17" ht="15.75" x14ac:dyDescent="0.25">
      <c r="A15" s="3">
        <v>5</v>
      </c>
      <c r="B15" s="3">
        <f>(0.1 * (A15^2)) - 3</f>
        <v>-0.5</v>
      </c>
      <c r="C15" s="3">
        <f>0.2 * A15</f>
        <v>1</v>
      </c>
      <c r="D15" s="3">
        <f>A15-(B15/C15)</f>
        <v>5.5</v>
      </c>
      <c r="E15" s="3">
        <f>D15-A15</f>
        <v>0.5</v>
      </c>
      <c r="F15" s="48">
        <f>ABS((0.1 * (D15^2)) - 3 )</f>
        <v>2.5000000000000355E-2</v>
      </c>
    </row>
    <row r="16" spans="1:17" ht="15.75" x14ac:dyDescent="0.25">
      <c r="A16" s="4">
        <f>D15</f>
        <v>5.5</v>
      </c>
      <c r="B16" s="3">
        <f t="shared" ref="B16:B25" si="1">(0.1 * (A16^2)) - 3</f>
        <v>2.5000000000000355E-2</v>
      </c>
      <c r="C16" s="3">
        <f t="shared" ref="C16:C25" si="2">0.2 * A16</f>
        <v>1.1000000000000001</v>
      </c>
      <c r="D16" s="3">
        <f t="shared" ref="D16:D25" si="3">A16-(B16/C16)</f>
        <v>5.4772727272727266</v>
      </c>
      <c r="E16" s="3">
        <f t="shared" ref="E16:E25" si="4">D16-A16</f>
        <v>-2.2727272727273373E-2</v>
      </c>
      <c r="F16" s="3">
        <f t="shared" ref="F16:F25" si="5">ABS((0.1 * (D16^2)) - 3 )</f>
        <v>5.1652892561371289E-5</v>
      </c>
    </row>
    <row r="17" spans="1:8" ht="15.75" x14ac:dyDescent="0.25">
      <c r="A17" s="4">
        <f t="shared" ref="A17:A25" si="6">D16</f>
        <v>5.4772727272727266</v>
      </c>
      <c r="B17" s="3">
        <f t="shared" si="1"/>
        <v>5.1652892561371289E-5</v>
      </c>
      <c r="C17" s="3">
        <f t="shared" si="2"/>
        <v>1.0954545454545455</v>
      </c>
      <c r="D17" s="3">
        <f t="shared" si="3"/>
        <v>5.4772255752546206</v>
      </c>
      <c r="E17" s="3">
        <f t="shared" si="4"/>
        <v>-4.715201810601144E-5</v>
      </c>
      <c r="F17" s="3">
        <f t="shared" si="5"/>
        <v>2.223310424653846E-10</v>
      </c>
      <c r="H17" s="30" t="s">
        <v>75</v>
      </c>
    </row>
    <row r="18" spans="1:8" ht="15.75" x14ac:dyDescent="0.25">
      <c r="A18" s="4">
        <f t="shared" si="6"/>
        <v>5.4772255752546206</v>
      </c>
      <c r="B18" s="3">
        <f t="shared" si="1"/>
        <v>2.223310424653846E-10</v>
      </c>
      <c r="C18" s="3">
        <f t="shared" si="2"/>
        <v>1.0954451150509241</v>
      </c>
      <c r="D18" s="3">
        <f t="shared" si="3"/>
        <v>5.4772255750516612</v>
      </c>
      <c r="E18" s="3">
        <f t="shared" si="4"/>
        <v>-2.0295942704251502E-10</v>
      </c>
      <c r="F18" s="3">
        <f t="shared" si="5"/>
        <v>0</v>
      </c>
    </row>
    <row r="19" spans="1:8" ht="15.75" x14ac:dyDescent="0.25">
      <c r="A19" s="4">
        <f t="shared" si="6"/>
        <v>5.4772255750516612</v>
      </c>
      <c r="B19" s="3">
        <f t="shared" si="1"/>
        <v>0</v>
      </c>
      <c r="C19" s="3">
        <f t="shared" si="2"/>
        <v>1.0954451150103324</v>
      </c>
      <c r="D19" s="3">
        <f t="shared" si="3"/>
        <v>5.4772255750516612</v>
      </c>
      <c r="E19" s="3">
        <f t="shared" si="4"/>
        <v>0</v>
      </c>
      <c r="F19" s="3">
        <f t="shared" si="5"/>
        <v>0</v>
      </c>
    </row>
    <row r="20" spans="1:8" ht="15.75" x14ac:dyDescent="0.25">
      <c r="A20" s="4">
        <f t="shared" si="6"/>
        <v>5.4772255750516612</v>
      </c>
      <c r="B20" s="3">
        <f t="shared" si="1"/>
        <v>0</v>
      </c>
      <c r="C20" s="3">
        <f t="shared" si="2"/>
        <v>1.0954451150103324</v>
      </c>
      <c r="D20" s="3">
        <f t="shared" si="3"/>
        <v>5.4772255750516612</v>
      </c>
      <c r="E20" s="3">
        <f t="shared" si="4"/>
        <v>0</v>
      </c>
      <c r="F20" s="3">
        <f t="shared" si="5"/>
        <v>0</v>
      </c>
    </row>
    <row r="21" spans="1:8" ht="15.75" x14ac:dyDescent="0.25">
      <c r="A21" s="4">
        <f t="shared" si="6"/>
        <v>5.4772255750516612</v>
      </c>
      <c r="B21" s="3">
        <f t="shared" si="1"/>
        <v>0</v>
      </c>
      <c r="C21" s="3">
        <f t="shared" si="2"/>
        <v>1.0954451150103324</v>
      </c>
      <c r="D21" s="3">
        <f t="shared" si="3"/>
        <v>5.4772255750516612</v>
      </c>
      <c r="E21" s="3">
        <f t="shared" si="4"/>
        <v>0</v>
      </c>
      <c r="F21" s="3">
        <f t="shared" si="5"/>
        <v>0</v>
      </c>
    </row>
    <row r="22" spans="1:8" ht="15.75" x14ac:dyDescent="0.25">
      <c r="A22" s="4">
        <f t="shared" si="6"/>
        <v>5.4772255750516612</v>
      </c>
      <c r="B22" s="3">
        <f t="shared" si="1"/>
        <v>0</v>
      </c>
      <c r="C22" s="3">
        <f t="shared" si="2"/>
        <v>1.0954451150103324</v>
      </c>
      <c r="D22" s="3">
        <f t="shared" si="3"/>
        <v>5.4772255750516612</v>
      </c>
      <c r="E22" s="3">
        <f t="shared" si="4"/>
        <v>0</v>
      </c>
      <c r="F22" s="3">
        <f t="shared" si="5"/>
        <v>0</v>
      </c>
    </row>
    <row r="23" spans="1:8" ht="15.75" x14ac:dyDescent="0.25">
      <c r="A23" s="4">
        <f t="shared" si="6"/>
        <v>5.4772255750516612</v>
      </c>
      <c r="B23" s="3">
        <f t="shared" si="1"/>
        <v>0</v>
      </c>
      <c r="C23" s="3">
        <f t="shared" si="2"/>
        <v>1.0954451150103324</v>
      </c>
      <c r="D23" s="3">
        <f t="shared" si="3"/>
        <v>5.4772255750516612</v>
      </c>
      <c r="E23" s="3">
        <f t="shared" si="4"/>
        <v>0</v>
      </c>
      <c r="F23" s="3">
        <f t="shared" si="5"/>
        <v>0</v>
      </c>
    </row>
    <row r="24" spans="1:8" ht="15.75" x14ac:dyDescent="0.25">
      <c r="A24" s="4">
        <f t="shared" si="6"/>
        <v>5.4772255750516612</v>
      </c>
      <c r="B24" s="3">
        <f t="shared" si="1"/>
        <v>0</v>
      </c>
      <c r="C24" s="3">
        <f t="shared" si="2"/>
        <v>1.0954451150103324</v>
      </c>
      <c r="D24" s="3">
        <f t="shared" si="3"/>
        <v>5.4772255750516612</v>
      </c>
      <c r="E24" s="3">
        <f t="shared" si="4"/>
        <v>0</v>
      </c>
      <c r="F24" s="3">
        <f t="shared" si="5"/>
        <v>0</v>
      </c>
    </row>
    <row r="25" spans="1:8" ht="15.75" x14ac:dyDescent="0.25">
      <c r="A25" s="4">
        <f t="shared" si="6"/>
        <v>5.4772255750516612</v>
      </c>
      <c r="B25" s="3">
        <f t="shared" si="1"/>
        <v>0</v>
      </c>
      <c r="C25" s="3">
        <f t="shared" si="2"/>
        <v>1.0954451150103324</v>
      </c>
      <c r="D25" s="3">
        <f t="shared" si="3"/>
        <v>5.4772255750516612</v>
      </c>
      <c r="E25" s="3">
        <f t="shared" si="4"/>
        <v>0</v>
      </c>
      <c r="F25" s="3">
        <f t="shared" si="5"/>
        <v>0</v>
      </c>
    </row>
  </sheetData>
  <mergeCells count="1">
    <mergeCell ref="A2:Q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23C40-968F-4411-9591-EA530B86222C}">
  <dimension ref="A1:T23"/>
  <sheetViews>
    <sheetView zoomScale="77" workbookViewId="0">
      <selection activeCell="H4" sqref="H4"/>
    </sheetView>
  </sheetViews>
  <sheetFormatPr baseColWidth="10" defaultRowHeight="15" x14ac:dyDescent="0.25"/>
  <cols>
    <col min="8" max="8" width="23" customWidth="1"/>
    <col min="11" max="11" width="26.42578125" customWidth="1"/>
    <col min="16" max="16" width="18.140625" customWidth="1"/>
  </cols>
  <sheetData>
    <row r="1" spans="1:20" ht="14.45" customHeight="1" x14ac:dyDescent="0.3">
      <c r="A1" s="11"/>
      <c r="B1" s="11"/>
      <c r="C1" s="11"/>
      <c r="D1" s="5"/>
      <c r="E1" s="5"/>
      <c r="F1" s="5"/>
      <c r="G1" s="5"/>
      <c r="H1" s="5"/>
      <c r="I1" s="5"/>
      <c r="J1" s="5"/>
      <c r="K1" s="5"/>
      <c r="L1" s="5"/>
      <c r="M1" s="5"/>
      <c r="N1" s="37" t="s">
        <v>22</v>
      </c>
      <c r="O1" s="37"/>
      <c r="P1" s="37"/>
      <c r="Q1" s="37"/>
      <c r="R1" s="37"/>
      <c r="S1" s="37"/>
      <c r="T1" s="37"/>
    </row>
    <row r="2" spans="1:20" ht="18.75" x14ac:dyDescent="0.3">
      <c r="A2" s="21" t="s">
        <v>0</v>
      </c>
      <c r="B2" s="21">
        <v>2</v>
      </c>
      <c r="C2" s="11"/>
      <c r="D2" s="35" t="s">
        <v>2</v>
      </c>
      <c r="E2" s="35"/>
      <c r="F2" s="35"/>
      <c r="G2" s="35"/>
      <c r="H2" s="35"/>
      <c r="I2" s="5"/>
      <c r="J2" s="5"/>
      <c r="M2" s="5"/>
      <c r="N2" s="37"/>
      <c r="O2" s="37"/>
      <c r="P2" s="37"/>
      <c r="Q2" s="37"/>
      <c r="R2" s="37"/>
      <c r="S2" s="37"/>
      <c r="T2" s="37"/>
    </row>
    <row r="3" spans="1:20" ht="18.75" x14ac:dyDescent="0.3">
      <c r="A3" s="21" t="s">
        <v>1</v>
      </c>
      <c r="B3" s="21">
        <v>5</v>
      </c>
      <c r="C3" s="11"/>
      <c r="D3" s="7" t="s">
        <v>3</v>
      </c>
      <c r="E3" s="7" t="s">
        <v>4</v>
      </c>
      <c r="F3" s="13" t="s">
        <v>5</v>
      </c>
      <c r="G3" s="7" t="s">
        <v>6</v>
      </c>
      <c r="H3" s="7" t="s">
        <v>7</v>
      </c>
      <c r="I3" s="5"/>
      <c r="J3" s="5"/>
      <c r="M3" s="5"/>
      <c r="N3" s="37"/>
      <c r="O3" s="37"/>
      <c r="P3" s="37"/>
      <c r="Q3" s="37"/>
      <c r="R3" s="37"/>
      <c r="S3" s="37"/>
      <c r="T3" s="37"/>
    </row>
    <row r="4" spans="1:20" ht="14.45" customHeight="1" x14ac:dyDescent="0.3">
      <c r="A4" s="21" t="s">
        <v>9</v>
      </c>
      <c r="B4" s="21">
        <v>2.5</v>
      </c>
      <c r="C4" s="11"/>
      <c r="D4" s="7">
        <f>B2</f>
        <v>2</v>
      </c>
      <c r="E4" s="7">
        <f>B3</f>
        <v>5</v>
      </c>
      <c r="F4" s="7">
        <f>-2+(D4*E4)</f>
        <v>8</v>
      </c>
      <c r="G4" s="8">
        <f>D4+B5</f>
        <v>2.25</v>
      </c>
      <c r="H4" s="8">
        <f>E4+B5*F4</f>
        <v>7</v>
      </c>
      <c r="I4" s="5"/>
      <c r="J4" s="5"/>
      <c r="M4" s="5"/>
      <c r="N4" s="37"/>
      <c r="O4" s="37"/>
      <c r="P4" s="37"/>
      <c r="Q4" s="37"/>
      <c r="R4" s="37"/>
      <c r="S4" s="37"/>
      <c r="T4" s="37"/>
    </row>
    <row r="5" spans="1:20" ht="18.75" x14ac:dyDescent="0.3">
      <c r="A5" s="21" t="s">
        <v>8</v>
      </c>
      <c r="B5" s="21">
        <f>(B4-B2)/B6</f>
        <v>0.25</v>
      </c>
      <c r="C5" s="11"/>
      <c r="D5" s="7">
        <f t="shared" ref="D5:E7" si="0">G4</f>
        <v>2.25</v>
      </c>
      <c r="E5" s="7">
        <f t="shared" si="0"/>
        <v>7</v>
      </c>
      <c r="F5" s="7">
        <f t="shared" ref="F5:F7" si="1">-2+(D5*E5)</f>
        <v>13.75</v>
      </c>
      <c r="G5" s="8">
        <f>D5+B5</f>
        <v>2.5</v>
      </c>
      <c r="H5" s="8">
        <f>E5+B5*F5</f>
        <v>10.4375</v>
      </c>
      <c r="I5" s="5"/>
      <c r="J5" s="5"/>
      <c r="K5" s="5"/>
      <c r="L5" s="5"/>
      <c r="M5" s="5"/>
      <c r="N5" s="37"/>
      <c r="O5" s="37"/>
      <c r="P5" s="37"/>
      <c r="Q5" s="37"/>
      <c r="R5" s="37"/>
      <c r="S5" s="37"/>
      <c r="T5" s="37"/>
    </row>
    <row r="6" spans="1:20" ht="18.75" x14ac:dyDescent="0.3">
      <c r="A6" s="21" t="s">
        <v>51</v>
      </c>
      <c r="B6" s="21">
        <v>2</v>
      </c>
      <c r="C6" s="11"/>
      <c r="D6" s="7">
        <f t="shared" si="0"/>
        <v>2.5</v>
      </c>
      <c r="E6" s="7">
        <f t="shared" si="0"/>
        <v>10.4375</v>
      </c>
      <c r="F6" s="7">
        <f t="shared" si="1"/>
        <v>24.09375</v>
      </c>
      <c r="G6" s="8">
        <f>D6+B5</f>
        <v>2.75</v>
      </c>
      <c r="H6" s="8">
        <f>E6+B5*F6</f>
        <v>16.4609375</v>
      </c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</row>
    <row r="7" spans="1:20" ht="18.75" x14ac:dyDescent="0.3">
      <c r="A7" s="11"/>
      <c r="B7" s="11"/>
      <c r="C7" s="11"/>
      <c r="D7" s="7">
        <f t="shared" si="0"/>
        <v>2.75</v>
      </c>
      <c r="E7" s="7">
        <f t="shared" si="0"/>
        <v>16.4609375</v>
      </c>
      <c r="F7" s="7">
        <f t="shared" si="1"/>
        <v>43.267578125</v>
      </c>
      <c r="G7" s="8">
        <f>D7+B5</f>
        <v>3</v>
      </c>
      <c r="H7" s="8">
        <f>E7+B5*F7</f>
        <v>27.27783203125</v>
      </c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</row>
    <row r="8" spans="1:20" ht="18.75" x14ac:dyDescent="0.3">
      <c r="A8" s="11"/>
      <c r="B8" s="11"/>
      <c r="C8" s="11"/>
      <c r="D8" s="14"/>
      <c r="E8" s="14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</row>
    <row r="9" spans="1:20" ht="18.75" x14ac:dyDescent="0.3">
      <c r="A9" s="11"/>
      <c r="B9" s="11"/>
      <c r="C9" s="11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</row>
    <row r="10" spans="1:20" ht="18.75" x14ac:dyDescent="0.3">
      <c r="A10" s="11"/>
      <c r="B10" s="11"/>
      <c r="C10" s="11"/>
      <c r="D10" s="33" t="s">
        <v>10</v>
      </c>
      <c r="E10" s="33"/>
      <c r="F10" s="33"/>
      <c r="G10" s="33"/>
      <c r="H10" s="33"/>
      <c r="I10" s="33"/>
      <c r="J10" s="33"/>
      <c r="K10" s="33"/>
      <c r="L10" s="5"/>
      <c r="M10" s="5"/>
      <c r="N10" s="5"/>
      <c r="O10" s="5"/>
      <c r="P10" s="5"/>
      <c r="Q10" s="5"/>
      <c r="R10" s="5"/>
      <c r="S10" s="5"/>
      <c r="T10" s="5"/>
    </row>
    <row r="11" spans="1:20" ht="18.75" x14ac:dyDescent="0.3">
      <c r="A11" s="11"/>
      <c r="B11" s="11"/>
      <c r="C11" s="11"/>
      <c r="D11" s="7" t="s">
        <v>3</v>
      </c>
      <c r="E11" s="7" t="s">
        <v>4</v>
      </c>
      <c r="F11" s="13" t="s">
        <v>5</v>
      </c>
      <c r="G11" s="7" t="s">
        <v>6</v>
      </c>
      <c r="H11" s="7" t="s">
        <v>11</v>
      </c>
      <c r="I11" s="36" t="s">
        <v>12</v>
      </c>
      <c r="J11" s="36"/>
      <c r="K11" s="9" t="s">
        <v>7</v>
      </c>
      <c r="L11" s="5"/>
      <c r="M11" s="5"/>
      <c r="N11" s="5"/>
      <c r="O11" s="5"/>
      <c r="P11" s="5"/>
      <c r="Q11" s="5"/>
      <c r="R11" s="5"/>
      <c r="S11" s="5"/>
      <c r="T11" s="5"/>
    </row>
    <row r="12" spans="1:20" ht="18.75" x14ac:dyDescent="0.3">
      <c r="A12" s="11"/>
      <c r="B12" s="11"/>
      <c r="C12" s="11"/>
      <c r="D12" s="7">
        <f>B2</f>
        <v>2</v>
      </c>
      <c r="E12" s="7">
        <f>B3</f>
        <v>5</v>
      </c>
      <c r="F12" s="7">
        <f>-2+(D12*E12)</f>
        <v>8</v>
      </c>
      <c r="G12" s="7">
        <f>D12+B5</f>
        <v>2.25</v>
      </c>
      <c r="H12" s="7">
        <f>E12+$B$5*F12</f>
        <v>7</v>
      </c>
      <c r="I12" s="32">
        <f>-2+(G12*H12)</f>
        <v>13.75</v>
      </c>
      <c r="J12" s="32"/>
      <c r="K12" s="8">
        <f>E12+(B5/2)*(F12+I12)</f>
        <v>7.71875</v>
      </c>
      <c r="L12" s="5"/>
      <c r="M12" s="5"/>
      <c r="N12" s="5"/>
      <c r="O12" s="5"/>
      <c r="P12" s="5"/>
      <c r="Q12" s="5"/>
      <c r="R12" s="5"/>
      <c r="S12" s="5"/>
      <c r="T12" s="5"/>
    </row>
    <row r="13" spans="1:20" ht="18.75" x14ac:dyDescent="0.3">
      <c r="A13" s="11"/>
      <c r="B13" s="11"/>
      <c r="C13" s="11"/>
      <c r="D13" s="7">
        <f>G12</f>
        <v>2.25</v>
      </c>
      <c r="E13" s="7">
        <f>K12</f>
        <v>7.71875</v>
      </c>
      <c r="F13" s="7">
        <f t="shared" ref="F13:F15" si="2">-2+(D13*E13)</f>
        <v>15.3671875</v>
      </c>
      <c r="G13" s="7">
        <f>D13+B5</f>
        <v>2.5</v>
      </c>
      <c r="H13" s="7">
        <f>E13+$B$5*F13</f>
        <v>11.560546875</v>
      </c>
      <c r="I13" s="32">
        <f t="shared" ref="I13:I15" si="3">-2+(G13*H13)</f>
        <v>26.9013671875</v>
      </c>
      <c r="J13" s="32"/>
      <c r="K13" s="8">
        <f>E13+(B5/2)*(F13+I13)</f>
        <v>13.0023193359375</v>
      </c>
      <c r="L13" s="5"/>
      <c r="M13" s="5"/>
      <c r="N13" s="5"/>
      <c r="O13" s="5"/>
      <c r="P13" s="5"/>
      <c r="Q13" s="5"/>
      <c r="R13" s="5"/>
      <c r="S13" s="5"/>
      <c r="T13" s="5"/>
    </row>
    <row r="14" spans="1:20" ht="18.75" x14ac:dyDescent="0.3">
      <c r="A14" s="11"/>
      <c r="B14" s="11"/>
      <c r="C14" s="11"/>
      <c r="D14" s="7">
        <f>G13</f>
        <v>2.5</v>
      </c>
      <c r="E14" s="7">
        <f>K13</f>
        <v>13.0023193359375</v>
      </c>
      <c r="F14" s="7">
        <f t="shared" si="2"/>
        <v>30.50579833984375</v>
      </c>
      <c r="G14" s="7">
        <f>D14+B5</f>
        <v>2.75</v>
      </c>
      <c r="H14" s="7">
        <f>E14+$B$5*F14</f>
        <v>20.628768920898438</v>
      </c>
      <c r="I14" s="32">
        <f t="shared" si="3"/>
        <v>54.729114532470703</v>
      </c>
      <c r="J14" s="32"/>
      <c r="K14" s="8">
        <f>E14+(B5/2)*(F14+I14)</f>
        <v>23.656683444976807</v>
      </c>
      <c r="L14" s="5"/>
      <c r="M14" s="5"/>
      <c r="N14" s="5"/>
      <c r="O14" s="5"/>
      <c r="P14" s="5"/>
      <c r="Q14" s="5"/>
      <c r="R14" s="5"/>
      <c r="S14" s="5"/>
      <c r="T14" s="5"/>
    </row>
    <row r="15" spans="1:20" ht="18.75" x14ac:dyDescent="0.3">
      <c r="A15" s="11"/>
      <c r="B15" s="11"/>
      <c r="C15" s="11"/>
      <c r="D15" s="7">
        <f>G14</f>
        <v>2.75</v>
      </c>
      <c r="E15" s="7">
        <f>K14</f>
        <v>23.656683444976807</v>
      </c>
      <c r="F15" s="7">
        <f t="shared" si="2"/>
        <v>63.055879473686218</v>
      </c>
      <c r="G15" s="7">
        <f>D15+B5</f>
        <v>3</v>
      </c>
      <c r="H15" s="7">
        <f>E15+$B$5*F15</f>
        <v>39.420653313398361</v>
      </c>
      <c r="I15" s="32">
        <f t="shared" si="3"/>
        <v>116.26195994019508</v>
      </c>
      <c r="J15" s="32"/>
      <c r="K15" s="8">
        <f>E15+(B5/2)*(F15+I15)</f>
        <v>46.071413371711969</v>
      </c>
      <c r="L15" s="5"/>
      <c r="M15" s="5"/>
      <c r="N15" s="5"/>
      <c r="O15" s="5"/>
      <c r="P15" s="5"/>
      <c r="Q15" s="5"/>
      <c r="R15" s="5"/>
      <c r="S15" s="5"/>
      <c r="T15" s="5"/>
    </row>
    <row r="16" spans="1:20" ht="18.75" x14ac:dyDescent="0.3">
      <c r="A16" s="11"/>
      <c r="B16" s="11"/>
      <c r="C16" s="11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</row>
    <row r="17" spans="1:20" ht="18.75" x14ac:dyDescent="0.3">
      <c r="A17" s="11"/>
      <c r="B17" s="11"/>
      <c r="C17" s="11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</row>
    <row r="18" spans="1:20" ht="18.75" x14ac:dyDescent="0.3">
      <c r="A18" s="11"/>
      <c r="B18" s="11"/>
      <c r="C18" s="11"/>
      <c r="D18" s="34" t="s">
        <v>13</v>
      </c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15"/>
      <c r="R18" s="5"/>
      <c r="S18" s="5"/>
      <c r="T18" s="5"/>
    </row>
    <row r="19" spans="1:20" ht="18.75" x14ac:dyDescent="0.3">
      <c r="A19" s="11"/>
      <c r="B19" s="11"/>
      <c r="C19" s="11"/>
      <c r="D19" s="7" t="s">
        <v>3</v>
      </c>
      <c r="E19" s="7" t="s">
        <v>4</v>
      </c>
      <c r="F19" s="13" t="s">
        <v>14</v>
      </c>
      <c r="G19" s="7" t="s">
        <v>15</v>
      </c>
      <c r="H19" s="7" t="s">
        <v>16</v>
      </c>
      <c r="I19" s="13" t="s">
        <v>17</v>
      </c>
      <c r="J19" s="7" t="s">
        <v>15</v>
      </c>
      <c r="K19" s="7" t="s">
        <v>18</v>
      </c>
      <c r="L19" s="13" t="s">
        <v>19</v>
      </c>
      <c r="M19" s="7" t="s">
        <v>6</v>
      </c>
      <c r="N19" s="7" t="s">
        <v>20</v>
      </c>
      <c r="O19" s="13" t="s">
        <v>21</v>
      </c>
      <c r="P19" s="7" t="s">
        <v>7</v>
      </c>
      <c r="Q19" s="15"/>
      <c r="R19" s="5"/>
      <c r="S19" s="5"/>
      <c r="T19" s="5"/>
    </row>
    <row r="20" spans="1:20" ht="18.75" x14ac:dyDescent="0.3">
      <c r="A20" s="11"/>
      <c r="B20" s="11"/>
      <c r="C20" s="11"/>
      <c r="D20" s="7">
        <f>B2</f>
        <v>2</v>
      </c>
      <c r="E20" s="7">
        <f>B3</f>
        <v>5</v>
      </c>
      <c r="F20" s="7">
        <f>D20*E20-2</f>
        <v>8</v>
      </c>
      <c r="G20" s="7">
        <f>D20+B5/2</f>
        <v>2.125</v>
      </c>
      <c r="H20" s="7">
        <f>E20+B5/2*F20</f>
        <v>6</v>
      </c>
      <c r="I20" s="7">
        <f>(D20+B5/2)*(E20+B5/2*F20)-2</f>
        <v>10.75</v>
      </c>
      <c r="J20" s="7">
        <f>D20+B5/2</f>
        <v>2.125</v>
      </c>
      <c r="K20" s="7">
        <f>E20+B5/2*I20</f>
        <v>6.34375</v>
      </c>
      <c r="L20" s="7">
        <f>(D20+B5/2)*(E20+B5/2*I20)-2</f>
        <v>11.48046875</v>
      </c>
      <c r="M20" s="8">
        <f>D20+B5</f>
        <v>2.25</v>
      </c>
      <c r="N20" s="7">
        <f>E20+B5*L20</f>
        <v>7.8701171875</v>
      </c>
      <c r="O20" s="7">
        <f>(D20+B5)*(E20+B5*L20)-2</f>
        <v>15.707763671875</v>
      </c>
      <c r="P20" s="8">
        <f>E20+B5/6*(F20+2*I20+2*L20+O20)</f>
        <v>7.840362548828125</v>
      </c>
      <c r="Q20" s="15"/>
      <c r="R20" s="5"/>
      <c r="S20" s="5"/>
      <c r="T20" s="5"/>
    </row>
    <row r="21" spans="1:20" ht="18.75" x14ac:dyDescent="0.3">
      <c r="A21" s="11"/>
      <c r="B21" s="11"/>
      <c r="C21" s="11"/>
      <c r="D21" s="7">
        <f>M20</f>
        <v>2.25</v>
      </c>
      <c r="E21" s="7">
        <f>P20</f>
        <v>7.840362548828125</v>
      </c>
      <c r="F21" s="7">
        <f t="shared" ref="F21:F22" si="4">D21*E21-2</f>
        <v>15.640815734863281</v>
      </c>
      <c r="G21" s="7">
        <f>D21+B5/2</f>
        <v>2.375</v>
      </c>
      <c r="H21" s="7">
        <f>E21+B5/2*F21</f>
        <v>9.7954645156860352</v>
      </c>
      <c r="I21" s="7">
        <f>(D21+B5/2)*(E21+B5/2*F21)-2</f>
        <v>21.264228224754333</v>
      </c>
      <c r="J21" s="7">
        <f>D21+B6/2</f>
        <v>3.25</v>
      </c>
      <c r="K21" s="7">
        <f>E21+B5/2*I21</f>
        <v>10.498391076922417</v>
      </c>
      <c r="L21" s="7">
        <f>(D21+B5/2)*(E21+B5/2*I21)-2</f>
        <v>22.93367880769074</v>
      </c>
      <c r="M21" s="8">
        <f>D21+B5</f>
        <v>2.5</v>
      </c>
      <c r="N21" s="7">
        <f>E21+B5*L21</f>
        <v>13.57378225075081</v>
      </c>
      <c r="O21" s="7">
        <f>(D21+B5)*(E21+B5*L21)-2</f>
        <v>31.934455626877025</v>
      </c>
      <c r="P21" s="8">
        <f>E21+B5/6*(F21+2*I21+2*L21+O21)</f>
        <v>13.505824441604393</v>
      </c>
      <c r="Q21" s="15"/>
      <c r="R21" s="5"/>
      <c r="S21" s="5"/>
      <c r="T21" s="5"/>
    </row>
    <row r="22" spans="1:20" ht="18.75" x14ac:dyDescent="0.3">
      <c r="A22" s="11"/>
      <c r="B22" s="11"/>
      <c r="C22" s="11"/>
      <c r="D22" s="7">
        <f>M21</f>
        <v>2.5</v>
      </c>
      <c r="E22" s="7">
        <f>P21</f>
        <v>13.505824441604393</v>
      </c>
      <c r="F22" s="7">
        <f t="shared" si="4"/>
        <v>31.76456110401098</v>
      </c>
      <c r="G22" s="7">
        <f>D22+B5/2</f>
        <v>2.625</v>
      </c>
      <c r="H22" s="7">
        <f>E22+B5/2*F22</f>
        <v>17.476394579605767</v>
      </c>
      <c r="I22" s="7">
        <f>(D22+B5/2)*(E22+B5/2*F22)-2</f>
        <v>43.875535771465138</v>
      </c>
      <c r="J22" s="7">
        <f>D22+L5/2</f>
        <v>2.5</v>
      </c>
      <c r="K22" s="7">
        <f>E22+B5/2*I22</f>
        <v>18.990266413037535</v>
      </c>
      <c r="L22" s="7">
        <f>(D22+B5/2)*(E22+B5/2*I22)-2</f>
        <v>47.849449334223529</v>
      </c>
      <c r="M22" s="8">
        <f>D22+B5</f>
        <v>2.75</v>
      </c>
      <c r="N22" s="7">
        <f>E22+B5*L22</f>
        <v>25.468186775160277</v>
      </c>
      <c r="O22" s="7">
        <f>(D22+B5)*(E22+B5*L22)-2</f>
        <v>68.037513631690757</v>
      </c>
      <c r="P22" s="8">
        <f>E22+B5/6*(F22+2*I22+2*L22+O22)</f>
        <v>25.307992981066022</v>
      </c>
      <c r="Q22" s="15"/>
      <c r="R22" s="5"/>
      <c r="S22" s="5"/>
      <c r="T22" s="5"/>
    </row>
    <row r="23" spans="1:20" ht="18.75" x14ac:dyDescent="0.3">
      <c r="A23" s="11"/>
      <c r="B23" s="11"/>
      <c r="C23" s="11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</row>
  </sheetData>
  <mergeCells count="9">
    <mergeCell ref="I15:J15"/>
    <mergeCell ref="D10:K10"/>
    <mergeCell ref="D18:P18"/>
    <mergeCell ref="D2:H2"/>
    <mergeCell ref="I11:J11"/>
    <mergeCell ref="I12:J12"/>
    <mergeCell ref="I13:J13"/>
    <mergeCell ref="I14:J14"/>
    <mergeCell ref="N1:T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E4F14-C906-4914-8797-FA6FABDDCA19}">
  <dimension ref="A1:Z29"/>
  <sheetViews>
    <sheetView zoomScale="63" workbookViewId="0">
      <selection activeCell="I11" sqref="I11"/>
    </sheetView>
  </sheetViews>
  <sheetFormatPr baseColWidth="10" defaultRowHeight="15" x14ac:dyDescent="0.25"/>
  <cols>
    <col min="4" max="4" width="12.7109375" customWidth="1"/>
    <col min="5" max="5" width="16" customWidth="1"/>
    <col min="6" max="6" width="15.5703125" customWidth="1"/>
    <col min="7" max="7" width="26.5703125" customWidth="1"/>
    <col min="8" max="8" width="26.7109375" customWidth="1"/>
    <col min="9" max="9" width="23.85546875" customWidth="1"/>
    <col min="10" max="10" width="16.28515625" customWidth="1"/>
    <col min="11" max="11" width="20.140625" customWidth="1"/>
    <col min="12" max="12" width="22.7109375" customWidth="1"/>
    <col min="13" max="13" width="21.85546875" customWidth="1"/>
    <col min="14" max="14" width="20.140625" customWidth="1"/>
    <col min="15" max="15" width="22.5703125" customWidth="1"/>
    <col min="16" max="16" width="12.85546875" customWidth="1"/>
    <col min="17" max="17" width="13.28515625" customWidth="1"/>
    <col min="18" max="18" width="14.28515625" customWidth="1"/>
    <col min="19" max="19" width="13.7109375" customWidth="1"/>
    <col min="20" max="20" width="13.5703125" customWidth="1"/>
    <col min="21" max="21" width="14.28515625" customWidth="1"/>
    <col min="22" max="22" width="16.140625" customWidth="1"/>
  </cols>
  <sheetData>
    <row r="1" spans="1:24" ht="18.75" x14ac:dyDescent="0.3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42" t="s">
        <v>38</v>
      </c>
      <c r="N1" s="42"/>
      <c r="O1" s="42"/>
      <c r="P1" s="42"/>
      <c r="Q1" s="42"/>
      <c r="R1" s="42"/>
      <c r="S1" s="42"/>
    </row>
    <row r="2" spans="1:24" ht="18.75" x14ac:dyDescent="0.3">
      <c r="A2" s="2" t="s">
        <v>0</v>
      </c>
      <c r="B2" s="2">
        <v>1</v>
      </c>
      <c r="C2" s="5"/>
      <c r="D2" s="5"/>
      <c r="E2" s="5"/>
      <c r="F2" s="5"/>
      <c r="G2" s="5"/>
      <c r="H2" s="5"/>
      <c r="I2" s="5"/>
      <c r="J2" s="5"/>
      <c r="K2" s="5"/>
      <c r="L2" s="5"/>
      <c r="M2" s="42"/>
      <c r="N2" s="42"/>
      <c r="O2" s="42"/>
      <c r="P2" s="42"/>
      <c r="Q2" s="42"/>
      <c r="R2" s="42"/>
      <c r="S2" s="42"/>
    </row>
    <row r="3" spans="1:24" ht="18.75" x14ac:dyDescent="0.3">
      <c r="A3" s="2" t="s">
        <v>1</v>
      </c>
      <c r="B3" s="2">
        <v>2</v>
      </c>
      <c r="C3" s="5"/>
      <c r="D3" s="39" t="s">
        <v>23</v>
      </c>
      <c r="E3" s="39"/>
      <c r="F3" s="39"/>
      <c r="G3" s="39"/>
      <c r="H3" s="39"/>
      <c r="I3" s="39"/>
      <c r="J3" s="39"/>
      <c r="K3" s="39"/>
      <c r="L3" s="5"/>
      <c r="M3" s="42"/>
      <c r="N3" s="42"/>
      <c r="O3" s="42"/>
      <c r="P3" s="42"/>
      <c r="Q3" s="42"/>
      <c r="R3" s="42"/>
      <c r="S3" s="42"/>
    </row>
    <row r="4" spans="1:24" ht="18.75" x14ac:dyDescent="0.3">
      <c r="A4" s="2" t="s">
        <v>30</v>
      </c>
      <c r="B4" s="2">
        <v>5</v>
      </c>
      <c r="C4" s="5"/>
      <c r="D4" s="7" t="s">
        <v>24</v>
      </c>
      <c r="E4" s="7" t="s">
        <v>25</v>
      </c>
      <c r="F4" s="7" t="s">
        <v>26</v>
      </c>
      <c r="G4" s="7" t="s">
        <v>27</v>
      </c>
      <c r="H4" s="7" t="s">
        <v>28</v>
      </c>
      <c r="I4" s="7" t="s">
        <v>6</v>
      </c>
      <c r="J4" s="7" t="s">
        <v>7</v>
      </c>
      <c r="K4" s="7" t="s">
        <v>29</v>
      </c>
      <c r="L4" s="5"/>
      <c r="M4" s="42"/>
      <c r="N4" s="42"/>
      <c r="O4" s="42"/>
      <c r="P4" s="42"/>
      <c r="Q4" s="42"/>
      <c r="R4" s="42"/>
      <c r="S4" s="42"/>
    </row>
    <row r="5" spans="1:24" ht="18.75" x14ac:dyDescent="0.3">
      <c r="A5" s="13" t="s">
        <v>9</v>
      </c>
      <c r="B5" s="13">
        <v>2</v>
      </c>
      <c r="C5" s="5"/>
      <c r="D5" s="7">
        <f>B2</f>
        <v>1</v>
      </c>
      <c r="E5" s="7">
        <f>B3</f>
        <v>2</v>
      </c>
      <c r="F5" s="7">
        <f>B4</f>
        <v>5</v>
      </c>
      <c r="G5" s="7">
        <f>-3*(F5*D5)+2*E5</f>
        <v>-11</v>
      </c>
      <c r="H5" s="7">
        <f>2*F5-1-(D5*E5)/2</f>
        <v>8</v>
      </c>
      <c r="I5" s="8">
        <f>D5+B6</f>
        <v>1.5</v>
      </c>
      <c r="J5" s="8">
        <f>E5+B6*G5</f>
        <v>-3.5</v>
      </c>
      <c r="K5" s="8">
        <f>F5+B6*H5</f>
        <v>9</v>
      </c>
      <c r="L5" s="5"/>
      <c r="M5" s="42"/>
      <c r="N5" s="42"/>
      <c r="O5" s="42"/>
      <c r="P5" s="42"/>
      <c r="Q5" s="42"/>
      <c r="R5" s="42"/>
      <c r="S5" s="42"/>
    </row>
    <row r="6" spans="1:24" ht="18.75" x14ac:dyDescent="0.3">
      <c r="A6" s="13" t="s">
        <v>8</v>
      </c>
      <c r="B6" s="13">
        <f>(B5-B2)/B7</f>
        <v>0.5</v>
      </c>
      <c r="C6" s="5"/>
      <c r="D6" s="7">
        <f t="shared" ref="D6:F7" si="0">I5</f>
        <v>1.5</v>
      </c>
      <c r="E6" s="7">
        <f t="shared" si="0"/>
        <v>-3.5</v>
      </c>
      <c r="F6" s="7">
        <f t="shared" si="0"/>
        <v>9</v>
      </c>
      <c r="G6" s="7">
        <f>-3*(F6*D6)+2*E6</f>
        <v>-47.5</v>
      </c>
      <c r="H6" s="7">
        <f>2*F6-1-(D6*E6)/2</f>
        <v>19.625</v>
      </c>
      <c r="I6" s="8">
        <f>D6+B6</f>
        <v>2</v>
      </c>
      <c r="J6" s="8">
        <f>E6+B6*G6</f>
        <v>-27.25</v>
      </c>
      <c r="K6" s="8">
        <f>F6+B6*H6</f>
        <v>18.8125</v>
      </c>
      <c r="L6" s="5"/>
      <c r="M6" s="42"/>
      <c r="N6" s="42"/>
      <c r="O6" s="42"/>
      <c r="P6" s="42"/>
      <c r="Q6" s="42"/>
      <c r="R6" s="42"/>
      <c r="S6" s="42"/>
    </row>
    <row r="7" spans="1:24" ht="21" x14ac:dyDescent="0.35">
      <c r="A7" s="13" t="s">
        <v>57</v>
      </c>
      <c r="B7" s="13">
        <v>2</v>
      </c>
      <c r="C7" s="5"/>
      <c r="D7" s="7">
        <f t="shared" si="0"/>
        <v>2</v>
      </c>
      <c r="E7" s="7">
        <f t="shared" si="0"/>
        <v>-27.25</v>
      </c>
      <c r="F7" s="7">
        <f t="shared" si="0"/>
        <v>18.8125</v>
      </c>
      <c r="G7" s="7">
        <f>-3*(F7*D7)+2*E7</f>
        <v>-167.375</v>
      </c>
      <c r="H7" s="7">
        <f>2*F7-1-(D7*E7)/2</f>
        <v>63.875</v>
      </c>
      <c r="I7" s="8">
        <f>D7+B6</f>
        <v>2.5</v>
      </c>
      <c r="J7" s="8">
        <f>E7+B6*G7</f>
        <v>-110.9375</v>
      </c>
      <c r="K7" s="8">
        <f>F7+B6*H7</f>
        <v>50.75</v>
      </c>
      <c r="L7" s="5"/>
      <c r="M7" s="6"/>
      <c r="N7" s="6"/>
      <c r="O7" s="6"/>
      <c r="P7" s="5"/>
      <c r="Q7" s="5"/>
      <c r="R7" s="5"/>
      <c r="S7" s="5"/>
      <c r="T7" s="5"/>
      <c r="U7" s="5"/>
      <c r="V7" s="5"/>
      <c r="W7" s="5"/>
      <c r="X7" s="10"/>
    </row>
    <row r="8" spans="1:24" ht="21" x14ac:dyDescent="0.35">
      <c r="A8" s="6"/>
      <c r="B8" s="6"/>
      <c r="C8" s="5"/>
      <c r="D8" s="5"/>
      <c r="E8" s="5"/>
      <c r="F8" s="5"/>
      <c r="G8" s="5"/>
      <c r="H8" s="5"/>
      <c r="I8" s="5"/>
      <c r="J8" s="5"/>
      <c r="K8" s="5"/>
      <c r="L8" s="5"/>
      <c r="M8" s="6"/>
      <c r="N8" s="6"/>
      <c r="O8" s="6"/>
      <c r="P8" s="5"/>
      <c r="Q8" s="5"/>
      <c r="R8" s="5"/>
      <c r="S8" s="5"/>
      <c r="T8" s="5"/>
      <c r="U8" s="5"/>
      <c r="V8" s="5"/>
      <c r="W8" s="5"/>
      <c r="X8" s="10"/>
    </row>
    <row r="9" spans="1:24" ht="21" x14ac:dyDescent="0.35">
      <c r="A9" s="6"/>
      <c r="B9" s="6"/>
      <c r="C9" s="5"/>
      <c r="D9" s="40" t="s">
        <v>10</v>
      </c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5"/>
      <c r="Q9" s="5"/>
      <c r="R9" s="5"/>
      <c r="S9" s="5"/>
      <c r="T9" s="5"/>
      <c r="U9" s="5"/>
      <c r="V9" s="5"/>
      <c r="W9" s="5"/>
      <c r="X9" s="10"/>
    </row>
    <row r="10" spans="1:24" ht="21" x14ac:dyDescent="0.35">
      <c r="A10" s="6"/>
      <c r="B10" s="6"/>
      <c r="C10" s="5"/>
      <c r="D10" s="7" t="s">
        <v>3</v>
      </c>
      <c r="E10" s="7" t="s">
        <v>4</v>
      </c>
      <c r="F10" s="7" t="s">
        <v>31</v>
      </c>
      <c r="G10" s="7" t="s">
        <v>32</v>
      </c>
      <c r="H10" s="9" t="s">
        <v>37</v>
      </c>
      <c r="I10" s="7" t="s">
        <v>6</v>
      </c>
      <c r="J10" s="7" t="s">
        <v>33</v>
      </c>
      <c r="K10" s="7" t="s">
        <v>34</v>
      </c>
      <c r="L10" s="7" t="s">
        <v>35</v>
      </c>
      <c r="M10" s="7" t="s">
        <v>36</v>
      </c>
      <c r="N10" s="7" t="s">
        <v>7</v>
      </c>
      <c r="O10" s="7" t="s">
        <v>29</v>
      </c>
      <c r="P10" s="5"/>
      <c r="Q10" s="5"/>
      <c r="R10" s="5"/>
      <c r="S10" s="5"/>
      <c r="T10" s="5"/>
      <c r="U10" s="5"/>
      <c r="V10" s="5"/>
      <c r="W10" s="5"/>
      <c r="X10" s="10"/>
    </row>
    <row r="11" spans="1:24" ht="21" x14ac:dyDescent="0.35">
      <c r="A11" s="5"/>
      <c r="B11" s="5"/>
      <c r="C11" s="5"/>
      <c r="D11" s="7">
        <f>D5</f>
        <v>1</v>
      </c>
      <c r="E11" s="7">
        <f>E5</f>
        <v>2</v>
      </c>
      <c r="F11" s="7">
        <f>F5</f>
        <v>5</v>
      </c>
      <c r="G11" s="7">
        <f>-3*(F11*D11)+2*E11</f>
        <v>-11</v>
      </c>
      <c r="H11" s="7">
        <f>2*F11-1-(D11*E11)/2</f>
        <v>8</v>
      </c>
      <c r="I11" s="8">
        <f>I5</f>
        <v>1.5</v>
      </c>
      <c r="J11" s="7">
        <f>J5</f>
        <v>-3.5</v>
      </c>
      <c r="K11" s="7">
        <f>F11+B6*H11</f>
        <v>9</v>
      </c>
      <c r="L11" s="7">
        <f>-3*(I11*K11)+2*J11</f>
        <v>-47.5</v>
      </c>
      <c r="M11" s="7">
        <f>2*K11-1-(I11*J11)/2</f>
        <v>19.625</v>
      </c>
      <c r="N11" s="8">
        <f>E11+$B6/2*(G11+L11)</f>
        <v>-12.625</v>
      </c>
      <c r="O11" s="8">
        <f>F11+$B6/2*(H11+M11)</f>
        <v>11.90625</v>
      </c>
      <c r="P11" s="5"/>
      <c r="Q11" s="5"/>
      <c r="R11" s="5"/>
      <c r="S11" s="5"/>
      <c r="T11" s="5"/>
      <c r="U11" s="5"/>
      <c r="V11" s="5"/>
      <c r="W11" s="5"/>
      <c r="X11" s="10"/>
    </row>
    <row r="12" spans="1:24" ht="21" x14ac:dyDescent="0.35">
      <c r="A12" s="5"/>
      <c r="B12" s="5"/>
      <c r="C12" s="5"/>
      <c r="D12" s="7">
        <f>I11</f>
        <v>1.5</v>
      </c>
      <c r="E12" s="7">
        <f>N11</f>
        <v>-12.625</v>
      </c>
      <c r="F12" s="7">
        <f>O11</f>
        <v>11.90625</v>
      </c>
      <c r="G12" s="7">
        <f>-3*(F12*D12)+2*E12</f>
        <v>-78.828125</v>
      </c>
      <c r="H12" s="7">
        <f t="shared" ref="H12:H13" si="1">2*F12-1-(D12*E12)/2</f>
        <v>32.28125</v>
      </c>
      <c r="I12" s="8">
        <f>I6</f>
        <v>2</v>
      </c>
      <c r="J12" s="7">
        <f>E12+B6*G12</f>
        <v>-52.0390625</v>
      </c>
      <c r="K12" s="7">
        <f>F12+B6*H12</f>
        <v>28.046875</v>
      </c>
      <c r="L12" s="7">
        <f t="shared" ref="L12:L13" si="2">-3*(I12*K12)+2*J12</f>
        <v>-272.359375</v>
      </c>
      <c r="M12" s="7">
        <f t="shared" ref="M12:M13" si="3">2*K12-1-(I12*J12)/2</f>
        <v>107.1328125</v>
      </c>
      <c r="N12" s="8">
        <f>E12+($B6/2)*(G12+L12)</f>
        <v>-100.421875</v>
      </c>
      <c r="O12" s="8">
        <f>F12+B6/2*(H12+M12)</f>
        <v>46.759765625</v>
      </c>
      <c r="P12" s="5"/>
      <c r="Q12" s="5"/>
      <c r="R12" s="5"/>
      <c r="S12" s="5"/>
      <c r="T12" s="5"/>
      <c r="U12" s="5"/>
      <c r="V12" s="5"/>
      <c r="W12" s="5"/>
      <c r="X12" s="10"/>
    </row>
    <row r="13" spans="1:24" ht="21" x14ac:dyDescent="0.35">
      <c r="A13" s="5"/>
      <c r="B13" s="5"/>
      <c r="C13" s="5"/>
      <c r="D13" s="7">
        <f>I12</f>
        <v>2</v>
      </c>
      <c r="E13" s="7">
        <f>N12</f>
        <v>-100.421875</v>
      </c>
      <c r="F13" s="7">
        <f>O12</f>
        <v>46.759765625</v>
      </c>
      <c r="G13" s="7">
        <f>-3*(F13*D13)+2*E13</f>
        <v>-481.40234375</v>
      </c>
      <c r="H13" s="7">
        <f t="shared" si="1"/>
        <v>192.94140625</v>
      </c>
      <c r="I13" s="8">
        <f>I7</f>
        <v>2.5</v>
      </c>
      <c r="J13" s="7">
        <f>E13+B6*G13</f>
        <v>-341.123046875</v>
      </c>
      <c r="K13" s="7">
        <f>F13+B6*H13</f>
        <v>143.23046875</v>
      </c>
      <c r="L13" s="7">
        <f t="shared" si="2"/>
        <v>-1756.474609375</v>
      </c>
      <c r="M13" s="7">
        <f t="shared" si="3"/>
        <v>711.86474609375</v>
      </c>
      <c r="N13" s="8">
        <f>E13+$B6/2*(G13+L13)</f>
        <v>-659.89111328125</v>
      </c>
      <c r="O13" s="8">
        <f>F13+$B6/2*(H13+M13)</f>
        <v>272.9613037109375</v>
      </c>
      <c r="P13" s="5"/>
      <c r="Q13" s="5"/>
      <c r="R13" s="5"/>
      <c r="S13" s="5"/>
      <c r="T13" s="5"/>
      <c r="U13" s="5"/>
      <c r="V13" s="5"/>
      <c r="W13" s="5"/>
      <c r="X13" s="10"/>
    </row>
    <row r="14" spans="1:24" ht="21" x14ac:dyDescent="0.35">
      <c r="A14" s="6"/>
      <c r="B14" s="6"/>
      <c r="W14" s="6"/>
      <c r="X14" s="10"/>
    </row>
    <row r="15" spans="1:24" ht="21" x14ac:dyDescent="0.35">
      <c r="G15" s="16" t="s">
        <v>52</v>
      </c>
      <c r="H15" s="16"/>
      <c r="I15" s="16"/>
      <c r="K15" s="17" t="s">
        <v>56</v>
      </c>
      <c r="L15" s="6"/>
      <c r="W15" s="6"/>
      <c r="X15" s="10"/>
    </row>
    <row r="16" spans="1:24" ht="21" x14ac:dyDescent="0.35">
      <c r="A16" s="6"/>
      <c r="B16" s="6"/>
      <c r="G16" s="16" t="s">
        <v>53</v>
      </c>
      <c r="H16" s="16"/>
      <c r="I16" s="16"/>
      <c r="W16" s="6"/>
      <c r="X16" s="10"/>
    </row>
    <row r="17" spans="1:26" ht="21" x14ac:dyDescent="0.35">
      <c r="A17" s="6"/>
      <c r="B17" s="6"/>
      <c r="G17" s="16" t="s">
        <v>54</v>
      </c>
      <c r="H17" s="16"/>
      <c r="I17" s="16"/>
      <c r="W17" s="6"/>
      <c r="X17" s="10"/>
    </row>
    <row r="18" spans="1:26" ht="21" x14ac:dyDescent="0.35">
      <c r="A18" s="6"/>
      <c r="B18" s="6"/>
      <c r="C18" s="6"/>
      <c r="G18" s="16" t="s">
        <v>55</v>
      </c>
      <c r="H18" s="16"/>
      <c r="I18" s="1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10"/>
    </row>
    <row r="19" spans="1:26" ht="21" customHeight="1" x14ac:dyDescent="0.3">
      <c r="A19" s="6"/>
      <c r="B19" s="6"/>
      <c r="C19" s="6"/>
      <c r="D19" s="39" t="s">
        <v>39</v>
      </c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11"/>
    </row>
    <row r="20" spans="1:26" ht="18.75" x14ac:dyDescent="0.3">
      <c r="C20" s="6"/>
      <c r="D20" s="7" t="s">
        <v>3</v>
      </c>
      <c r="E20" s="7" t="s">
        <v>4</v>
      </c>
      <c r="F20" s="20" t="s">
        <v>31</v>
      </c>
      <c r="G20" s="20" t="s">
        <v>14</v>
      </c>
      <c r="H20" s="7" t="s">
        <v>40</v>
      </c>
      <c r="I20" s="7" t="s">
        <v>15</v>
      </c>
      <c r="J20" s="7" t="s">
        <v>44</v>
      </c>
      <c r="K20" s="20" t="s">
        <v>42</v>
      </c>
      <c r="L20" s="20" t="s">
        <v>41</v>
      </c>
      <c r="M20" s="7" t="s">
        <v>43</v>
      </c>
      <c r="N20" s="7" t="s">
        <v>15</v>
      </c>
      <c r="O20" s="7" t="s">
        <v>45</v>
      </c>
      <c r="P20" s="20" t="s">
        <v>46</v>
      </c>
      <c r="Q20" s="20" t="s">
        <v>19</v>
      </c>
      <c r="R20" s="7" t="s">
        <v>47</v>
      </c>
      <c r="S20" s="7" t="s">
        <v>6</v>
      </c>
      <c r="T20" s="7" t="s">
        <v>48</v>
      </c>
      <c r="U20" s="20" t="s">
        <v>49</v>
      </c>
      <c r="V20" s="20" t="s">
        <v>21</v>
      </c>
      <c r="W20" s="9" t="s">
        <v>50</v>
      </c>
      <c r="X20" s="9" t="s">
        <v>7</v>
      </c>
      <c r="Y20" s="9" t="s">
        <v>29</v>
      </c>
      <c r="Z20" s="11"/>
    </row>
    <row r="21" spans="1:26" ht="18.75" x14ac:dyDescent="0.3">
      <c r="C21" s="6"/>
      <c r="D21" s="7">
        <f>B2</f>
        <v>1</v>
      </c>
      <c r="E21" s="7">
        <f>B3</f>
        <v>2</v>
      </c>
      <c r="F21" s="20">
        <f>B4</f>
        <v>5</v>
      </c>
      <c r="G21" s="20">
        <f>F21</f>
        <v>5</v>
      </c>
      <c r="H21" s="7"/>
      <c r="I21" s="7">
        <f>D21+$B$6/2</f>
        <v>1.25</v>
      </c>
      <c r="J21" s="7">
        <f t="shared" ref="J21:K23" si="4">E21+$B$6/2*G21</f>
        <v>3.25</v>
      </c>
      <c r="K21" s="20">
        <f t="shared" si="4"/>
        <v>5</v>
      </c>
      <c r="L21" s="20">
        <f>K21</f>
        <v>5</v>
      </c>
      <c r="M21" s="7"/>
      <c r="N21" s="7">
        <f>I21</f>
        <v>1.25</v>
      </c>
      <c r="O21" s="7">
        <f t="shared" ref="O21:P23" si="5">E21+$B$6/2*L21</f>
        <v>3.25</v>
      </c>
      <c r="P21" s="20">
        <f t="shared" si="5"/>
        <v>5</v>
      </c>
      <c r="Q21" s="20">
        <f>P21</f>
        <v>5</v>
      </c>
      <c r="R21" s="7"/>
      <c r="S21" s="7">
        <f>D21+B6</f>
        <v>1.5</v>
      </c>
      <c r="T21" s="7">
        <f t="shared" ref="T21:U23" si="6">E21+$B$6*Q21</f>
        <v>4.5</v>
      </c>
      <c r="U21" s="20">
        <f t="shared" si="6"/>
        <v>5</v>
      </c>
      <c r="V21" s="20">
        <f>U21</f>
        <v>5</v>
      </c>
      <c r="W21" s="7"/>
      <c r="X21" s="7">
        <f>E21+B6/6*(G21+2*L21+2*Q21+V21)</f>
        <v>4.5</v>
      </c>
      <c r="Y21" s="7">
        <f>F21+B6/6*(H21+2*M21+2*R21+W21)</f>
        <v>5</v>
      </c>
      <c r="Z21" s="11"/>
    </row>
    <row r="22" spans="1:26" ht="18.75" x14ac:dyDescent="0.3">
      <c r="C22" s="6"/>
      <c r="D22" s="7">
        <f>S21</f>
        <v>1.5</v>
      </c>
      <c r="E22" s="7">
        <f>X21</f>
        <v>4.5</v>
      </c>
      <c r="F22" s="20">
        <f>Y21</f>
        <v>5</v>
      </c>
      <c r="G22" s="20">
        <f t="shared" ref="G22:G23" si="7">F22</f>
        <v>5</v>
      </c>
      <c r="H22" s="7"/>
      <c r="I22" s="7">
        <f>D22+$B$6/2</f>
        <v>1.75</v>
      </c>
      <c r="J22" s="7">
        <f t="shared" si="4"/>
        <v>5.75</v>
      </c>
      <c r="K22" s="20">
        <f t="shared" si="4"/>
        <v>5</v>
      </c>
      <c r="L22" s="20">
        <f t="shared" ref="L22:L23" si="8">K22</f>
        <v>5</v>
      </c>
      <c r="M22" s="7"/>
      <c r="N22" s="7">
        <f t="shared" ref="N22:N23" si="9">I22</f>
        <v>1.75</v>
      </c>
      <c r="O22" s="7">
        <f t="shared" si="5"/>
        <v>5.75</v>
      </c>
      <c r="P22" s="20">
        <f t="shared" si="5"/>
        <v>5</v>
      </c>
      <c r="Q22" s="20">
        <f t="shared" ref="Q22:Q23" si="10">P22</f>
        <v>5</v>
      </c>
      <c r="R22" s="7"/>
      <c r="S22" s="7">
        <f>D22+B7</f>
        <v>3.5</v>
      </c>
      <c r="T22" s="7">
        <f t="shared" si="6"/>
        <v>7</v>
      </c>
      <c r="U22" s="20">
        <f t="shared" si="6"/>
        <v>5</v>
      </c>
      <c r="V22" s="20">
        <f t="shared" ref="V22:V23" si="11">U22</f>
        <v>5</v>
      </c>
      <c r="W22" s="7"/>
      <c r="X22" s="7">
        <f t="shared" ref="X22:X23" si="12">E22+B7/6*(G22+2*L22+2*Q22+V22)</f>
        <v>14.5</v>
      </c>
      <c r="Y22" s="7">
        <f t="shared" ref="Y22:Y23" si="13">F22+B7/6*(H22+2*M22+2*R22+W22)</f>
        <v>5</v>
      </c>
      <c r="Z22" s="11"/>
    </row>
    <row r="23" spans="1:26" ht="18.75" x14ac:dyDescent="0.3">
      <c r="C23" s="6"/>
      <c r="D23" s="7">
        <f>S22</f>
        <v>3.5</v>
      </c>
      <c r="E23" s="7">
        <f>X22</f>
        <v>14.5</v>
      </c>
      <c r="F23" s="20">
        <f>Y22</f>
        <v>5</v>
      </c>
      <c r="G23" s="20">
        <f t="shared" si="7"/>
        <v>5</v>
      </c>
      <c r="H23" s="7"/>
      <c r="I23" s="7">
        <f>D23+$B$6/2</f>
        <v>3.75</v>
      </c>
      <c r="J23" s="7">
        <f t="shared" si="4"/>
        <v>15.75</v>
      </c>
      <c r="K23" s="20">
        <f t="shared" si="4"/>
        <v>5</v>
      </c>
      <c r="L23" s="20">
        <f t="shared" si="8"/>
        <v>5</v>
      </c>
      <c r="M23" s="7"/>
      <c r="N23" s="7">
        <f t="shared" si="9"/>
        <v>3.75</v>
      </c>
      <c r="O23" s="7">
        <f t="shared" si="5"/>
        <v>15.75</v>
      </c>
      <c r="P23" s="20">
        <f t="shared" si="5"/>
        <v>5</v>
      </c>
      <c r="Q23" s="20">
        <f t="shared" si="10"/>
        <v>5</v>
      </c>
      <c r="R23" s="7"/>
      <c r="S23" s="7" t="e">
        <f>D23+#REF!</f>
        <v>#REF!</v>
      </c>
      <c r="T23" s="7">
        <f t="shared" si="6"/>
        <v>17</v>
      </c>
      <c r="U23" s="20">
        <f t="shared" si="6"/>
        <v>5</v>
      </c>
      <c r="V23" s="20">
        <f t="shared" si="11"/>
        <v>5</v>
      </c>
      <c r="W23" s="7"/>
      <c r="X23" s="7">
        <f t="shared" si="12"/>
        <v>14.5</v>
      </c>
      <c r="Y23" s="7">
        <f t="shared" si="13"/>
        <v>5</v>
      </c>
      <c r="Z23" s="11"/>
    </row>
    <row r="28" spans="1:26" ht="21" customHeight="1" x14ac:dyDescent="0.25">
      <c r="D28" s="1"/>
      <c r="F28" s="38" t="s">
        <v>69</v>
      </c>
      <c r="G28" s="38"/>
      <c r="H28" s="38"/>
      <c r="I28" s="38"/>
      <c r="J28" s="38"/>
      <c r="K28" s="38"/>
    </row>
    <row r="29" spans="1:26" x14ac:dyDescent="0.25">
      <c r="F29" s="38"/>
      <c r="G29" s="38"/>
      <c r="H29" s="38"/>
      <c r="I29" s="38"/>
      <c r="J29" s="38"/>
      <c r="K29" s="38"/>
    </row>
  </sheetData>
  <mergeCells count="5">
    <mergeCell ref="F28:K29"/>
    <mergeCell ref="D3:K3"/>
    <mergeCell ref="D9:O9"/>
    <mergeCell ref="M1:S6"/>
    <mergeCell ref="D19:Y19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AA1E80-B7D8-41F7-A123-3C4DDF5EEE5D}">
  <dimension ref="A1:T26"/>
  <sheetViews>
    <sheetView zoomScale="77" workbookViewId="0">
      <selection activeCell="M12" sqref="M12"/>
    </sheetView>
  </sheetViews>
  <sheetFormatPr baseColWidth="10" defaultRowHeight="15" x14ac:dyDescent="0.25"/>
  <cols>
    <col min="4" max="4" width="18.140625" customWidth="1"/>
    <col min="5" max="5" width="21.42578125" customWidth="1"/>
    <col min="7" max="7" width="14.7109375" customWidth="1"/>
    <col min="8" max="8" width="17.85546875" customWidth="1"/>
    <col min="9" max="10" width="17.5703125" customWidth="1"/>
    <col min="11" max="11" width="32.7109375" customWidth="1"/>
    <col min="12" max="12" width="18.140625" customWidth="1"/>
    <col min="13" max="13" width="17.140625" bestFit="1" customWidth="1"/>
    <col min="14" max="14" width="20" customWidth="1"/>
    <col min="16" max="16" width="18.140625" customWidth="1"/>
  </cols>
  <sheetData>
    <row r="1" spans="1:20" ht="14.45" customHeight="1" x14ac:dyDescent="0.3">
      <c r="A1" s="11"/>
      <c r="B1" s="11"/>
      <c r="C1" s="11"/>
      <c r="D1" s="5"/>
      <c r="E1" s="5"/>
      <c r="F1" s="5"/>
      <c r="G1" s="5"/>
      <c r="H1" s="5"/>
      <c r="I1" s="5"/>
      <c r="J1" s="5"/>
      <c r="K1" s="5"/>
      <c r="L1" s="5"/>
      <c r="M1" s="5"/>
      <c r="N1" s="37" t="s">
        <v>22</v>
      </c>
      <c r="O1" s="37"/>
      <c r="P1" s="37"/>
      <c r="Q1" s="37"/>
      <c r="R1" s="37"/>
      <c r="S1" s="37"/>
      <c r="T1" s="37"/>
    </row>
    <row r="2" spans="1:20" ht="18.75" x14ac:dyDescent="0.3">
      <c r="A2" s="21" t="s">
        <v>0</v>
      </c>
      <c r="B2" s="21">
        <v>1</v>
      </c>
      <c r="C2" s="11"/>
      <c r="D2" s="35" t="s">
        <v>2</v>
      </c>
      <c r="E2" s="35"/>
      <c r="F2" s="35"/>
      <c r="G2" s="35"/>
      <c r="H2" s="35"/>
      <c r="I2" s="35"/>
      <c r="J2" s="35"/>
      <c r="K2" s="35"/>
      <c r="M2" s="5"/>
      <c r="N2" s="37"/>
      <c r="O2" s="37"/>
      <c r="P2" s="37"/>
      <c r="Q2" s="37"/>
      <c r="R2" s="37"/>
      <c r="S2" s="37"/>
      <c r="T2" s="37"/>
    </row>
    <row r="3" spans="1:20" ht="18.75" x14ac:dyDescent="0.3">
      <c r="A3" s="21" t="s">
        <v>1</v>
      </c>
      <c r="B3" s="21">
        <v>2</v>
      </c>
      <c r="C3" s="11"/>
      <c r="D3" s="7" t="s">
        <v>3</v>
      </c>
      <c r="E3" s="7" t="s">
        <v>4</v>
      </c>
      <c r="F3" s="28" t="s">
        <v>31</v>
      </c>
      <c r="G3" s="25" t="s">
        <v>27</v>
      </c>
      <c r="H3" s="28" t="s">
        <v>28</v>
      </c>
      <c r="I3" s="7" t="s">
        <v>6</v>
      </c>
      <c r="J3" s="7" t="s">
        <v>7</v>
      </c>
      <c r="K3" s="28" t="s">
        <v>29</v>
      </c>
      <c r="M3" s="5"/>
      <c r="N3" s="37"/>
      <c r="O3" s="37"/>
      <c r="P3" s="37"/>
      <c r="Q3" s="37"/>
      <c r="R3" s="37"/>
      <c r="S3" s="37"/>
      <c r="T3" s="37"/>
    </row>
    <row r="4" spans="1:20" ht="14.45" customHeight="1" x14ac:dyDescent="0.3">
      <c r="A4" s="21" t="s">
        <v>9</v>
      </c>
      <c r="B4" s="21">
        <v>2</v>
      </c>
      <c r="C4" s="11"/>
      <c r="D4" s="7">
        <f>B2</f>
        <v>1</v>
      </c>
      <c r="E4" s="7">
        <f>B3</f>
        <v>2</v>
      </c>
      <c r="F4" s="7">
        <f>B7</f>
        <v>5</v>
      </c>
      <c r="G4" s="7">
        <f>-(3*D4*F4)+2*E4</f>
        <v>-11</v>
      </c>
      <c r="H4" s="7">
        <f>2*F4-0.5*D4*E4-1</f>
        <v>8</v>
      </c>
      <c r="I4" s="24">
        <f>D4+B5</f>
        <v>1.5</v>
      </c>
      <c r="J4" s="24">
        <f>E4+B5*G4</f>
        <v>-3.5</v>
      </c>
      <c r="K4" s="24">
        <f>F4+B5*H4</f>
        <v>9</v>
      </c>
      <c r="M4" s="5"/>
      <c r="N4" s="37"/>
      <c r="O4" s="37"/>
      <c r="P4" s="37"/>
      <c r="Q4" s="37"/>
      <c r="R4" s="37"/>
      <c r="S4" s="37"/>
      <c r="T4" s="37"/>
    </row>
    <row r="5" spans="1:20" ht="18.75" x14ac:dyDescent="0.3">
      <c r="A5" s="21" t="s">
        <v>8</v>
      </c>
      <c r="B5" s="21">
        <f>(B4-B2)/B6</f>
        <v>0.5</v>
      </c>
      <c r="C5" s="11"/>
      <c r="D5" s="7">
        <f>I4</f>
        <v>1.5</v>
      </c>
      <c r="E5" s="7">
        <f>J4</f>
        <v>-3.5</v>
      </c>
      <c r="F5" s="7">
        <f>K4</f>
        <v>9</v>
      </c>
      <c r="G5" s="7">
        <f>2*E5-3*D5*F5</f>
        <v>-47.5</v>
      </c>
      <c r="H5" s="7">
        <f t="shared" ref="H5:H7" si="0">2*F5-0.5*D5*E5-1</f>
        <v>19.625</v>
      </c>
      <c r="I5" s="24">
        <f>D5+B5</f>
        <v>2</v>
      </c>
      <c r="J5" s="24">
        <f>E5+B5*G5</f>
        <v>-27.25</v>
      </c>
      <c r="K5" s="24">
        <f>F5+B5*H5</f>
        <v>18.8125</v>
      </c>
      <c r="L5" s="5"/>
      <c r="M5" s="5"/>
      <c r="N5" s="37"/>
      <c r="O5" s="37"/>
      <c r="P5" s="37"/>
      <c r="Q5" s="37"/>
      <c r="R5" s="37"/>
      <c r="S5" s="37"/>
      <c r="T5" s="37"/>
    </row>
    <row r="6" spans="1:20" ht="18.75" x14ac:dyDescent="0.3">
      <c r="A6" s="21" t="s">
        <v>51</v>
      </c>
      <c r="B6" s="21">
        <v>2</v>
      </c>
      <c r="C6" s="11"/>
      <c r="D6" s="7">
        <f>I5</f>
        <v>2</v>
      </c>
      <c r="E6" s="7">
        <f>J5</f>
        <v>-27.25</v>
      </c>
      <c r="F6" s="7">
        <f t="shared" ref="F6:F7" si="1">K5</f>
        <v>18.8125</v>
      </c>
      <c r="G6" s="7">
        <f t="shared" ref="G6:G7" si="2">2*E6-3*D6*F6</f>
        <v>-167.375</v>
      </c>
      <c r="H6" s="7">
        <f t="shared" si="0"/>
        <v>63.875</v>
      </c>
      <c r="I6" s="24">
        <f>D6+B5</f>
        <v>2.5</v>
      </c>
      <c r="J6" s="24">
        <f>E6+B5*G6</f>
        <v>-110.9375</v>
      </c>
      <c r="K6" s="24">
        <f>F6+B5*H6</f>
        <v>50.75</v>
      </c>
      <c r="L6" s="5"/>
      <c r="M6" s="5"/>
      <c r="N6" s="5"/>
      <c r="O6" s="5"/>
      <c r="P6" s="5"/>
      <c r="Q6" s="5"/>
      <c r="R6" s="5"/>
      <c r="S6" s="5"/>
      <c r="T6" s="5"/>
    </row>
    <row r="7" spans="1:20" ht="18.75" x14ac:dyDescent="0.3">
      <c r="A7" s="27" t="s">
        <v>30</v>
      </c>
      <c r="B7" s="26">
        <v>5</v>
      </c>
      <c r="C7" s="11"/>
      <c r="D7" s="7">
        <f>I6</f>
        <v>2.5</v>
      </c>
      <c r="E7" s="7">
        <f>J6</f>
        <v>-110.9375</v>
      </c>
      <c r="F7" s="7">
        <f t="shared" si="1"/>
        <v>50.75</v>
      </c>
      <c r="G7" s="7">
        <f t="shared" si="2"/>
        <v>-602.5</v>
      </c>
      <c r="H7" s="7">
        <f t="shared" si="0"/>
        <v>239.171875</v>
      </c>
      <c r="I7" s="24">
        <f>D7+B5</f>
        <v>3</v>
      </c>
      <c r="J7" s="24">
        <f>E7+B5*G7</f>
        <v>-412.1875</v>
      </c>
      <c r="K7" s="24">
        <f>F7+B5*H7</f>
        <v>170.3359375</v>
      </c>
      <c r="L7" s="5"/>
      <c r="M7" s="5"/>
      <c r="N7" s="5"/>
      <c r="O7" s="5"/>
      <c r="P7" s="5"/>
      <c r="Q7" s="5"/>
      <c r="R7" s="5"/>
      <c r="S7" s="5"/>
      <c r="T7" s="5"/>
    </row>
    <row r="8" spans="1:20" ht="18.75" x14ac:dyDescent="0.3">
      <c r="A8" s="11"/>
      <c r="B8" s="11"/>
      <c r="C8" s="11"/>
      <c r="D8" s="14"/>
      <c r="E8" s="14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</row>
    <row r="9" spans="1:20" ht="18.75" x14ac:dyDescent="0.3">
      <c r="A9" s="11"/>
      <c r="B9" s="11"/>
      <c r="C9" s="11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</row>
    <row r="10" spans="1:20" ht="18.75" x14ac:dyDescent="0.3">
      <c r="Q10" s="5"/>
      <c r="R10" s="5"/>
    </row>
    <row r="11" spans="1:20" ht="18.75" x14ac:dyDescent="0.3">
      <c r="A11" s="33" t="s">
        <v>10</v>
      </c>
      <c r="B11" s="33"/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R11" s="5"/>
    </row>
    <row r="12" spans="1:20" ht="18.75" x14ac:dyDescent="0.3">
      <c r="A12" s="7" t="s">
        <v>3</v>
      </c>
      <c r="B12" s="7" t="s">
        <v>4</v>
      </c>
      <c r="C12" s="28" t="s">
        <v>31</v>
      </c>
      <c r="D12" s="25" t="s">
        <v>27</v>
      </c>
      <c r="E12" s="28" t="s">
        <v>28</v>
      </c>
      <c r="F12" s="49" t="s">
        <v>6</v>
      </c>
      <c r="G12" s="7" t="s">
        <v>11</v>
      </c>
      <c r="H12" s="28" t="s">
        <v>70</v>
      </c>
      <c r="I12" s="45" t="s">
        <v>71</v>
      </c>
      <c r="J12" s="46"/>
      <c r="K12" s="28" t="s">
        <v>72</v>
      </c>
      <c r="L12" s="50" t="s">
        <v>7</v>
      </c>
      <c r="M12" s="28" t="s">
        <v>29</v>
      </c>
    </row>
    <row r="13" spans="1:20" ht="18.75" x14ac:dyDescent="0.3">
      <c r="A13" s="7">
        <f>B2</f>
        <v>1</v>
      </c>
      <c r="B13" s="7">
        <f>B3</f>
        <v>2</v>
      </c>
      <c r="C13" s="7">
        <f>B7</f>
        <v>5</v>
      </c>
      <c r="D13" s="7">
        <f>2*B13-3*A13*C13</f>
        <v>-11</v>
      </c>
      <c r="E13" s="7">
        <f>2*C13-0.5*A13*B13-1</f>
        <v>8</v>
      </c>
      <c r="F13" s="7">
        <f>A13+B5</f>
        <v>1.5</v>
      </c>
      <c r="G13" s="7">
        <f>B13+$B$5*D13</f>
        <v>-3.5</v>
      </c>
      <c r="H13" s="7">
        <f>C13+$B$5*E13</f>
        <v>9</v>
      </c>
      <c r="I13" s="43">
        <f>2*G13-3*F13*H13</f>
        <v>-47.5</v>
      </c>
      <c r="J13" s="44"/>
      <c r="K13" s="7">
        <f>2*H13-0.5*F13*G13-1</f>
        <v>19.625</v>
      </c>
      <c r="L13" s="24">
        <f>B13+(B5/2)*(D13+I13)</f>
        <v>-12.625</v>
      </c>
      <c r="M13" s="7">
        <f>C13+($B$5/2)*(E13+K13)</f>
        <v>11.90625</v>
      </c>
    </row>
    <row r="14" spans="1:20" ht="18.75" x14ac:dyDescent="0.3">
      <c r="A14" s="7">
        <f>F13</f>
        <v>1.5</v>
      </c>
      <c r="B14" s="7">
        <f>L13</f>
        <v>-12.625</v>
      </c>
      <c r="C14" s="7">
        <f>M13</f>
        <v>11.90625</v>
      </c>
      <c r="D14" s="7">
        <f t="shared" ref="D14:D16" si="3">2*B14-3*A14*C14</f>
        <v>-78.828125</v>
      </c>
      <c r="E14" s="7">
        <f t="shared" ref="E14:E16" si="4">2*C14-0.5*A14*B14-1</f>
        <v>32.28125</v>
      </c>
      <c r="F14" s="7">
        <f>A14+B5</f>
        <v>2</v>
      </c>
      <c r="G14" s="7">
        <f>B14+$B$5*D14</f>
        <v>-52.0390625</v>
      </c>
      <c r="H14" s="7">
        <f t="shared" ref="H14:H16" si="5">C14+$B$5*E14</f>
        <v>28.046875</v>
      </c>
      <c r="I14" s="43">
        <f t="shared" ref="I14:I16" si="6">2*G14-3*F14*H14</f>
        <v>-272.359375</v>
      </c>
      <c r="J14" s="44"/>
      <c r="K14" s="7">
        <f t="shared" ref="K14:K16" si="7">2*H14-0.5*F14*G14-1</f>
        <v>107.1328125</v>
      </c>
      <c r="L14" s="24">
        <f>B14+(B5/2)*(D14+I14)</f>
        <v>-100.421875</v>
      </c>
      <c r="M14" s="7">
        <f t="shared" ref="M14:M16" si="8">C14+($B$5/2)*(E14+K14)</f>
        <v>46.759765625</v>
      </c>
    </row>
    <row r="15" spans="1:20" ht="18.75" x14ac:dyDescent="0.3">
      <c r="A15" s="7">
        <f>F14</f>
        <v>2</v>
      </c>
      <c r="B15" s="7">
        <f>L14</f>
        <v>-100.421875</v>
      </c>
      <c r="C15" s="7">
        <f t="shared" ref="C15:C16" si="9">M14</f>
        <v>46.759765625</v>
      </c>
      <c r="D15" s="7">
        <f t="shared" si="3"/>
        <v>-481.40234375</v>
      </c>
      <c r="E15" s="7">
        <f t="shared" si="4"/>
        <v>192.94140625</v>
      </c>
      <c r="F15" s="7">
        <f>A15+B5</f>
        <v>2.5</v>
      </c>
      <c r="G15" s="7">
        <f>B15+$B$5*D15</f>
        <v>-341.123046875</v>
      </c>
      <c r="H15" s="7">
        <f t="shared" si="5"/>
        <v>143.23046875</v>
      </c>
      <c r="I15" s="43">
        <f t="shared" si="6"/>
        <v>-1756.474609375</v>
      </c>
      <c r="J15" s="44"/>
      <c r="K15" s="7">
        <f t="shared" si="7"/>
        <v>711.86474609375</v>
      </c>
      <c r="L15" s="24">
        <f>B15+(B5/2)*(D15+I15)</f>
        <v>-659.89111328125</v>
      </c>
      <c r="M15" s="7">
        <f t="shared" si="8"/>
        <v>272.9613037109375</v>
      </c>
    </row>
    <row r="16" spans="1:20" ht="18.75" x14ac:dyDescent="0.3">
      <c r="A16" s="7">
        <f>F15</f>
        <v>2.5</v>
      </c>
      <c r="B16" s="7">
        <f>L15</f>
        <v>-659.89111328125</v>
      </c>
      <c r="C16" s="7">
        <f t="shared" si="9"/>
        <v>272.9613037109375</v>
      </c>
      <c r="D16" s="7">
        <f t="shared" si="3"/>
        <v>-3366.9920043945313</v>
      </c>
      <c r="E16" s="7">
        <f t="shared" si="4"/>
        <v>1369.7864990234375</v>
      </c>
      <c r="F16" s="7">
        <f>A16+B5</f>
        <v>3</v>
      </c>
      <c r="G16" s="7">
        <f>B16+$B$5*D16</f>
        <v>-2343.3871154785156</v>
      </c>
      <c r="H16" s="7">
        <f t="shared" si="5"/>
        <v>957.85455322265625</v>
      </c>
      <c r="I16" s="43">
        <f t="shared" si="6"/>
        <v>-13307.465209960938</v>
      </c>
      <c r="J16" s="44"/>
      <c r="K16" s="7">
        <f t="shared" si="7"/>
        <v>5429.7897796630859</v>
      </c>
      <c r="L16" s="24">
        <f>B16+(B5/2)*(D16+I16)</f>
        <v>-4828.5054168701172</v>
      </c>
      <c r="M16" s="7">
        <f t="shared" si="8"/>
        <v>1972.8553733825684</v>
      </c>
    </row>
    <row r="19" spans="1:20" ht="18.75" x14ac:dyDescent="0.3">
      <c r="Q19" s="15"/>
      <c r="R19" s="5"/>
      <c r="S19" s="5"/>
      <c r="T19" s="5"/>
    </row>
    <row r="20" spans="1:20" ht="18.75" x14ac:dyDescent="0.3">
      <c r="A20" s="29" t="s">
        <v>73</v>
      </c>
      <c r="B20" s="30"/>
      <c r="C20" s="30"/>
      <c r="D20" s="30"/>
      <c r="E20" s="30"/>
      <c r="Q20" s="15"/>
      <c r="R20" s="5"/>
      <c r="S20" s="5"/>
      <c r="T20" s="5"/>
    </row>
    <row r="21" spans="1:20" ht="18.75" x14ac:dyDescent="0.3">
      <c r="Q21" s="15"/>
      <c r="R21" s="5"/>
      <c r="S21" s="5"/>
      <c r="T21" s="5"/>
    </row>
    <row r="22" spans="1:20" ht="18.75" x14ac:dyDescent="0.3">
      <c r="A22" s="34" t="s">
        <v>13</v>
      </c>
      <c r="B22" s="34"/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Q22" s="15"/>
      <c r="R22" s="5"/>
      <c r="S22" s="5"/>
      <c r="T22" s="5"/>
    </row>
    <row r="23" spans="1:20" ht="18.75" x14ac:dyDescent="0.3">
      <c r="A23" s="7" t="s">
        <v>3</v>
      </c>
      <c r="B23" s="7" t="s">
        <v>4</v>
      </c>
      <c r="C23" s="25" t="s">
        <v>14</v>
      </c>
      <c r="D23" s="7" t="s">
        <v>15</v>
      </c>
      <c r="E23" s="7" t="s">
        <v>16</v>
      </c>
      <c r="F23" s="25" t="s">
        <v>17</v>
      </c>
      <c r="G23" s="7" t="s">
        <v>15</v>
      </c>
      <c r="H23" s="7" t="s">
        <v>18</v>
      </c>
      <c r="I23" s="25" t="s">
        <v>19</v>
      </c>
      <c r="J23" s="7" t="s">
        <v>6</v>
      </c>
      <c r="K23" s="7" t="s">
        <v>20</v>
      </c>
      <c r="L23" s="25" t="s">
        <v>21</v>
      </c>
      <c r="M23" s="7" t="s">
        <v>7</v>
      </c>
      <c r="N23" s="5"/>
      <c r="O23" s="5"/>
      <c r="P23" s="5"/>
      <c r="Q23" s="5"/>
      <c r="R23" s="5"/>
      <c r="S23" s="5"/>
      <c r="T23" s="5"/>
    </row>
    <row r="24" spans="1:20" ht="18.75" x14ac:dyDescent="0.3">
      <c r="A24" s="7">
        <f>B2</f>
        <v>1</v>
      </c>
      <c r="B24" s="7">
        <f>B3</f>
        <v>2</v>
      </c>
      <c r="C24" s="7">
        <f>A24*B24-2</f>
        <v>0</v>
      </c>
      <c r="D24" s="7">
        <f>A24+B5/2</f>
        <v>1.25</v>
      </c>
      <c r="E24" s="7">
        <f>B24+B5/2*C24</f>
        <v>2</v>
      </c>
      <c r="F24" s="7">
        <f>(A24+B5/2)*(B24+B5/2*C24)-2</f>
        <v>0.5</v>
      </c>
      <c r="G24" s="7">
        <f>A24+B5/2</f>
        <v>1.25</v>
      </c>
      <c r="H24" s="7">
        <f>B24+B5/2*F24</f>
        <v>2.125</v>
      </c>
      <c r="I24" s="7">
        <f>(A24+B5/2)*(B24+B5/2*F24)-2</f>
        <v>0.65625</v>
      </c>
      <c r="J24" s="24">
        <f>A24+B5</f>
        <v>1.5</v>
      </c>
      <c r="K24" s="7">
        <f>B24+B5*I24</f>
        <v>2.328125</v>
      </c>
      <c r="L24" s="7">
        <f>(A24+B5)*(B24+B5*I24)-2</f>
        <v>1.4921875</v>
      </c>
      <c r="M24" s="24">
        <f>B24+B5/6*(C24+2*F24+2*I24+L24)</f>
        <v>2.3170572916666665</v>
      </c>
    </row>
    <row r="25" spans="1:20" ht="18.75" x14ac:dyDescent="0.3">
      <c r="A25" s="7">
        <f>J24</f>
        <v>1.5</v>
      </c>
      <c r="B25" s="7">
        <f>M24</f>
        <v>2.3170572916666665</v>
      </c>
      <c r="C25" s="7">
        <f t="shared" ref="C25:C26" si="10">A25*B25-2</f>
        <v>1.4755859375</v>
      </c>
      <c r="D25" s="7">
        <f>A25+B5/2</f>
        <v>1.75</v>
      </c>
      <c r="E25" s="7">
        <f>B25+B5/2*C25</f>
        <v>2.6859537760416665</v>
      </c>
      <c r="F25" s="7">
        <f>(A25+B5/2)*(B25+B5/2*C25)-2</f>
        <v>2.7004191080729161</v>
      </c>
      <c r="G25" s="7">
        <f>A25+B6/2</f>
        <v>2.5</v>
      </c>
      <c r="H25" s="7">
        <f>B25+B5/2*F25</f>
        <v>2.9921620686848955</v>
      </c>
      <c r="I25" s="7">
        <f>(A25+B5/2)*(B25+B5/2*F25)-2</f>
        <v>3.2362836201985674</v>
      </c>
      <c r="J25" s="24">
        <f>A25+B5</f>
        <v>2</v>
      </c>
      <c r="K25" s="7">
        <f>B25+B5*I25</f>
        <v>3.9351991017659502</v>
      </c>
      <c r="L25" s="7">
        <f>(A25+B5)*(B25+B5*I25)-2</f>
        <v>5.8703982035319004</v>
      </c>
      <c r="M25" s="24">
        <f>B25+B5/6*(C25+2*F25+2*I25+L25)</f>
        <v>3.918673091464572</v>
      </c>
    </row>
    <row r="26" spans="1:20" ht="18.75" x14ac:dyDescent="0.3">
      <c r="A26" s="7">
        <f>J25</f>
        <v>2</v>
      </c>
      <c r="B26" s="7">
        <f>M25</f>
        <v>3.918673091464572</v>
      </c>
      <c r="C26" s="7">
        <f t="shared" si="10"/>
        <v>5.837346182929144</v>
      </c>
      <c r="D26" s="7">
        <f>A26+B5/2</f>
        <v>2.25</v>
      </c>
      <c r="E26" s="7">
        <f>B26+B5/2*C26</f>
        <v>5.3780096371968575</v>
      </c>
      <c r="F26" s="7">
        <f>(A26+B5/2)*(B26+B5/2*C26)-2</f>
        <v>10.100521683692929</v>
      </c>
      <c r="G26" s="7">
        <f>A26+L5/2</f>
        <v>2</v>
      </c>
      <c r="H26" s="7">
        <f>B26+B5/2*F26</f>
        <v>6.4438035123878041</v>
      </c>
      <c r="I26" s="7">
        <f>(A26+B5/2)*(B26+B5/2*F26)-2</f>
        <v>12.498557902872559</v>
      </c>
      <c r="J26" s="24">
        <f>A26+B5</f>
        <v>2.5</v>
      </c>
      <c r="K26" s="7">
        <f>B26+B5*I26</f>
        <v>10.167952042900851</v>
      </c>
      <c r="L26" s="7">
        <f>(A26+B5)*(B26+B5*I26)-2</f>
        <v>23.419880107252126</v>
      </c>
      <c r="M26" s="24">
        <f>B26+B5/6*(C26+2*F26+2*I26+L26)</f>
        <v>10.123288546740593</v>
      </c>
    </row>
  </sheetData>
  <mergeCells count="9">
    <mergeCell ref="N1:T5"/>
    <mergeCell ref="I15:J15"/>
    <mergeCell ref="I16:J16"/>
    <mergeCell ref="A22:M22"/>
    <mergeCell ref="D2:K2"/>
    <mergeCell ref="A11:M11"/>
    <mergeCell ref="I14:J14"/>
    <mergeCell ref="I13:J13"/>
    <mergeCell ref="I12:J1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3ADF40-D09E-4F33-A5DF-86F0981A9DE4}">
  <dimension ref="A1"/>
  <sheetViews>
    <sheetView tabSelected="1" workbookViewId="0"/>
  </sheetViews>
  <sheetFormatPr baseColWidth="10"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CF2269CDC1C754CB8874EDC626E5F2F" ma:contentTypeVersion="0" ma:contentTypeDescription="Create a new document." ma:contentTypeScope="" ma:versionID="c74ead63f324580325e8b60c622dd0bd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aaf01f0daeb5bf7d735a46633fa7ba8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A7E0959-7F34-4426-AD5C-1F93F51A719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BEEA89F5-22D4-43D6-BF7F-E8FAAB034DE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4CCD113-115F-473C-AC29-35152B2B1145}">
  <ds:schemaRefs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SENL</vt:lpstr>
      <vt:lpstr>ED1O</vt:lpstr>
      <vt:lpstr>SEDO</vt:lpstr>
      <vt:lpstr>Sistemas ED1O</vt:lpstr>
      <vt:lpstr>Fresstyle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joaquin</dc:creator>
  <cp:lastModifiedBy>Magno_31</cp:lastModifiedBy>
  <dcterms:created xsi:type="dcterms:W3CDTF">2020-06-24T19:32:19Z</dcterms:created>
  <dcterms:modified xsi:type="dcterms:W3CDTF">2021-06-18T20:18:32Z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0x0101007CF2269CDC1C754CB8874EDC626E5F2F</vt:lpwstr>
  </property>
</Properties>
</file>