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o_31\Desktop\"/>
    </mc:Choice>
  </mc:AlternateContent>
  <xr:revisionPtr revIDLastSave="0" documentId="13_ncr:1_{962E5705-E99A-44BF-8658-EEA210134856}" xr6:coauthVersionLast="47" xr6:coauthVersionMax="47" xr10:uidLastSave="{00000000-0000-0000-0000-000000000000}"/>
  <bookViews>
    <workbookView xWindow="-120" yWindow="-120" windowWidth="20730" windowHeight="11160" tabRatio="597" activeTab="2" xr2:uid="{AB595E47-515F-4E2C-9021-2FC5A8823D84}"/>
  </bookViews>
  <sheets>
    <sheet name="SENL" sheetId="3" r:id="rId1"/>
    <sheet name="ED1O" sheetId="1" r:id="rId2"/>
    <sheet name="SEDO" sheetId="2" r:id="rId3"/>
    <sheet name="Sistemas ED1O" sheetId="4" r:id="rId4"/>
    <sheet name="Fressty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2" l="1"/>
  <c r="N18" i="2"/>
  <c r="O15" i="2"/>
  <c r="O14" i="2"/>
  <c r="O12" i="2"/>
  <c r="O11" i="2"/>
  <c r="N11" i="2"/>
  <c r="L13" i="4"/>
  <c r="M15" i="4"/>
  <c r="M14" i="4"/>
  <c r="M13" i="4"/>
  <c r="M11" i="2"/>
  <c r="L11" i="2"/>
  <c r="J11" i="2"/>
  <c r="E14" i="4"/>
  <c r="K13" i="4"/>
  <c r="I13" i="4"/>
  <c r="H13" i="4"/>
  <c r="G13" i="4"/>
  <c r="F14" i="4"/>
  <c r="F13" i="4"/>
  <c r="E13" i="4"/>
  <c r="D13" i="4"/>
  <c r="I18" i="2"/>
  <c r="D18" i="2"/>
  <c r="I14" i="2"/>
  <c r="D14" i="2"/>
  <c r="D15" i="2"/>
  <c r="I15" i="2" s="1"/>
  <c r="D16" i="2" s="1"/>
  <c r="H11" i="2"/>
  <c r="G11" i="2"/>
  <c r="C16" i="3"/>
  <c r="C15" i="3"/>
  <c r="B16" i="3"/>
  <c r="F16" i="3"/>
  <c r="F15" i="3"/>
  <c r="B15" i="3"/>
  <c r="B6" i="3"/>
  <c r="B7" i="3"/>
  <c r="B8" i="3"/>
  <c r="B9" i="3"/>
  <c r="B10" i="3"/>
  <c r="B11" i="3"/>
  <c r="B5" i="3"/>
  <c r="I16" i="2" l="1"/>
  <c r="D17" i="2" s="1"/>
  <c r="I17" i="2" l="1"/>
  <c r="B5" i="5" l="1"/>
  <c r="F4" i="5"/>
  <c r="H4" i="5" s="1"/>
  <c r="E4" i="5"/>
  <c r="D4" i="5"/>
  <c r="J4" i="5" s="1"/>
  <c r="D5" i="5" s="1"/>
  <c r="J5" i="5" s="1"/>
  <c r="D6" i="5" s="1"/>
  <c r="J6" i="5" s="1"/>
  <c r="B5" i="1"/>
  <c r="C13" i="4"/>
  <c r="F4" i="4"/>
  <c r="B34" i="4"/>
  <c r="A34" i="4"/>
  <c r="B13" i="4"/>
  <c r="A13" i="4"/>
  <c r="B5" i="4"/>
  <c r="E4" i="4"/>
  <c r="D4" i="4"/>
  <c r="B6" i="2"/>
  <c r="G4" i="4" l="1"/>
  <c r="G34" i="4"/>
  <c r="H4" i="4"/>
  <c r="K4" i="4" s="1"/>
  <c r="F5" i="4" s="1"/>
  <c r="G4" i="5"/>
  <c r="K4" i="5" s="1"/>
  <c r="E5" i="5" s="1"/>
  <c r="L4" i="5"/>
  <c r="F5" i="5" s="1"/>
  <c r="A14" i="4"/>
  <c r="I4" i="4"/>
  <c r="D5" i="4" s="1"/>
  <c r="I5" i="4" s="1"/>
  <c r="J34" i="4"/>
  <c r="A35" i="4" s="1"/>
  <c r="J35" i="4" s="1"/>
  <c r="A36" i="4" s="1"/>
  <c r="D34" i="4"/>
  <c r="J4" i="4"/>
  <c r="E5" i="4" s="1"/>
  <c r="D6" i="4"/>
  <c r="C34" i="4"/>
  <c r="F34" i="4" s="1"/>
  <c r="H34" i="4" s="1"/>
  <c r="D15" i="3"/>
  <c r="H37" i="2"/>
  <c r="I37" i="2" s="1"/>
  <c r="G37" i="2"/>
  <c r="F37" i="2"/>
  <c r="K37" i="2" s="1"/>
  <c r="P37" i="2" s="1"/>
  <c r="C14" i="4" l="1"/>
  <c r="G35" i="4"/>
  <c r="B14" i="4"/>
  <c r="H5" i="5"/>
  <c r="L5" i="5" s="1"/>
  <c r="F6" i="5" s="1"/>
  <c r="G5" i="5"/>
  <c r="K5" i="5" s="1"/>
  <c r="E6" i="5" s="1"/>
  <c r="E34" i="4"/>
  <c r="G5" i="4"/>
  <c r="J5" i="4" s="1"/>
  <c r="E6" i="4" s="1"/>
  <c r="H5" i="4"/>
  <c r="K5" i="4" s="1"/>
  <c r="F6" i="4" s="1"/>
  <c r="D35" i="4"/>
  <c r="I6" i="4"/>
  <c r="D7" i="4" s="1"/>
  <c r="I7" i="4" s="1"/>
  <c r="I34" i="4"/>
  <c r="A15" i="4"/>
  <c r="F15" i="4" s="1"/>
  <c r="G36" i="4"/>
  <c r="J36" i="4"/>
  <c r="D36" i="4"/>
  <c r="E15" i="3"/>
  <c r="L37" i="2"/>
  <c r="U37" i="2"/>
  <c r="F38" i="2" s="1"/>
  <c r="K38" i="2" s="1"/>
  <c r="P38" i="2" s="1"/>
  <c r="AA37" i="2"/>
  <c r="H38" i="2" s="1"/>
  <c r="M37" i="2"/>
  <c r="N37" i="2" s="1"/>
  <c r="Q37" i="2" s="1"/>
  <c r="W37" i="2"/>
  <c r="X37" i="2" s="1"/>
  <c r="R37" i="2"/>
  <c r="S37" i="2" s="1"/>
  <c r="V37" i="2" s="1"/>
  <c r="F5" i="2"/>
  <c r="F11" i="2" s="1"/>
  <c r="E5" i="2"/>
  <c r="E11" i="2" s="1"/>
  <c r="D5" i="2"/>
  <c r="D11" i="2" s="1"/>
  <c r="D14" i="4" l="1"/>
  <c r="G14" i="4" s="1"/>
  <c r="H14" i="4"/>
  <c r="I14" i="4" s="1"/>
  <c r="L14" i="4" s="1"/>
  <c r="I11" i="2"/>
  <c r="H6" i="5"/>
  <c r="L6" i="5" s="1"/>
  <c r="G6" i="5"/>
  <c r="K6" i="5" s="1"/>
  <c r="U38" i="2"/>
  <c r="F39" i="2" s="1"/>
  <c r="U39" i="2" s="1"/>
  <c r="I38" i="2"/>
  <c r="AA38" i="2"/>
  <c r="D16" i="3"/>
  <c r="G6" i="4"/>
  <c r="J6" i="4" s="1"/>
  <c r="E7" i="4" s="1"/>
  <c r="H6" i="4"/>
  <c r="K6" i="4" s="1"/>
  <c r="F7" i="4" s="1"/>
  <c r="L34" i="4"/>
  <c r="M34" i="4" s="1"/>
  <c r="B35" i="4" s="1"/>
  <c r="K34" i="4"/>
  <c r="I5" i="2"/>
  <c r="D6" i="2" s="1"/>
  <c r="I6" i="2" s="1"/>
  <c r="D7" i="2" s="1"/>
  <c r="I7" i="2" s="1"/>
  <c r="R38" i="2"/>
  <c r="S38" i="2" s="1"/>
  <c r="W38" i="2"/>
  <c r="X38" i="2" s="1"/>
  <c r="M38" i="2"/>
  <c r="N38" i="2" s="1"/>
  <c r="Z37" i="2"/>
  <c r="G38" i="2" s="1"/>
  <c r="H39" i="2"/>
  <c r="H5" i="2"/>
  <c r="K5" i="2" s="1"/>
  <c r="F6" i="2" s="1"/>
  <c r="G5" i="2"/>
  <c r="J5" i="2" s="1"/>
  <c r="E6" i="2" s="1"/>
  <c r="K11" i="2"/>
  <c r="K14" i="4" l="1"/>
  <c r="K39" i="2"/>
  <c r="P39" i="2" s="1"/>
  <c r="F12" i="2"/>
  <c r="Z38" i="2"/>
  <c r="G39" i="2" s="1"/>
  <c r="E16" i="3"/>
  <c r="A17" i="3"/>
  <c r="C17" i="3" s="1"/>
  <c r="B15" i="4"/>
  <c r="H7" i="4"/>
  <c r="K7" i="4" s="1"/>
  <c r="G7" i="4"/>
  <c r="J7" i="4" s="1"/>
  <c r="A16" i="4"/>
  <c r="F16" i="4" s="1"/>
  <c r="C35" i="4"/>
  <c r="R39" i="2"/>
  <c r="S39" i="2" s="1"/>
  <c r="AA39" i="2"/>
  <c r="D12" i="2"/>
  <c r="I12" i="2" s="1"/>
  <c r="D13" i="2" s="1"/>
  <c r="I13" i="2" s="1"/>
  <c r="M39" i="2"/>
  <c r="N39" i="2" s="1"/>
  <c r="W39" i="2"/>
  <c r="X39" i="2" s="1"/>
  <c r="I39" i="2"/>
  <c r="L38" i="2"/>
  <c r="Q38" i="2"/>
  <c r="V38" i="2"/>
  <c r="G6" i="2"/>
  <c r="J6" i="2" s="1"/>
  <c r="E7" i="2" s="1"/>
  <c r="H6" i="2"/>
  <c r="K6" i="2" s="1"/>
  <c r="F7" i="2" s="1"/>
  <c r="E20" i="1"/>
  <c r="D20" i="1"/>
  <c r="E12" i="1"/>
  <c r="D12" i="1"/>
  <c r="F12" i="1" s="1"/>
  <c r="E4" i="1"/>
  <c r="D4" i="1"/>
  <c r="C15" i="4" l="1"/>
  <c r="L39" i="2"/>
  <c r="B17" i="3"/>
  <c r="F17" i="3"/>
  <c r="Q39" i="2"/>
  <c r="V39" i="2"/>
  <c r="E12" i="2"/>
  <c r="F20" i="1"/>
  <c r="H20" i="1" s="1"/>
  <c r="E35" i="4"/>
  <c r="F35" i="4"/>
  <c r="A17" i="4"/>
  <c r="F4" i="1"/>
  <c r="H4" i="1" s="1"/>
  <c r="E5" i="1" s="1"/>
  <c r="H12" i="1"/>
  <c r="Z39" i="2"/>
  <c r="G7" i="2"/>
  <c r="J7" i="2" s="1"/>
  <c r="H7" i="2"/>
  <c r="K7" i="2" s="1"/>
  <c r="G12" i="1"/>
  <c r="M20" i="1"/>
  <c r="D21" i="1" s="1"/>
  <c r="J21" i="1" s="1"/>
  <c r="J20" i="1"/>
  <c r="G4" i="1"/>
  <c r="D5" i="1" s="1"/>
  <c r="G20" i="1"/>
  <c r="G12" i="2" l="1"/>
  <c r="H12" i="2"/>
  <c r="E15" i="4"/>
  <c r="H15" i="4"/>
  <c r="K15" i="4" s="1"/>
  <c r="D15" i="4"/>
  <c r="G15" i="4" s="1"/>
  <c r="I15" i="4" s="1"/>
  <c r="L15" i="4" s="1"/>
  <c r="B16" i="4" s="1"/>
  <c r="F17" i="4"/>
  <c r="A18" i="4" s="1"/>
  <c r="I12" i="1"/>
  <c r="K12" i="1" s="1"/>
  <c r="E13" i="1" s="1"/>
  <c r="F13" i="1" s="1"/>
  <c r="I20" i="1"/>
  <c r="H35" i="4"/>
  <c r="I35" i="4"/>
  <c r="F5" i="1"/>
  <c r="H5" i="1" s="1"/>
  <c r="E6" i="1" s="1"/>
  <c r="D17" i="3"/>
  <c r="D13" i="1"/>
  <c r="G13" i="1" s="1"/>
  <c r="G21" i="1"/>
  <c r="M21" i="1"/>
  <c r="D22" i="1" s="1"/>
  <c r="J22" i="1" s="1"/>
  <c r="G5" i="1"/>
  <c r="D6" i="1" s="1"/>
  <c r="G6" i="1" s="1"/>
  <c r="D7" i="1" s="1"/>
  <c r="G7" i="1" s="1"/>
  <c r="J12" i="2" l="1"/>
  <c r="K12" i="2"/>
  <c r="M12" i="2" s="1"/>
  <c r="F13" i="2" s="1"/>
  <c r="C16" i="4"/>
  <c r="E16" i="4" s="1"/>
  <c r="F18" i="4"/>
  <c r="A19" i="4" s="1"/>
  <c r="F6" i="1"/>
  <c r="L35" i="4"/>
  <c r="M35" i="4" s="1"/>
  <c r="B36" i="4" s="1"/>
  <c r="K35" i="4"/>
  <c r="H13" i="1"/>
  <c r="I13" i="1" s="1"/>
  <c r="A18" i="3"/>
  <c r="C18" i="3" s="1"/>
  <c r="E17" i="3"/>
  <c r="D14" i="1"/>
  <c r="G14" i="1" s="1"/>
  <c r="D15" i="1" s="1"/>
  <c r="M22" i="1"/>
  <c r="G22" i="1"/>
  <c r="K20" i="1"/>
  <c r="L20" i="1" s="1"/>
  <c r="L12" i="2" l="1"/>
  <c r="N12" i="2" s="1"/>
  <c r="E13" i="2"/>
  <c r="D16" i="4"/>
  <c r="G16" i="4" s="1"/>
  <c r="F19" i="4"/>
  <c r="A20" i="4" s="1"/>
  <c r="F20" i="4" s="1"/>
  <c r="F18" i="3"/>
  <c r="B18" i="3"/>
  <c r="C36" i="4"/>
  <c r="K13" i="1"/>
  <c r="E14" i="1" s="1"/>
  <c r="F14" i="1" s="1"/>
  <c r="H6" i="1"/>
  <c r="E7" i="1" s="1"/>
  <c r="F7" i="1" s="1"/>
  <c r="G15" i="1"/>
  <c r="N20" i="1"/>
  <c r="O20" i="1" s="1"/>
  <c r="P20" i="1" s="1"/>
  <c r="E21" i="1" s="1"/>
  <c r="F21" i="1" s="1"/>
  <c r="H13" i="2" l="1"/>
  <c r="G13" i="2"/>
  <c r="J13" i="2" s="1"/>
  <c r="H16" i="4"/>
  <c r="K16" i="4" s="1"/>
  <c r="M16" i="4" s="1"/>
  <c r="C17" i="4" s="1"/>
  <c r="I16" i="4"/>
  <c r="D18" i="3"/>
  <c r="F36" i="4"/>
  <c r="E36" i="4"/>
  <c r="H14" i="1"/>
  <c r="I14" i="1" s="1"/>
  <c r="K13" i="2" l="1"/>
  <c r="L13" i="2"/>
  <c r="N13" i="2"/>
  <c r="M13" i="2"/>
  <c r="O13" i="2" s="1"/>
  <c r="L16" i="4"/>
  <c r="B17" i="4" s="1"/>
  <c r="E17" i="4" s="1"/>
  <c r="A19" i="3"/>
  <c r="C19" i="3" s="1"/>
  <c r="E18" i="3"/>
  <c r="I36" i="4"/>
  <c r="H36" i="4"/>
  <c r="K14" i="1"/>
  <c r="E15" i="1" s="1"/>
  <c r="F15" i="1" s="1"/>
  <c r="H7" i="1"/>
  <c r="H21" i="1"/>
  <c r="I21" i="1" s="1"/>
  <c r="F14" i="2" l="1"/>
  <c r="E14" i="2"/>
  <c r="G14" i="2"/>
  <c r="J14" i="2" s="1"/>
  <c r="D17" i="4"/>
  <c r="G17" i="4" s="1"/>
  <c r="B19" i="3"/>
  <c r="D19" i="3" s="1"/>
  <c r="F19" i="3"/>
  <c r="K21" i="1"/>
  <c r="L21" i="1" s="1"/>
  <c r="N21" i="1" s="1"/>
  <c r="O21" i="1" s="1"/>
  <c r="K36" i="4"/>
  <c r="L36" i="4"/>
  <c r="M36" i="4" s="1"/>
  <c r="E19" i="3"/>
  <c r="A20" i="3"/>
  <c r="C20" i="3" s="1"/>
  <c r="H15" i="1"/>
  <c r="I15" i="1" s="1"/>
  <c r="H14" i="2" l="1"/>
  <c r="K14" i="2" s="1"/>
  <c r="L14" i="2" s="1"/>
  <c r="N14" i="2" s="1"/>
  <c r="E15" i="2" s="1"/>
  <c r="H17" i="4"/>
  <c r="K17" i="4" s="1"/>
  <c r="M17" i="4"/>
  <c r="C18" i="4" s="1"/>
  <c r="I17" i="4"/>
  <c r="B20" i="3"/>
  <c r="F20" i="3"/>
  <c r="P21" i="1"/>
  <c r="E22" i="1" s="1"/>
  <c r="K15" i="1"/>
  <c r="M14" i="2" l="1"/>
  <c r="L17" i="4"/>
  <c r="B18" i="4" s="1"/>
  <c r="E18" i="4" s="1"/>
  <c r="D20" i="3"/>
  <c r="F22" i="1"/>
  <c r="H22" i="1" s="1"/>
  <c r="I22" i="1" s="1"/>
  <c r="K22" i="1" s="1"/>
  <c r="L22" i="1" s="1"/>
  <c r="E20" i="3"/>
  <c r="A21" i="3"/>
  <c r="C21" i="3" s="1"/>
  <c r="F15" i="2" l="1"/>
  <c r="D18" i="4"/>
  <c r="G18" i="4" s="1"/>
  <c r="F21" i="3"/>
  <c r="B21" i="3"/>
  <c r="D21" i="3" s="1"/>
  <c r="N22" i="1"/>
  <c r="O22" i="1" s="1"/>
  <c r="P22" i="1" s="1"/>
  <c r="H15" i="2" l="1"/>
  <c r="K15" i="2" s="1"/>
  <c r="G15" i="2"/>
  <c r="J15" i="2" s="1"/>
  <c r="M15" i="2" s="1"/>
  <c r="H18" i="4"/>
  <c r="K18" i="4" s="1"/>
  <c r="M18" i="4" s="1"/>
  <c r="A22" i="3"/>
  <c r="C22" i="3" s="1"/>
  <c r="E21" i="3"/>
  <c r="L15" i="2" l="1"/>
  <c r="N15" i="2" s="1"/>
  <c r="F16" i="2"/>
  <c r="E16" i="2"/>
  <c r="C19" i="4"/>
  <c r="I18" i="4"/>
  <c r="L18" i="4" s="1"/>
  <c r="B19" i="4" s="1"/>
  <c r="F22" i="3"/>
  <c r="B22" i="3"/>
  <c r="D22" i="3" s="1"/>
  <c r="H16" i="2" l="1"/>
  <c r="G16" i="2"/>
  <c r="J16" i="2" s="1"/>
  <c r="E19" i="4"/>
  <c r="H19" i="4"/>
  <c r="D19" i="4"/>
  <c r="G19" i="4" s="1"/>
  <c r="E22" i="3"/>
  <c r="A23" i="3"/>
  <c r="C23" i="3" s="1"/>
  <c r="K16" i="2" l="1"/>
  <c r="M16" i="2" s="1"/>
  <c r="O16" i="2" s="1"/>
  <c r="F17" i="2" s="1"/>
  <c r="K19" i="4"/>
  <c r="I19" i="4"/>
  <c r="L19" i="4"/>
  <c r="B20" i="4" s="1"/>
  <c r="B23" i="3"/>
  <c r="D23" i="3" s="1"/>
  <c r="F23" i="3"/>
  <c r="L16" i="2" l="1"/>
  <c r="N16" i="2" s="1"/>
  <c r="E17" i="2" s="1"/>
  <c r="M19" i="4"/>
  <c r="C20" i="4" s="1"/>
  <c r="E20" i="4" s="1"/>
  <c r="A24" i="3"/>
  <c r="C24" i="3" s="1"/>
  <c r="E23" i="3"/>
  <c r="G17" i="2" l="1"/>
  <c r="J17" i="2" s="1"/>
  <c r="H17" i="2"/>
  <c r="D20" i="4"/>
  <c r="G20" i="4" s="1"/>
  <c r="H20" i="4"/>
  <c r="B24" i="3"/>
  <c r="D24" i="3" s="1"/>
  <c r="F24" i="3"/>
  <c r="K17" i="2" l="1"/>
  <c r="K20" i="4"/>
  <c r="I20" i="4"/>
  <c r="L20" i="4" s="1"/>
  <c r="M20" i="4"/>
  <c r="A25" i="3"/>
  <c r="C25" i="3" s="1"/>
  <c r="E24" i="3"/>
  <c r="M17" i="2" l="1"/>
  <c r="O17" i="2" s="1"/>
  <c r="L17" i="2"/>
  <c r="N17" i="2" s="1"/>
  <c r="B25" i="3"/>
  <c r="D25" i="3" s="1"/>
  <c r="F25" i="3"/>
  <c r="F18" i="2" l="1"/>
  <c r="E18" i="2"/>
  <c r="E25" i="3"/>
  <c r="J18" i="2" l="1"/>
  <c r="H18" i="2"/>
  <c r="K18" i="2" l="1"/>
  <c r="M18" i="2" l="1"/>
  <c r="O18" i="2" s="1"/>
  <c r="L18" i="2"/>
</calcChain>
</file>

<file path=xl/sharedStrings.xml><?xml version="1.0" encoding="utf-8"?>
<sst xmlns="http://schemas.openxmlformats.org/spreadsheetml/2006/main" count="165" uniqueCount="77">
  <si>
    <t>xi=</t>
  </si>
  <si>
    <t>yi=</t>
  </si>
  <si>
    <t>METODO DE EULER</t>
  </si>
  <si>
    <t>Xm</t>
  </si>
  <si>
    <t>Ym</t>
  </si>
  <si>
    <t>f(xm,ym)</t>
  </si>
  <si>
    <t>Xm+1</t>
  </si>
  <si>
    <t>Ym+1</t>
  </si>
  <si>
    <t>h=</t>
  </si>
  <si>
    <t>Xf=</t>
  </si>
  <si>
    <t>METODO EULER MEJORADO</t>
  </si>
  <si>
    <t>Y(e)m+1</t>
  </si>
  <si>
    <t>f(xm+1,y(e)m+1)</t>
  </si>
  <si>
    <t>METODO RUNGE KUTTA</t>
  </si>
  <si>
    <t>K1</t>
  </si>
  <si>
    <t>Xm+h/2</t>
  </si>
  <si>
    <t>Ym+h/2k1</t>
  </si>
  <si>
    <t>k2</t>
  </si>
  <si>
    <t>Ym+h/2k2</t>
  </si>
  <si>
    <t>k3</t>
  </si>
  <si>
    <t>Ym+hk3</t>
  </si>
  <si>
    <t>k4</t>
  </si>
  <si>
    <t>IMPORTANTE, CAMBIAR LAS CONDICIONES EN LAS FILAS COLUMNAS DESTACAADAS EN ROJO… LAS COLUMNAS DE COLOR ROSA CLARO SON LOS RESULTADOS DE LOS EJERCICIOS</t>
  </si>
  <si>
    <t>METODO EULER</t>
  </si>
  <si>
    <t>xm</t>
  </si>
  <si>
    <t>ym</t>
  </si>
  <si>
    <t>zm</t>
  </si>
  <si>
    <t>f(xm,ym,zm)</t>
  </si>
  <si>
    <t>g(xm,ym,zm)</t>
  </si>
  <si>
    <t>Zm+1</t>
  </si>
  <si>
    <t>zi=</t>
  </si>
  <si>
    <t>Zm</t>
  </si>
  <si>
    <t>f(Xm,Ym,Zm)</t>
  </si>
  <si>
    <t>Yeuler</t>
  </si>
  <si>
    <t>Zeuler</t>
  </si>
  <si>
    <t>f(x1,Ye,Ze)</t>
  </si>
  <si>
    <t>g(x1,Ye,Ze)</t>
  </si>
  <si>
    <t>g(Xm,Ym,Zm)</t>
  </si>
  <si>
    <t>PARA EDOS, TENER EN CUENTA QUE Y''=F(x,y,y') Y QUE LAS CONDICIONES INICIALES SON Xo,Yo,Yo'… Yo=Z Y QUE Y'' = G(X,Y,Y')</t>
  </si>
  <si>
    <t>METODO RUNGEKUTTA</t>
  </si>
  <si>
    <t>L1</t>
  </si>
  <si>
    <t>K2</t>
  </si>
  <si>
    <t>Zm+h/2L1</t>
  </si>
  <si>
    <t>L2</t>
  </si>
  <si>
    <t>Ym+h/2K1</t>
  </si>
  <si>
    <t>Ym+h/2K2</t>
  </si>
  <si>
    <t>Zm+h/2L2</t>
  </si>
  <si>
    <t>L3</t>
  </si>
  <si>
    <t>Ym+hK3</t>
  </si>
  <si>
    <t>Zm+hL3</t>
  </si>
  <si>
    <t>L4</t>
  </si>
  <si>
    <t>Pasos =</t>
  </si>
  <si>
    <t>K1=f(xm,ym,zm)</t>
  </si>
  <si>
    <t>k2=f(xm+h/2,ym+h/2k1,zm+h/2L1)</t>
  </si>
  <si>
    <t>k3=f(xm+h/2,ym+h/2k2,zm+h/2L2)</t>
  </si>
  <si>
    <t>k4=f(xm+h,ym+hk3,zm+hL3)</t>
  </si>
  <si>
    <t>L1,L2,L3,L4 es igual pero con g(xm,ym,zm)</t>
  </si>
  <si>
    <t>pasos=</t>
  </si>
  <si>
    <t>PRIMERO HACER UNA TABLA PARA VERIFICAR EL CAMBIO DE SIGNO, ALLI VA A HABER UN CORTE CON EL EJE DE LAS X  (EN EL CASO DE SER UN MINIMO O MAXIMO RELATIVO, UTILIZAR LA DERIVADA DE LA FUNCION)</t>
  </si>
  <si>
    <t>X</t>
  </si>
  <si>
    <t>Y=f(x)</t>
  </si>
  <si>
    <t>xi</t>
  </si>
  <si>
    <t>f(xi)</t>
  </si>
  <si>
    <t>f'(xi)</t>
  </si>
  <si>
    <t>xi+1</t>
  </si>
  <si>
    <t>dx</t>
  </si>
  <si>
    <t>dy</t>
  </si>
  <si>
    <t>f(xi+1)</t>
  </si>
  <si>
    <t>xi-(f(xi)/f'(xi))</t>
  </si>
  <si>
    <t>ESTOS VALORES SON IGUALES POR DEFINICION</t>
  </si>
  <si>
    <t>Z(e)m+1</t>
  </si>
  <si>
    <t>f(xm+1,y(e)m+1,z(e)m+1)</t>
  </si>
  <si>
    <t>g(xm+1,y(e)m+1,z(e)m+1)</t>
  </si>
  <si>
    <t>MODIFICAR</t>
  </si>
  <si>
    <t>(!!) E-N</t>
  </si>
  <si>
    <t>r(xm,ym,zm)</t>
  </si>
  <si>
    <t>Wm+1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</si>
</sst>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9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1" fillId="4" borderId="0" xfId="0" applyFont="1" applyFill="1"/>
    <xf numFmtId="0" fontId="1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top" wrapText="1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9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194-2DE5-41CF-8014-6D6457572912}">
  <dimension ref="A2:Q25"/>
  <sheetViews>
    <sheetView workbookViewId="0">
      <selection activeCell="B5" sqref="B5"/>
    </sheetView>
  </sheetViews>
  <sheetFormatPr baseColWidth="10" defaultRowHeight="15" x14ac:dyDescent="0.25"/>
  <cols>
    <col min="1" max="1" width="11.7109375" bestFit="1" customWidth="1"/>
    <col min="2" max="2" width="13.85546875" bestFit="1" customWidth="1"/>
    <col min="3" max="3" width="11.7109375" bestFit="1" customWidth="1"/>
    <col min="4" max="4" width="13.28515625" customWidth="1"/>
    <col min="5" max="5" width="19.7109375" customWidth="1"/>
    <col min="6" max="6" width="22.85546875" customWidth="1"/>
    <col min="17" max="17" width="19.7109375" customWidth="1"/>
  </cols>
  <sheetData>
    <row r="2" spans="1:17" ht="15.75" x14ac:dyDescent="0.25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4" spans="1:17" ht="15.75" x14ac:dyDescent="0.25">
      <c r="A4" s="23" t="s">
        <v>59</v>
      </c>
      <c r="B4" s="23" t="s">
        <v>60</v>
      </c>
    </row>
    <row r="5" spans="1:17" ht="15.75" x14ac:dyDescent="0.25">
      <c r="A5" s="3">
        <v>50</v>
      </c>
      <c r="B5" s="18">
        <f>LN(A5+1)+(2*A5^2)/5-20*A5-17</f>
        <v>-13.068174367275674</v>
      </c>
    </row>
    <row r="6" spans="1:17" ht="15.75" x14ac:dyDescent="0.25">
      <c r="A6" s="3">
        <v>50.5</v>
      </c>
      <c r="B6" s="18">
        <f t="shared" ref="B6:B11" si="0">LN(A6+1)+(2*A6^2)/5-20*A6-17</f>
        <v>-2.9584181923303277</v>
      </c>
    </row>
    <row r="7" spans="1:17" ht="15.75" x14ac:dyDescent="0.25">
      <c r="A7" s="3">
        <v>50.75</v>
      </c>
      <c r="B7" s="18">
        <f t="shared" si="0"/>
        <v>2.1714244321453862</v>
      </c>
    </row>
    <row r="8" spans="1:17" ht="15.75" x14ac:dyDescent="0.25">
      <c r="A8" s="3">
        <v>3</v>
      </c>
      <c r="B8" s="18">
        <f t="shared" si="0"/>
        <v>-72.013705638880111</v>
      </c>
    </row>
    <row r="9" spans="1:17" ht="15.75" x14ac:dyDescent="0.25">
      <c r="A9" s="3">
        <v>4</v>
      </c>
      <c r="B9" s="18">
        <f t="shared" si="0"/>
        <v>-88.990562087565905</v>
      </c>
    </row>
    <row r="10" spans="1:17" ht="15.75" x14ac:dyDescent="0.25">
      <c r="A10" s="3">
        <v>9</v>
      </c>
      <c r="B10" s="18">
        <f t="shared" si="0"/>
        <v>-162.29741490700596</v>
      </c>
    </row>
    <row r="11" spans="1:17" ht="15.75" x14ac:dyDescent="0.25">
      <c r="A11" s="3">
        <v>10</v>
      </c>
      <c r="B11" s="18">
        <f t="shared" si="0"/>
        <v>-174.60210472720163</v>
      </c>
    </row>
    <row r="13" spans="1:17" ht="15.75" x14ac:dyDescent="0.25">
      <c r="A13" s="12"/>
      <c r="B13" s="12"/>
      <c r="C13" s="12"/>
      <c r="D13" s="22" t="s">
        <v>68</v>
      </c>
      <c r="E13" s="12"/>
      <c r="F13" s="22" t="s">
        <v>67</v>
      </c>
    </row>
    <row r="14" spans="1:17" ht="15.75" x14ac:dyDescent="0.25">
      <c r="A14" s="19" t="s">
        <v>61</v>
      </c>
      <c r="B14" s="31" t="s">
        <v>62</v>
      </c>
      <c r="C14" s="31" t="s">
        <v>63</v>
      </c>
      <c r="D14" s="19" t="s">
        <v>64</v>
      </c>
      <c r="E14" s="19" t="s">
        <v>65</v>
      </c>
      <c r="F14" s="31" t="s">
        <v>66</v>
      </c>
      <c r="H14" s="29" t="s">
        <v>73</v>
      </c>
    </row>
    <row r="15" spans="1:17" ht="15.75" x14ac:dyDescent="0.25">
      <c r="A15" s="3">
        <v>50.5</v>
      </c>
      <c r="B15" s="3">
        <f>LN(A15+1)+(2*A15^2)/5-20*A15-17</f>
        <v>-2.9584181923303277</v>
      </c>
      <c r="C15" s="3">
        <f>(4*A15)/5+1/(A15+1)-20</f>
        <v>20.419417475728153</v>
      </c>
      <c r="D15" s="3">
        <f>A15-(B15/C15)</f>
        <v>50.644882595002862</v>
      </c>
      <c r="E15" s="3">
        <f>D15-A15</f>
        <v>0.14488259500286205</v>
      </c>
      <c r="F15" s="32">
        <f>ABS(LN(A15+1)+(2*A15^2)/5-20*A15-17)</f>
        <v>2.9584181923303277</v>
      </c>
    </row>
    <row r="16" spans="1:17" ht="15.75" x14ac:dyDescent="0.25">
      <c r="A16" s="4">
        <v>50.5</v>
      </c>
      <c r="B16" s="3">
        <f t="shared" ref="B16:B25" si="1">LN(A16+1)+(2*A16^2)/5-20*A16-17</f>
        <v>-2.9584181923303277</v>
      </c>
      <c r="C16" s="3">
        <f t="shared" ref="C16:C25" si="2">(4*A16)/5+1/(A16+1)-20</f>
        <v>20.419417475728153</v>
      </c>
      <c r="D16" s="3">
        <f t="shared" ref="D16:D25" si="3">A16-(B16/C16)</f>
        <v>50.644882595002862</v>
      </c>
      <c r="E16" s="3">
        <f t="shared" ref="E16:E25" si="4">D16-A16</f>
        <v>0.14488259500286205</v>
      </c>
      <c r="F16" s="32">
        <f t="shared" ref="F16:F25" si="5">ABS(LN(A16+1)+(2*A16^2)/5-20*A16-17)</f>
        <v>2.9584181923303277</v>
      </c>
    </row>
    <row r="17" spans="1:8" ht="15.75" x14ac:dyDescent="0.25">
      <c r="A17" s="4">
        <f t="shared" ref="A17:A25" si="6">D16</f>
        <v>50.644882595002862</v>
      </c>
      <c r="B17" s="3">
        <f t="shared" si="1"/>
        <v>8.3924367403369615E-3</v>
      </c>
      <c r="C17" s="3">
        <f t="shared" si="2"/>
        <v>20.535269078680443</v>
      </c>
      <c r="D17" s="3">
        <f t="shared" si="3"/>
        <v>50.64447391096234</v>
      </c>
      <c r="E17" s="3">
        <f t="shared" si="4"/>
        <v>-4.0868404052218921E-4</v>
      </c>
      <c r="F17" s="32">
        <f t="shared" si="5"/>
        <v>8.3924367403369615E-3</v>
      </c>
      <c r="H17" s="29" t="s">
        <v>74</v>
      </c>
    </row>
    <row r="18" spans="1:8" ht="15.75" x14ac:dyDescent="0.25">
      <c r="A18" s="4">
        <f t="shared" si="6"/>
        <v>50.64447391096234</v>
      </c>
      <c r="B18" s="3">
        <f t="shared" si="1"/>
        <v>6.6777715801435988E-8</v>
      </c>
      <c r="C18" s="3">
        <f t="shared" si="2"/>
        <v>20.534942284675459</v>
      </c>
      <c r="D18" s="3">
        <f t="shared" si="3"/>
        <v>50.644473907710434</v>
      </c>
      <c r="E18" s="3">
        <f t="shared" si="4"/>
        <v>-3.2519054116164625E-9</v>
      </c>
      <c r="F18" s="32">
        <f t="shared" si="5"/>
        <v>6.6777715801435988E-8</v>
      </c>
    </row>
    <row r="19" spans="1:8" ht="15.75" x14ac:dyDescent="0.25">
      <c r="A19" s="4">
        <f t="shared" si="6"/>
        <v>50.644473907710434</v>
      </c>
      <c r="B19" s="3">
        <f t="shared" si="1"/>
        <v>0</v>
      </c>
      <c r="C19" s="3">
        <f t="shared" si="2"/>
        <v>20.534942282075157</v>
      </c>
      <c r="D19" s="3">
        <f t="shared" si="3"/>
        <v>50.644473907710434</v>
      </c>
      <c r="E19" s="3">
        <f t="shared" si="4"/>
        <v>0</v>
      </c>
      <c r="F19" s="32">
        <f t="shared" si="5"/>
        <v>0</v>
      </c>
    </row>
    <row r="20" spans="1:8" ht="15.75" x14ac:dyDescent="0.25">
      <c r="A20" s="4">
        <f t="shared" si="6"/>
        <v>50.644473907710434</v>
      </c>
      <c r="B20" s="3">
        <f t="shared" si="1"/>
        <v>0</v>
      </c>
      <c r="C20" s="3">
        <f t="shared" si="2"/>
        <v>20.534942282075157</v>
      </c>
      <c r="D20" s="3">
        <f t="shared" si="3"/>
        <v>50.644473907710434</v>
      </c>
      <c r="E20" s="3">
        <f t="shared" si="4"/>
        <v>0</v>
      </c>
      <c r="F20" s="32">
        <f t="shared" si="5"/>
        <v>0</v>
      </c>
    </row>
    <row r="21" spans="1:8" ht="15.75" x14ac:dyDescent="0.25">
      <c r="A21" s="4">
        <f t="shared" si="6"/>
        <v>50.644473907710434</v>
      </c>
      <c r="B21" s="3">
        <f t="shared" si="1"/>
        <v>0</v>
      </c>
      <c r="C21" s="3">
        <f t="shared" si="2"/>
        <v>20.534942282075157</v>
      </c>
      <c r="D21" s="3">
        <f t="shared" si="3"/>
        <v>50.644473907710434</v>
      </c>
      <c r="E21" s="3">
        <f t="shared" si="4"/>
        <v>0</v>
      </c>
      <c r="F21" s="32">
        <f t="shared" si="5"/>
        <v>0</v>
      </c>
    </row>
    <row r="22" spans="1:8" ht="15.75" x14ac:dyDescent="0.25">
      <c r="A22" s="4">
        <f t="shared" si="6"/>
        <v>50.644473907710434</v>
      </c>
      <c r="B22" s="3">
        <f t="shared" si="1"/>
        <v>0</v>
      </c>
      <c r="C22" s="3">
        <f t="shared" si="2"/>
        <v>20.534942282075157</v>
      </c>
      <c r="D22" s="3">
        <f t="shared" si="3"/>
        <v>50.644473907710434</v>
      </c>
      <c r="E22" s="3">
        <f t="shared" si="4"/>
        <v>0</v>
      </c>
      <c r="F22" s="32">
        <f t="shared" si="5"/>
        <v>0</v>
      </c>
    </row>
    <row r="23" spans="1:8" ht="15.75" x14ac:dyDescent="0.25">
      <c r="A23" s="4">
        <f t="shared" si="6"/>
        <v>50.644473907710434</v>
      </c>
      <c r="B23" s="3">
        <f t="shared" si="1"/>
        <v>0</v>
      </c>
      <c r="C23" s="3">
        <f t="shared" si="2"/>
        <v>20.534942282075157</v>
      </c>
      <c r="D23" s="3">
        <f t="shared" si="3"/>
        <v>50.644473907710434</v>
      </c>
      <c r="E23" s="3">
        <f t="shared" si="4"/>
        <v>0</v>
      </c>
      <c r="F23" s="32">
        <f t="shared" si="5"/>
        <v>0</v>
      </c>
    </row>
    <row r="24" spans="1:8" ht="15.75" x14ac:dyDescent="0.25">
      <c r="A24" s="4">
        <f t="shared" si="6"/>
        <v>50.644473907710434</v>
      </c>
      <c r="B24" s="3">
        <f t="shared" si="1"/>
        <v>0</v>
      </c>
      <c r="C24" s="3">
        <f t="shared" si="2"/>
        <v>20.534942282075157</v>
      </c>
      <c r="D24" s="3">
        <f t="shared" si="3"/>
        <v>50.644473907710434</v>
      </c>
      <c r="E24" s="3">
        <f t="shared" si="4"/>
        <v>0</v>
      </c>
      <c r="F24" s="32">
        <f t="shared" si="5"/>
        <v>0</v>
      </c>
    </row>
    <row r="25" spans="1:8" ht="15.75" x14ac:dyDescent="0.25">
      <c r="A25" s="4">
        <f t="shared" si="6"/>
        <v>50.644473907710434</v>
      </c>
      <c r="B25" s="3">
        <f t="shared" si="1"/>
        <v>0</v>
      </c>
      <c r="C25" s="3">
        <f t="shared" si="2"/>
        <v>20.534942282075157</v>
      </c>
      <c r="D25" s="3">
        <f t="shared" si="3"/>
        <v>50.644473907710434</v>
      </c>
      <c r="E25" s="3">
        <f t="shared" si="4"/>
        <v>0</v>
      </c>
      <c r="F25" s="32">
        <f t="shared" si="5"/>
        <v>0</v>
      </c>
    </row>
  </sheetData>
  <mergeCells count="1">
    <mergeCell ref="A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3C40-968F-4411-9591-EA530B86222C}">
  <dimension ref="A1:T23"/>
  <sheetViews>
    <sheetView zoomScale="77" workbookViewId="0">
      <selection activeCell="C20" sqref="C20"/>
    </sheetView>
  </sheetViews>
  <sheetFormatPr baseColWidth="10" defaultRowHeight="15" x14ac:dyDescent="0.25"/>
  <cols>
    <col min="8" max="8" width="28.42578125" customWidth="1"/>
    <col min="9" max="9" width="16.28515625" customWidth="1"/>
    <col min="10" max="10" width="21.28515625" customWidth="1"/>
    <col min="11" max="11" width="26.42578125" customWidth="1"/>
    <col min="16" max="16" width="18.140625" customWidth="1"/>
  </cols>
  <sheetData>
    <row r="1" spans="1:20" ht="14.45" customHeight="1" x14ac:dyDescent="0.3">
      <c r="A1" s="11"/>
      <c r="B1" s="11"/>
      <c r="C1" s="11"/>
      <c r="D1" s="5"/>
      <c r="E1" s="5"/>
      <c r="F1" s="5"/>
      <c r="G1" s="5"/>
      <c r="H1" s="5"/>
      <c r="I1" s="5"/>
      <c r="J1" s="5"/>
      <c r="K1" s="5"/>
      <c r="L1" s="5"/>
      <c r="M1" s="5"/>
      <c r="N1" s="46" t="s">
        <v>22</v>
      </c>
      <c r="O1" s="46"/>
      <c r="P1" s="46"/>
      <c r="Q1" s="46"/>
      <c r="R1" s="46"/>
      <c r="S1" s="46"/>
      <c r="T1" s="46"/>
    </row>
    <row r="2" spans="1:20" ht="18.75" x14ac:dyDescent="0.3">
      <c r="A2" s="21" t="s">
        <v>0</v>
      </c>
      <c r="B2" s="21">
        <v>3</v>
      </c>
      <c r="C2" s="11"/>
      <c r="D2" s="44" t="s">
        <v>2</v>
      </c>
      <c r="E2" s="44"/>
      <c r="F2" s="44"/>
      <c r="G2" s="44"/>
      <c r="H2" s="44"/>
      <c r="I2" s="5"/>
      <c r="J2" s="5"/>
      <c r="M2" s="5"/>
      <c r="N2" s="46"/>
      <c r="O2" s="46"/>
      <c r="P2" s="46"/>
      <c r="Q2" s="46"/>
      <c r="R2" s="46"/>
      <c r="S2" s="46"/>
      <c r="T2" s="46"/>
    </row>
    <row r="3" spans="1:20" ht="18.75" x14ac:dyDescent="0.3">
      <c r="A3" s="21" t="s">
        <v>1</v>
      </c>
      <c r="B3" s="21">
        <v>70</v>
      </c>
      <c r="C3" s="11"/>
      <c r="D3" s="7" t="s">
        <v>3</v>
      </c>
      <c r="E3" s="7" t="s">
        <v>4</v>
      </c>
      <c r="F3" s="13" t="s">
        <v>5</v>
      </c>
      <c r="G3" s="7" t="s">
        <v>6</v>
      </c>
      <c r="H3" s="7" t="s">
        <v>7</v>
      </c>
      <c r="I3" s="5"/>
      <c r="J3" s="5"/>
      <c r="M3" s="5"/>
      <c r="N3" s="46"/>
      <c r="O3" s="46"/>
      <c r="P3" s="46"/>
      <c r="Q3" s="46"/>
      <c r="R3" s="46"/>
      <c r="S3" s="46"/>
      <c r="T3" s="46"/>
    </row>
    <row r="4" spans="1:20" ht="14.45" customHeight="1" x14ac:dyDescent="0.3">
      <c r="A4" s="21" t="s">
        <v>9</v>
      </c>
      <c r="B4" s="21">
        <v>3.5</v>
      </c>
      <c r="C4" s="11"/>
      <c r="D4" s="7">
        <f>B2</f>
        <v>3</v>
      </c>
      <c r="E4" s="7">
        <f>B3</f>
        <v>70</v>
      </c>
      <c r="F4" s="7">
        <f>-2+(D4*E4)</f>
        <v>208</v>
      </c>
      <c r="G4" s="8">
        <f>D4+B5</f>
        <v>3.25</v>
      </c>
      <c r="H4" s="8">
        <f>E4+B5*F4</f>
        <v>122</v>
      </c>
      <c r="I4" s="5"/>
      <c r="J4" s="5"/>
      <c r="M4" s="5"/>
      <c r="N4" s="46"/>
      <c r="O4" s="46"/>
      <c r="P4" s="46"/>
      <c r="Q4" s="46"/>
      <c r="R4" s="46"/>
      <c r="S4" s="46"/>
      <c r="T4" s="46"/>
    </row>
    <row r="5" spans="1:20" ht="18.75" x14ac:dyDescent="0.3">
      <c r="A5" s="21" t="s">
        <v>8</v>
      </c>
      <c r="B5" s="21">
        <f>(B4-B2)/B6</f>
        <v>0.25</v>
      </c>
      <c r="C5" s="11"/>
      <c r="D5" s="7">
        <f t="shared" ref="D5:E7" si="0">G4</f>
        <v>3.25</v>
      </c>
      <c r="E5" s="7">
        <f t="shared" si="0"/>
        <v>122</v>
      </c>
      <c r="F5" s="7">
        <f t="shared" ref="F5:F7" si="1">-2+(D5*E5)</f>
        <v>394.5</v>
      </c>
      <c r="G5" s="8">
        <f>D5+B5</f>
        <v>3.5</v>
      </c>
      <c r="H5" s="8">
        <f>E5+B5*F5</f>
        <v>220.625</v>
      </c>
      <c r="I5" s="5"/>
      <c r="J5" s="5"/>
      <c r="K5" s="5"/>
      <c r="L5" s="5"/>
      <c r="M5" s="5"/>
      <c r="N5" s="46"/>
      <c r="O5" s="46"/>
      <c r="P5" s="46"/>
      <c r="Q5" s="46"/>
      <c r="R5" s="46"/>
      <c r="S5" s="46"/>
      <c r="T5" s="46"/>
    </row>
    <row r="6" spans="1:20" ht="18.75" x14ac:dyDescent="0.3">
      <c r="A6" s="21" t="s">
        <v>51</v>
      </c>
      <c r="B6" s="21">
        <v>2</v>
      </c>
      <c r="C6" s="11"/>
      <c r="D6" s="7">
        <f t="shared" si="0"/>
        <v>3.5</v>
      </c>
      <c r="E6" s="7">
        <f t="shared" si="0"/>
        <v>220.625</v>
      </c>
      <c r="F6" s="7">
        <f t="shared" si="1"/>
        <v>770.1875</v>
      </c>
      <c r="G6" s="8">
        <f>D6+B5</f>
        <v>3.75</v>
      </c>
      <c r="H6" s="8">
        <f>E6+B5*F6</f>
        <v>413.171875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8.75" x14ac:dyDescent="0.3">
      <c r="A7" s="11"/>
      <c r="B7" s="11"/>
      <c r="C7" s="11"/>
      <c r="D7" s="7">
        <f t="shared" si="0"/>
        <v>3.75</v>
      </c>
      <c r="E7" s="7">
        <f t="shared" si="0"/>
        <v>413.171875</v>
      </c>
      <c r="F7" s="7">
        <f t="shared" si="1"/>
        <v>1547.39453125</v>
      </c>
      <c r="G7" s="8">
        <f>D7+B5</f>
        <v>4</v>
      </c>
      <c r="H7" s="8">
        <f>E7+B5*F7</f>
        <v>800.0205078125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8.75" x14ac:dyDescent="0.3">
      <c r="A8" s="11"/>
      <c r="B8" s="11"/>
      <c r="C8" s="11"/>
      <c r="D8" s="14"/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8.75" x14ac:dyDescent="0.3">
      <c r="A9" s="11"/>
      <c r="B9" s="11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8.75" x14ac:dyDescent="0.3">
      <c r="A10" s="11"/>
      <c r="B10" s="11"/>
      <c r="C10" s="11"/>
      <c r="D10" s="42" t="s">
        <v>10</v>
      </c>
      <c r="E10" s="42"/>
      <c r="F10" s="42"/>
      <c r="G10" s="42"/>
      <c r="H10" s="42"/>
      <c r="I10" s="42"/>
      <c r="J10" s="42"/>
      <c r="K10" s="42"/>
      <c r="L10" s="5"/>
      <c r="M10" s="5"/>
      <c r="N10" s="5"/>
      <c r="O10" s="5"/>
      <c r="P10" s="5"/>
      <c r="Q10" s="5"/>
      <c r="R10" s="5"/>
      <c r="S10" s="5"/>
      <c r="T10" s="5"/>
    </row>
    <row r="11" spans="1:20" ht="18.75" x14ac:dyDescent="0.3">
      <c r="A11" s="11"/>
      <c r="B11" s="11"/>
      <c r="C11" s="11"/>
      <c r="D11" s="7" t="s">
        <v>3</v>
      </c>
      <c r="E11" s="7" t="s">
        <v>4</v>
      </c>
      <c r="F11" s="13" t="s">
        <v>5</v>
      </c>
      <c r="G11" s="7" t="s">
        <v>6</v>
      </c>
      <c r="H11" s="7" t="s">
        <v>11</v>
      </c>
      <c r="I11" s="45" t="s">
        <v>12</v>
      </c>
      <c r="J11" s="45"/>
      <c r="K11" s="9" t="s">
        <v>7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 ht="18.75" x14ac:dyDescent="0.3">
      <c r="A12" s="11"/>
      <c r="B12" s="11"/>
      <c r="C12" s="11"/>
      <c r="D12" s="28">
        <f>B2</f>
        <v>3</v>
      </c>
      <c r="E12" s="28">
        <f>B3</f>
        <v>70</v>
      </c>
      <c r="F12" s="7">
        <f>(2*D12)/3-E12/(3*D12)</f>
        <v>-5.7777777777777777</v>
      </c>
      <c r="G12" s="7">
        <f>D12+B5</f>
        <v>3.25</v>
      </c>
      <c r="H12" s="7">
        <f>E12+$B$5*F12</f>
        <v>68.555555555555557</v>
      </c>
      <c r="I12" s="41">
        <f>(2*G12)/3-H12/(3*G12)</f>
        <v>-4.8646723646723657</v>
      </c>
      <c r="J12" s="41"/>
      <c r="K12" s="8">
        <f>E12+(B5/2)*(F12+I12)</f>
        <v>68.669693732193736</v>
      </c>
      <c r="L12" s="5"/>
      <c r="M12" s="5"/>
      <c r="N12" s="5"/>
      <c r="O12" s="5"/>
      <c r="P12" s="5"/>
      <c r="Q12" s="5"/>
      <c r="R12" s="5"/>
      <c r="S12" s="5"/>
      <c r="T12" s="5"/>
    </row>
    <row r="13" spans="1:20" ht="18.75" x14ac:dyDescent="0.3">
      <c r="A13" s="11"/>
      <c r="B13" s="11"/>
      <c r="C13" s="11"/>
      <c r="D13" s="28">
        <f>G12</f>
        <v>3.25</v>
      </c>
      <c r="E13" s="28">
        <f>K12</f>
        <v>68.669693732193736</v>
      </c>
      <c r="F13" s="7">
        <f t="shared" ref="F13:F15" si="2">(2*D13)/3-E13/(3*D13)</f>
        <v>-4.8763788443275633</v>
      </c>
      <c r="G13" s="7">
        <f>D13+B5</f>
        <v>3.5</v>
      </c>
      <c r="H13" s="7">
        <f>E13+$B$5*F13</f>
        <v>67.450599021111842</v>
      </c>
      <c r="I13" s="41">
        <f t="shared" ref="I13:I15" si="3">(2*G13)/3-H13/(3*G13)</f>
        <v>-4.0905332401058896</v>
      </c>
      <c r="J13" s="41"/>
      <c r="K13" s="8">
        <f>E13+(B5/2)*(F13+I13)</f>
        <v>67.548829721639549</v>
      </c>
      <c r="L13" s="5"/>
      <c r="M13" s="5"/>
      <c r="N13" s="5"/>
      <c r="O13" s="5"/>
      <c r="P13" s="5"/>
      <c r="Q13" s="5"/>
      <c r="R13" s="5"/>
      <c r="S13" s="5"/>
      <c r="T13" s="5"/>
    </row>
    <row r="14" spans="1:20" ht="18.75" x14ac:dyDescent="0.3">
      <c r="A14" s="11"/>
      <c r="B14" s="11"/>
      <c r="C14" s="11"/>
      <c r="D14" s="28">
        <f>G13</f>
        <v>3.5</v>
      </c>
      <c r="E14" s="28">
        <f>K13</f>
        <v>67.548829721639549</v>
      </c>
      <c r="F14" s="7">
        <f t="shared" si="2"/>
        <v>-4.099888544918052</v>
      </c>
      <c r="G14" s="7">
        <f>D14+B5</f>
        <v>3.75</v>
      </c>
      <c r="H14" s="7">
        <f>E14+$B$5*F14</f>
        <v>66.523857585410042</v>
      </c>
      <c r="I14" s="41">
        <f t="shared" si="3"/>
        <v>-3.4132317853697813</v>
      </c>
      <c r="J14" s="41"/>
      <c r="K14" s="8">
        <f>E14+(B5/2)*(F14+I14)</f>
        <v>66.609689680353569</v>
      </c>
      <c r="L14" s="5"/>
      <c r="M14" s="5"/>
      <c r="N14" s="5"/>
      <c r="O14" s="5"/>
      <c r="P14" s="5"/>
      <c r="Q14" s="5"/>
      <c r="R14" s="5"/>
      <c r="S14" s="5"/>
      <c r="T14" s="5"/>
    </row>
    <row r="15" spans="1:20" ht="18.75" x14ac:dyDescent="0.3">
      <c r="A15" s="11"/>
      <c r="B15" s="11"/>
      <c r="C15" s="11"/>
      <c r="D15" s="28">
        <f>G14</f>
        <v>3.75</v>
      </c>
      <c r="E15" s="28">
        <f>K14</f>
        <v>66.609689680353569</v>
      </c>
      <c r="F15" s="7">
        <f t="shared" si="2"/>
        <v>-3.4208613049203169</v>
      </c>
      <c r="G15" s="7">
        <f>D15+B5</f>
        <v>4</v>
      </c>
      <c r="H15" s="7">
        <f>E15+$B$5*F15</f>
        <v>65.754474354123488</v>
      </c>
      <c r="I15" s="41">
        <f t="shared" si="3"/>
        <v>-2.8128728628436241</v>
      </c>
      <c r="J15" s="41"/>
      <c r="K15" s="8">
        <f>E15+(B5/2)*(F15+I15)</f>
        <v>65.830472909383076</v>
      </c>
      <c r="L15" s="5"/>
      <c r="M15" s="5"/>
      <c r="N15" s="5"/>
      <c r="O15" s="5"/>
      <c r="P15" s="5"/>
      <c r="Q15" s="5"/>
      <c r="R15" s="5"/>
      <c r="S15" s="5"/>
      <c r="T15" s="5"/>
    </row>
    <row r="16" spans="1:20" ht="18.75" x14ac:dyDescent="0.3">
      <c r="A16" s="11"/>
      <c r="B16" s="11"/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8.75" x14ac:dyDescent="0.3">
      <c r="A17" s="11"/>
      <c r="B17" s="11"/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8.75" x14ac:dyDescent="0.3">
      <c r="A18" s="11"/>
      <c r="B18" s="11"/>
      <c r="C18" s="11"/>
      <c r="D18" s="43" t="s">
        <v>13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15"/>
      <c r="R18" s="5"/>
      <c r="S18" s="5"/>
      <c r="T18" s="5"/>
    </row>
    <row r="19" spans="1:20" ht="18.75" x14ac:dyDescent="0.3">
      <c r="A19" s="11"/>
      <c r="B19" s="11"/>
      <c r="C19" s="11"/>
      <c r="D19" s="7" t="s">
        <v>3</v>
      </c>
      <c r="E19" s="7" t="s">
        <v>4</v>
      </c>
      <c r="F19" s="13" t="s">
        <v>14</v>
      </c>
      <c r="G19" s="7" t="s">
        <v>15</v>
      </c>
      <c r="H19" s="7" t="s">
        <v>16</v>
      </c>
      <c r="I19" s="13" t="s">
        <v>17</v>
      </c>
      <c r="J19" s="7" t="s">
        <v>15</v>
      </c>
      <c r="K19" s="7" t="s">
        <v>18</v>
      </c>
      <c r="L19" s="13" t="s">
        <v>19</v>
      </c>
      <c r="M19" s="7" t="s">
        <v>6</v>
      </c>
      <c r="N19" s="7" t="s">
        <v>20</v>
      </c>
      <c r="O19" s="13" t="s">
        <v>21</v>
      </c>
      <c r="P19" s="7" t="s">
        <v>7</v>
      </c>
      <c r="Q19" s="15"/>
      <c r="R19" s="5"/>
      <c r="S19" s="5"/>
      <c r="T19" s="5"/>
    </row>
    <row r="20" spans="1:20" ht="18.75" x14ac:dyDescent="0.3">
      <c r="A20" s="11"/>
      <c r="B20" s="11"/>
      <c r="C20" s="11"/>
      <c r="D20" s="7">
        <f>B2</f>
        <v>3</v>
      </c>
      <c r="E20" s="7">
        <f>B3</f>
        <v>70</v>
      </c>
      <c r="F20" s="7">
        <f>E20-D20^2-EXP(D20)</f>
        <v>40.914463076812332</v>
      </c>
      <c r="G20" s="7">
        <f>D20+B5/2</f>
        <v>3.125</v>
      </c>
      <c r="H20" s="7">
        <f>E20+B5/2*F20</f>
        <v>75.114307884601544</v>
      </c>
      <c r="I20" s="7">
        <f>H20-G20^2-EXP(G20)</f>
        <v>42.588787791074814</v>
      </c>
      <c r="J20" s="7">
        <f>D20+B5/2</f>
        <v>3.125</v>
      </c>
      <c r="K20" s="7">
        <f>E20+B5/2*I20</f>
        <v>75.323598473884346</v>
      </c>
      <c r="L20" s="7">
        <f>K20-J20^2-EXP(J20)</f>
        <v>42.798078380357616</v>
      </c>
      <c r="M20" s="8">
        <f>D20+B5</f>
        <v>3.25</v>
      </c>
      <c r="N20" s="7">
        <f>E20+B5*L20</f>
        <v>80.699519595089399</v>
      </c>
      <c r="O20" s="7">
        <f>N20-M20^2-EXP(M20)</f>
        <v>44.346679677896333</v>
      </c>
      <c r="P20" s="8">
        <f>E20+B5/6*(F20+2*I20+2*L20+O20)</f>
        <v>80.668119795732224</v>
      </c>
      <c r="Q20" s="15"/>
      <c r="R20" s="5"/>
      <c r="S20" s="5"/>
      <c r="T20" s="5"/>
    </row>
    <row r="21" spans="1:20" ht="18.75" x14ac:dyDescent="0.3">
      <c r="A21" s="11"/>
      <c r="B21" s="11"/>
      <c r="C21" s="11"/>
      <c r="D21" s="7">
        <f>M20</f>
        <v>3.25</v>
      </c>
      <c r="E21" s="7">
        <f>P20</f>
        <v>80.668119795732224</v>
      </c>
      <c r="F21" s="7">
        <f t="shared" ref="F21:F22" si="4">E21-D21^2-EXP(D21)</f>
        <v>44.315279878539158</v>
      </c>
      <c r="G21" s="7">
        <f>D21+B5/2</f>
        <v>3.375</v>
      </c>
      <c r="H21" s="7">
        <f>E21+B5/2*F21</f>
        <v>86.207529780549621</v>
      </c>
      <c r="I21" s="7">
        <f t="shared" ref="I21:I22" si="5">H21-G21^2-EXP(G21)</f>
        <v>45.592620999314676</v>
      </c>
      <c r="J21" s="7">
        <f>D21+B5/2</f>
        <v>3.375</v>
      </c>
      <c r="K21" s="7">
        <f>E21+B5/2*I21</f>
        <v>86.367197420646562</v>
      </c>
      <c r="L21" s="7">
        <f t="shared" ref="L21:L22" si="6">K21-J21^2-EXP(J21)</f>
        <v>45.752288639411617</v>
      </c>
      <c r="M21" s="8">
        <f>D21+B5</f>
        <v>3.5</v>
      </c>
      <c r="N21" s="7">
        <f>E21+B5*L21</f>
        <v>92.106191955585132</v>
      </c>
      <c r="O21" s="7">
        <f t="shared" ref="O21:O22" si="7">N21-M21^2-EXP(M21)</f>
        <v>46.74073999689282</v>
      </c>
      <c r="P21" s="30">
        <f>E21+B5/6*(F21+2*I21+2*L21+O21)</f>
        <v>92.074196427102407</v>
      </c>
      <c r="Q21" s="15"/>
      <c r="R21" s="5"/>
      <c r="S21" s="5"/>
      <c r="T21" s="5"/>
    </row>
    <row r="22" spans="1:20" ht="18.75" x14ac:dyDescent="0.3">
      <c r="A22" s="11"/>
      <c r="B22" s="11"/>
      <c r="C22" s="11"/>
      <c r="D22" s="7">
        <f>M21</f>
        <v>3.5</v>
      </c>
      <c r="E22" s="7">
        <f>P21</f>
        <v>92.074196427102407</v>
      </c>
      <c r="F22" s="7">
        <f t="shared" si="4"/>
        <v>46.708744468410096</v>
      </c>
      <c r="G22" s="7">
        <f>D22+B5/2</f>
        <v>3.625</v>
      </c>
      <c r="H22" s="7">
        <f>E22+B5/2*F22</f>
        <v>97.912789485653676</v>
      </c>
      <c r="I22" s="7">
        <f t="shared" si="5"/>
        <v>47.24744132605268</v>
      </c>
      <c r="J22" s="7">
        <f>D22+B5/2</f>
        <v>3.625</v>
      </c>
      <c r="K22" s="7">
        <f>E22+B5/2*I22</f>
        <v>97.980126592858994</v>
      </c>
      <c r="L22" s="7">
        <f t="shared" si="6"/>
        <v>47.314778433257999</v>
      </c>
      <c r="M22" s="8">
        <f>D22+B5</f>
        <v>3.75</v>
      </c>
      <c r="N22" s="7">
        <f>E22+B5*L22</f>
        <v>103.9028910354169</v>
      </c>
      <c r="O22" s="7">
        <f t="shared" si="7"/>
        <v>47.319309035354117</v>
      </c>
      <c r="P22" s="30">
        <f>E22+B5/6*(F22+2*I22+2*L22+O22)</f>
        <v>103.87221696970181</v>
      </c>
      <c r="Q22" s="15"/>
      <c r="R22" s="5"/>
      <c r="S22" s="5"/>
      <c r="T22" s="5"/>
    </row>
    <row r="23" spans="1:20" ht="18.75" x14ac:dyDescent="0.3">
      <c r="A23" s="11"/>
      <c r="B23" s="11"/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</sheetData>
  <mergeCells count="9">
    <mergeCell ref="I15:J15"/>
    <mergeCell ref="D10:K10"/>
    <mergeCell ref="D18:P18"/>
    <mergeCell ref="D2:H2"/>
    <mergeCell ref="I11:J11"/>
    <mergeCell ref="I12:J12"/>
    <mergeCell ref="I13:J13"/>
    <mergeCell ref="I14:J14"/>
    <mergeCell ref="N1:T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4F14-C906-4914-8797-FA6FABDDCA19}">
  <dimension ref="A1:AA43"/>
  <sheetViews>
    <sheetView tabSelected="1" topLeftCell="B1" zoomScale="70" zoomScaleNormal="70" workbookViewId="0">
      <selection activeCell="G19" sqref="G19"/>
    </sheetView>
  </sheetViews>
  <sheetFormatPr baseColWidth="10" defaultRowHeight="15" x14ac:dyDescent="0.25"/>
  <cols>
    <col min="4" max="4" width="12.7109375" customWidth="1"/>
    <col min="5" max="5" width="16" customWidth="1"/>
    <col min="6" max="6" width="15.5703125" customWidth="1"/>
    <col min="7" max="7" width="26.5703125" customWidth="1"/>
    <col min="8" max="8" width="26.7109375" customWidth="1"/>
    <col min="9" max="9" width="23.85546875" customWidth="1"/>
    <col min="10" max="10" width="16.28515625" customWidth="1"/>
    <col min="11" max="11" width="20.140625" customWidth="1"/>
    <col min="12" max="12" width="22.7109375" customWidth="1"/>
    <col min="13" max="13" width="21.85546875" customWidth="1"/>
    <col min="14" max="14" width="20.140625" customWidth="1"/>
    <col min="15" max="15" width="22.5703125" customWidth="1"/>
    <col min="16" max="16" width="12.85546875" customWidth="1"/>
    <col min="17" max="17" width="13.28515625" customWidth="1"/>
    <col min="18" max="18" width="14.28515625" customWidth="1"/>
    <col min="19" max="19" width="13.7109375" customWidth="1"/>
    <col min="20" max="20" width="13.5703125" customWidth="1"/>
    <col min="21" max="21" width="14.28515625" customWidth="1"/>
    <col min="22" max="22" width="16.140625" customWidth="1"/>
  </cols>
  <sheetData>
    <row r="1" spans="1:24" ht="26.25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1" t="s">
        <v>38</v>
      </c>
      <c r="N1" s="51"/>
      <c r="O1" s="51"/>
      <c r="P1" s="51"/>
      <c r="Q1" s="51"/>
      <c r="R1" s="51"/>
      <c r="S1" s="51"/>
    </row>
    <row r="2" spans="1:24" ht="18.75" x14ac:dyDescent="0.3">
      <c r="A2" s="2" t="s">
        <v>0</v>
      </c>
      <c r="B2" s="2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1"/>
      <c r="N2" s="51"/>
      <c r="O2" s="51"/>
      <c r="P2" s="51"/>
      <c r="Q2" s="51"/>
      <c r="R2" s="51"/>
      <c r="S2" s="51"/>
    </row>
    <row r="3" spans="1:24" ht="18.75" x14ac:dyDescent="0.3">
      <c r="A3" s="2" t="s">
        <v>1</v>
      </c>
      <c r="B3" s="2">
        <v>3</v>
      </c>
      <c r="C3" s="5"/>
      <c r="D3" s="48" t="s">
        <v>23</v>
      </c>
      <c r="E3" s="48"/>
      <c r="F3" s="48"/>
      <c r="G3" s="48"/>
      <c r="H3" s="48"/>
      <c r="I3" s="48"/>
      <c r="J3" s="48"/>
      <c r="K3" s="48"/>
      <c r="L3" s="5"/>
      <c r="M3" s="51"/>
      <c r="N3" s="51"/>
      <c r="O3" s="51"/>
      <c r="P3" s="51"/>
      <c r="Q3" s="51"/>
      <c r="R3" s="51"/>
      <c r="S3" s="51"/>
    </row>
    <row r="4" spans="1:24" ht="18.75" x14ac:dyDescent="0.3">
      <c r="A4" s="2" t="s">
        <v>30</v>
      </c>
      <c r="B4" s="2">
        <v>5.75</v>
      </c>
      <c r="C4" s="5"/>
      <c r="D4" s="7" t="s">
        <v>24</v>
      </c>
      <c r="E4" s="7" t="s">
        <v>25</v>
      </c>
      <c r="F4" s="7" t="s">
        <v>26</v>
      </c>
      <c r="G4" s="28" t="s">
        <v>27</v>
      </c>
      <c r="H4" s="28" t="s">
        <v>28</v>
      </c>
      <c r="I4" s="7" t="s">
        <v>6</v>
      </c>
      <c r="J4" s="7" t="s">
        <v>7</v>
      </c>
      <c r="K4" s="7" t="s">
        <v>29</v>
      </c>
      <c r="L4" s="5"/>
      <c r="M4" s="51"/>
      <c r="N4" s="51"/>
      <c r="O4" s="51"/>
      <c r="P4" s="51"/>
      <c r="Q4" s="51"/>
      <c r="R4" s="51"/>
      <c r="S4" s="51"/>
    </row>
    <row r="5" spans="1:24" ht="18.75" x14ac:dyDescent="0.3">
      <c r="A5" s="13" t="s">
        <v>9</v>
      </c>
      <c r="B5" s="13">
        <v>5.2</v>
      </c>
      <c r="C5" s="5"/>
      <c r="D5" s="7">
        <f>B2</f>
        <v>1</v>
      </c>
      <c r="E5" s="7">
        <f>B3</f>
        <v>3</v>
      </c>
      <c r="F5" s="7">
        <f>B4</f>
        <v>5.75</v>
      </c>
      <c r="G5" s="7">
        <f>-3*(F5*D5)+2*E5</f>
        <v>-11.25</v>
      </c>
      <c r="H5" s="7">
        <f>2*F5-1-(D5*E5)/2</f>
        <v>9</v>
      </c>
      <c r="I5" s="8">
        <f>D5+B6</f>
        <v>1.6</v>
      </c>
      <c r="J5" s="8">
        <f>E5+B6*G5</f>
        <v>-3.75</v>
      </c>
      <c r="K5" s="8">
        <f>F5+B6*H5</f>
        <v>11.149999999999999</v>
      </c>
      <c r="L5" s="5"/>
      <c r="M5" s="51"/>
      <c r="N5" s="51"/>
      <c r="O5" s="51"/>
      <c r="P5" s="51"/>
      <c r="Q5" s="51"/>
      <c r="R5" s="51"/>
      <c r="S5" s="51"/>
    </row>
    <row r="6" spans="1:24" ht="18.75" x14ac:dyDescent="0.3">
      <c r="A6" s="13" t="s">
        <v>8</v>
      </c>
      <c r="B6" s="13">
        <f>(B5-B2)/B7</f>
        <v>0.6</v>
      </c>
      <c r="C6" s="5"/>
      <c r="D6" s="7">
        <f t="shared" ref="D6:F7" si="0">I5</f>
        <v>1.6</v>
      </c>
      <c r="E6" s="7">
        <f t="shared" si="0"/>
        <v>-3.75</v>
      </c>
      <c r="F6" s="7">
        <f t="shared" si="0"/>
        <v>11.149999999999999</v>
      </c>
      <c r="G6" s="7">
        <f>-3*(F6*D6)+2*E6</f>
        <v>-61.019999999999996</v>
      </c>
      <c r="H6" s="7">
        <f>2*F6-1-(D6*E6)/2</f>
        <v>24.299999999999997</v>
      </c>
      <c r="I6" s="8">
        <f>D6+B6</f>
        <v>2.2000000000000002</v>
      </c>
      <c r="J6" s="8">
        <f>E6+B6*G6</f>
        <v>-40.361999999999995</v>
      </c>
      <c r="K6" s="8">
        <f>F6+B6*H6</f>
        <v>25.729999999999997</v>
      </c>
      <c r="L6" s="5"/>
      <c r="M6" s="51"/>
      <c r="N6" s="51"/>
      <c r="O6" s="51"/>
      <c r="P6" s="51"/>
      <c r="Q6" s="51"/>
      <c r="R6" s="51"/>
      <c r="S6" s="51"/>
    </row>
    <row r="7" spans="1:24" ht="21" x14ac:dyDescent="0.35">
      <c r="A7" s="13" t="s">
        <v>57</v>
      </c>
      <c r="B7" s="13">
        <v>7</v>
      </c>
      <c r="C7" s="5"/>
      <c r="D7" s="7">
        <f t="shared" si="0"/>
        <v>2.2000000000000002</v>
      </c>
      <c r="E7" s="7">
        <f t="shared" si="0"/>
        <v>-40.361999999999995</v>
      </c>
      <c r="F7" s="7">
        <f t="shared" si="0"/>
        <v>25.729999999999997</v>
      </c>
      <c r="G7" s="7">
        <f>-3*(F7*D7)+2*E7</f>
        <v>-250.54199999999997</v>
      </c>
      <c r="H7" s="7">
        <f>2*F7-1-(D7*E7)/2</f>
        <v>94.858199999999982</v>
      </c>
      <c r="I7" s="8">
        <f>D7+B6</f>
        <v>2.8000000000000003</v>
      </c>
      <c r="J7" s="8">
        <f>E7+B6*G7</f>
        <v>-190.68719999999996</v>
      </c>
      <c r="K7" s="8">
        <f>F7+B6*H7</f>
        <v>82.644919999999985</v>
      </c>
      <c r="L7" s="5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10"/>
    </row>
    <row r="8" spans="1:24" ht="21" x14ac:dyDescent="0.35">
      <c r="A8" s="6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5"/>
      <c r="Q8" s="5"/>
      <c r="R8" s="5"/>
      <c r="S8" s="5"/>
      <c r="T8" s="5"/>
      <c r="U8" s="5"/>
      <c r="V8" s="5"/>
      <c r="W8" s="5"/>
      <c r="X8" s="10"/>
    </row>
    <row r="9" spans="1:24" ht="21" x14ac:dyDescent="0.35">
      <c r="A9" s="6"/>
      <c r="B9" s="6"/>
      <c r="C9" s="5"/>
      <c r="D9" s="49" t="s">
        <v>10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"/>
      <c r="Q9" s="5"/>
      <c r="R9" s="5"/>
      <c r="S9" s="5"/>
      <c r="T9" s="5"/>
      <c r="U9" s="5"/>
      <c r="V9" s="5"/>
      <c r="W9" s="5"/>
      <c r="X9" s="10"/>
    </row>
    <row r="10" spans="1:24" ht="21" x14ac:dyDescent="0.35">
      <c r="A10" s="6"/>
      <c r="B10" s="6"/>
      <c r="C10" s="5"/>
      <c r="D10" s="7" t="s">
        <v>3</v>
      </c>
      <c r="E10" s="7" t="s">
        <v>4</v>
      </c>
      <c r="F10" s="7" t="s">
        <v>31</v>
      </c>
      <c r="G10" s="28" t="s">
        <v>32</v>
      </c>
      <c r="H10" s="28" t="s">
        <v>37</v>
      </c>
      <c r="I10" s="7" t="s">
        <v>6</v>
      </c>
      <c r="J10" s="7" t="s">
        <v>33</v>
      </c>
      <c r="K10" s="7" t="s">
        <v>34</v>
      </c>
      <c r="L10" s="28" t="s">
        <v>35</v>
      </c>
      <c r="M10" s="28" t="s">
        <v>36</v>
      </c>
      <c r="N10" s="7" t="s">
        <v>7</v>
      </c>
      <c r="O10" s="7" t="s">
        <v>29</v>
      </c>
      <c r="P10" s="5"/>
      <c r="Q10" s="5"/>
      <c r="R10" s="5"/>
      <c r="S10" s="5"/>
      <c r="T10" s="5"/>
      <c r="U10" s="5"/>
      <c r="V10" s="5"/>
      <c r="W10" s="5"/>
      <c r="X10" s="10"/>
    </row>
    <row r="11" spans="1:24" ht="21" x14ac:dyDescent="0.35">
      <c r="A11" s="5"/>
      <c r="B11" s="5"/>
      <c r="C11" s="5"/>
      <c r="D11" s="7">
        <f>D5</f>
        <v>1</v>
      </c>
      <c r="E11" s="7">
        <f>E5</f>
        <v>3</v>
      </c>
      <c r="F11" s="7">
        <f>F5</f>
        <v>5.75</v>
      </c>
      <c r="G11" s="7">
        <f>0.93*F11-0.024*E11</f>
        <v>5.2755000000000001</v>
      </c>
      <c r="H11" s="7">
        <f>-0.031*(F11/E11)+1.012*D11</f>
        <v>0.95258333333333334</v>
      </c>
      <c r="I11" s="8">
        <f>D11+$B$6</f>
        <v>1.6</v>
      </c>
      <c r="J11" s="7">
        <f>E11+(($B$6)*G11)</f>
        <v>6.1653000000000002</v>
      </c>
      <c r="K11" s="7">
        <f>F11+B6*H11</f>
        <v>6.3215500000000002</v>
      </c>
      <c r="L11" s="7">
        <f>0.93*K11-0.024*J11</f>
        <v>5.7310743000000004</v>
      </c>
      <c r="M11" s="7">
        <f>-0.031*(K11/J11)+1.012*I11</f>
        <v>1.5874143529106453</v>
      </c>
      <c r="N11" s="8">
        <f>E11+$B$6/2*(G11+L11)</f>
        <v>6.3019722900000001</v>
      </c>
      <c r="O11" s="8">
        <f>F11+$B$6/2*(H11+M11)</f>
        <v>6.5119993058731938</v>
      </c>
      <c r="P11" s="5"/>
      <c r="Q11" s="5"/>
      <c r="R11" s="5"/>
      <c r="S11" s="5"/>
      <c r="T11" s="5"/>
      <c r="U11" s="5"/>
      <c r="V11" s="5"/>
      <c r="W11" s="5"/>
      <c r="X11" s="10"/>
    </row>
    <row r="12" spans="1:24" ht="21" x14ac:dyDescent="0.35">
      <c r="A12" s="5"/>
      <c r="B12" s="5"/>
      <c r="C12" s="5"/>
      <c r="D12" s="7">
        <f>I11</f>
        <v>1.6</v>
      </c>
      <c r="E12" s="7">
        <f>N11</f>
        <v>6.3019722900000001</v>
      </c>
      <c r="F12" s="7">
        <f>O11</f>
        <v>6.5119993058731938</v>
      </c>
      <c r="G12" s="7">
        <f t="shared" ref="G12:G18" si="1">0.93*F12-0.024*E12</f>
        <v>5.9049120195020706</v>
      </c>
      <c r="H12" s="7">
        <f t="shared" ref="H12:H18" si="2">-0.031*(F12/E12)+1.012*D12</f>
        <v>1.5871668571690805</v>
      </c>
      <c r="I12" s="35">
        <f t="shared" ref="I12:I18" si="3">D12+$B$6</f>
        <v>2.2000000000000002</v>
      </c>
      <c r="J12" s="7">
        <f t="shared" ref="J12:J18" si="4">E12+(($B$6)*G12)</f>
        <v>9.8449195017012414</v>
      </c>
      <c r="K12" s="7">
        <f t="shared" ref="K12:K18" si="5">F12+B7*H12</f>
        <v>17.622167306056756</v>
      </c>
      <c r="L12" s="7">
        <f t="shared" ref="L12:L18" si="6">0.93*K12-0.024*J12</f>
        <v>16.152337526591957</v>
      </c>
      <c r="M12" s="7">
        <f t="shared" ref="M12:M18" si="7">-0.031*(K12/J12)+1.012*I12</f>
        <v>2.1709107513176358</v>
      </c>
      <c r="N12" s="39">
        <f t="shared" ref="N12:N18" si="8">E12+$B$6/2*(G12+L12)</f>
        <v>12.919147153828209</v>
      </c>
      <c r="O12" s="39">
        <f t="shared" ref="O12:O18" si="9">F12+$B$6/2*(H12+M12)</f>
        <v>7.6394225884192082</v>
      </c>
      <c r="P12" s="5"/>
      <c r="Q12" s="5"/>
      <c r="R12" s="5"/>
      <c r="S12" s="5"/>
      <c r="T12" s="5"/>
      <c r="U12" s="5"/>
      <c r="V12" s="5"/>
      <c r="W12" s="5"/>
      <c r="X12" s="10"/>
    </row>
    <row r="13" spans="1:24" ht="21" x14ac:dyDescent="0.35">
      <c r="A13" s="5"/>
      <c r="B13" s="5"/>
      <c r="C13" s="5"/>
      <c r="D13" s="7">
        <f>I12</f>
        <v>2.2000000000000002</v>
      </c>
      <c r="E13" s="7">
        <f>N12</f>
        <v>12.919147153828209</v>
      </c>
      <c r="F13" s="7">
        <f>O12</f>
        <v>7.6394225884192082</v>
      </c>
      <c r="G13" s="7">
        <f t="shared" si="1"/>
        <v>6.7946034755379872</v>
      </c>
      <c r="H13" s="7">
        <f t="shared" si="2"/>
        <v>2.2080689060492036</v>
      </c>
      <c r="I13" s="35">
        <f t="shared" si="3"/>
        <v>2.8000000000000003</v>
      </c>
      <c r="J13" s="7">
        <f t="shared" si="4"/>
        <v>16.995909239151</v>
      </c>
      <c r="K13" s="7">
        <f t="shared" si="5"/>
        <v>7.6394225884192082</v>
      </c>
      <c r="L13" s="7">
        <f t="shared" si="6"/>
        <v>6.6967611854902405</v>
      </c>
      <c r="M13" s="7">
        <f t="shared" si="7"/>
        <v>2.8196659352254327</v>
      </c>
      <c r="N13" s="39">
        <f t="shared" si="8"/>
        <v>16.966556552136677</v>
      </c>
      <c r="O13" s="39">
        <f t="shared" si="9"/>
        <v>9.1477430408015987</v>
      </c>
      <c r="P13" s="5"/>
      <c r="Q13" s="5"/>
      <c r="R13" s="5"/>
      <c r="S13" s="5"/>
      <c r="T13" s="5"/>
      <c r="U13" s="5"/>
      <c r="V13" s="5"/>
      <c r="W13" s="5"/>
      <c r="X13" s="10"/>
    </row>
    <row r="14" spans="1:24" ht="21" x14ac:dyDescent="0.35">
      <c r="A14" s="6"/>
      <c r="B14" s="6"/>
      <c r="D14" s="7">
        <f t="shared" ref="D14:D18" si="10">I13</f>
        <v>2.8000000000000003</v>
      </c>
      <c r="E14" s="7">
        <f t="shared" ref="E14:E18" si="11">N13</f>
        <v>16.966556552136677</v>
      </c>
      <c r="F14" s="7">
        <f t="shared" ref="F14:F18" si="12">O13</f>
        <v>9.1477430408015987</v>
      </c>
      <c r="G14" s="7">
        <f t="shared" si="1"/>
        <v>8.1002036706942064</v>
      </c>
      <c r="H14" s="7">
        <f t="shared" si="2"/>
        <v>2.816885940585915</v>
      </c>
      <c r="I14" s="35">
        <f t="shared" si="3"/>
        <v>3.4000000000000004</v>
      </c>
      <c r="J14" s="7">
        <f t="shared" si="4"/>
        <v>21.8266787545532</v>
      </c>
      <c r="K14" s="7">
        <f t="shared" si="5"/>
        <v>9.1477430408015987</v>
      </c>
      <c r="L14" s="7">
        <f t="shared" si="6"/>
        <v>7.9835607378362106</v>
      </c>
      <c r="M14" s="7">
        <f t="shared" si="7"/>
        <v>3.4278076415448373</v>
      </c>
      <c r="N14" s="39">
        <f t="shared" si="8"/>
        <v>21.791685874695801</v>
      </c>
      <c r="O14" s="39">
        <f>F14+$B$6/2*(H14+M14)</f>
        <v>11.021151115440825</v>
      </c>
      <c r="W14" s="6"/>
      <c r="X14" s="10"/>
    </row>
    <row r="15" spans="1:24" ht="21" x14ac:dyDescent="0.35">
      <c r="D15" s="7">
        <f t="shared" si="10"/>
        <v>3.4000000000000004</v>
      </c>
      <c r="E15" s="7">
        <f t="shared" si="11"/>
        <v>21.791685874695801</v>
      </c>
      <c r="F15" s="7">
        <f t="shared" si="12"/>
        <v>11.021151115440825</v>
      </c>
      <c r="G15" s="7">
        <f t="shared" si="1"/>
        <v>9.7266700763672684</v>
      </c>
      <c r="H15" s="7">
        <f t="shared" si="2"/>
        <v>3.4251217414869499</v>
      </c>
      <c r="I15" s="35">
        <f t="shared" si="3"/>
        <v>4</v>
      </c>
      <c r="J15" s="7">
        <f t="shared" si="4"/>
        <v>27.627687920516163</v>
      </c>
      <c r="K15" s="7">
        <f t="shared" si="5"/>
        <v>11.021151115440825</v>
      </c>
      <c r="L15" s="7">
        <f t="shared" si="6"/>
        <v>9.5866060272675799</v>
      </c>
      <c r="M15" s="7">
        <f t="shared" si="7"/>
        <v>4.0356335766654956</v>
      </c>
      <c r="N15" s="39">
        <f t="shared" si="8"/>
        <v>27.585668705786254</v>
      </c>
      <c r="O15" s="39">
        <f>F15+$B$6/2*(H15+M15)</f>
        <v>13.259377710886557</v>
      </c>
      <c r="W15" s="6"/>
      <c r="X15" s="10"/>
    </row>
    <row r="16" spans="1:24" ht="21" x14ac:dyDescent="0.35">
      <c r="A16" s="6"/>
      <c r="B16" s="6"/>
      <c r="D16" s="7">
        <f t="shared" si="10"/>
        <v>4</v>
      </c>
      <c r="E16" s="7">
        <f t="shared" si="11"/>
        <v>27.585668705786254</v>
      </c>
      <c r="F16" s="7">
        <f t="shared" si="12"/>
        <v>13.259377710886557</v>
      </c>
      <c r="G16" s="7">
        <f t="shared" si="1"/>
        <v>11.669165222185628</v>
      </c>
      <c r="H16" s="7">
        <f t="shared" si="2"/>
        <v>4.0330994835970291</v>
      </c>
      <c r="I16" s="35">
        <f t="shared" si="3"/>
        <v>4.5999999999999996</v>
      </c>
      <c r="J16" s="7">
        <f t="shared" si="4"/>
        <v>34.587167839097631</v>
      </c>
      <c r="K16" s="7">
        <f t="shared" si="5"/>
        <v>13.259377710886557</v>
      </c>
      <c r="L16" s="7">
        <f t="shared" si="6"/>
        <v>11.501129242986154</v>
      </c>
      <c r="M16" s="7">
        <f t="shared" si="7"/>
        <v>4.6433158032091644</v>
      </c>
      <c r="N16" s="39">
        <f t="shared" si="8"/>
        <v>34.536757045337787</v>
      </c>
      <c r="O16" s="39">
        <f t="shared" si="9"/>
        <v>15.862302296928416</v>
      </c>
      <c r="W16" s="6"/>
      <c r="X16" s="10"/>
    </row>
    <row r="17" spans="1:26" ht="21" x14ac:dyDescent="0.35">
      <c r="A17" s="6"/>
      <c r="B17" s="6"/>
      <c r="D17" s="7">
        <f t="shared" si="10"/>
        <v>4.5999999999999996</v>
      </c>
      <c r="E17" s="7">
        <f t="shared" si="11"/>
        <v>34.536757045337787</v>
      </c>
      <c r="F17" s="7">
        <f t="shared" si="12"/>
        <v>15.862302296928416</v>
      </c>
      <c r="G17" s="7">
        <f t="shared" si="1"/>
        <v>13.92305896705532</v>
      </c>
      <c r="H17" s="7">
        <f t="shared" si="2"/>
        <v>4.6409620861576766</v>
      </c>
      <c r="I17" s="35">
        <f t="shared" si="3"/>
        <v>5.1999999999999993</v>
      </c>
      <c r="J17" s="7">
        <f t="shared" si="4"/>
        <v>42.890592425570979</v>
      </c>
      <c r="K17" s="7">
        <f t="shared" si="5"/>
        <v>15.862302296928416</v>
      </c>
      <c r="L17" s="7">
        <f t="shared" si="6"/>
        <v>13.722566917929724</v>
      </c>
      <c r="M17" s="7">
        <f t="shared" si="7"/>
        <v>5.2509352161535627</v>
      </c>
      <c r="N17" s="39">
        <f t="shared" si="8"/>
        <v>42.830444810833299</v>
      </c>
      <c r="O17" s="39">
        <f t="shared" si="9"/>
        <v>18.829871487621787</v>
      </c>
      <c r="W17" s="6"/>
      <c r="X17" s="10"/>
    </row>
    <row r="18" spans="1:26" ht="21" x14ac:dyDescent="0.35">
      <c r="A18" s="6"/>
      <c r="B18" s="6"/>
      <c r="C18" s="6"/>
      <c r="D18" s="7">
        <f t="shared" si="10"/>
        <v>5.1999999999999993</v>
      </c>
      <c r="E18" s="7">
        <f t="shared" si="11"/>
        <v>42.830444810833299</v>
      </c>
      <c r="F18" s="7">
        <f t="shared" si="12"/>
        <v>18.829871487621787</v>
      </c>
      <c r="G18" s="7">
        <f>0.93*F18-0.024*E18</f>
        <v>16.483849808028264</v>
      </c>
      <c r="H18" s="7">
        <f t="shared" si="2"/>
        <v>5.2487712361920495</v>
      </c>
      <c r="I18" s="35">
        <f t="shared" si="3"/>
        <v>5.7999999999999989</v>
      </c>
      <c r="J18" s="7">
        <f t="shared" si="4"/>
        <v>52.720754695650257</v>
      </c>
      <c r="K18" s="7">
        <f t="shared" si="5"/>
        <v>18.829871487621787</v>
      </c>
      <c r="L18" s="7">
        <f t="shared" si="6"/>
        <v>16.246482370792656</v>
      </c>
      <c r="M18" s="7">
        <f t="shared" si="7"/>
        <v>5.8585279654760996</v>
      </c>
      <c r="N18" s="39">
        <f>E18+$B$6/2*(G18+L18)</f>
        <v>52.649544464479575</v>
      </c>
      <c r="O18" s="39">
        <f t="shared" si="9"/>
        <v>22.162061248122232</v>
      </c>
      <c r="P18" s="6"/>
      <c r="Q18" s="6"/>
      <c r="R18" s="6"/>
      <c r="S18" s="6"/>
      <c r="T18" s="6"/>
      <c r="U18" s="6"/>
      <c r="V18" s="6"/>
      <c r="W18" s="6"/>
      <c r="X18" s="10"/>
    </row>
    <row r="19" spans="1:26" ht="21" customHeight="1" x14ac:dyDescent="0.3">
      <c r="A19" s="6"/>
      <c r="B19" s="6"/>
      <c r="C19" s="6"/>
      <c r="Z19" s="11"/>
    </row>
    <row r="20" spans="1:26" ht="18.75" x14ac:dyDescent="0.3">
      <c r="C20" s="6"/>
      <c r="Z20" s="11"/>
    </row>
    <row r="21" spans="1:26" ht="18.75" x14ac:dyDescent="0.3">
      <c r="C21" s="6"/>
      <c r="Z21" s="11"/>
    </row>
    <row r="22" spans="1:26" ht="18.75" x14ac:dyDescent="0.3">
      <c r="C22" s="6"/>
      <c r="Z22" s="11"/>
    </row>
    <row r="23" spans="1:26" ht="18.75" x14ac:dyDescent="0.3">
      <c r="C23" s="6"/>
      <c r="Z23" s="11"/>
    </row>
    <row r="28" spans="1:26" ht="21" customHeight="1" x14ac:dyDescent="0.25">
      <c r="D28" s="1"/>
    </row>
    <row r="32" spans="1:26" x14ac:dyDescent="0.25">
      <c r="F32" s="47" t="s">
        <v>69</v>
      </c>
      <c r="G32" s="47"/>
      <c r="H32" s="47"/>
      <c r="I32" s="47"/>
      <c r="J32" s="47"/>
      <c r="K32" s="47"/>
    </row>
    <row r="33" spans="2:27" x14ac:dyDescent="0.25">
      <c r="F33" s="47"/>
      <c r="G33" s="47"/>
      <c r="H33" s="47"/>
      <c r="I33" s="47"/>
      <c r="J33" s="47"/>
      <c r="K33" s="47"/>
    </row>
    <row r="35" spans="2:27" ht="18.75" x14ac:dyDescent="0.3">
      <c r="F35" s="48" t="s">
        <v>39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 spans="2:27" ht="21" x14ac:dyDescent="0.35">
      <c r="B36" s="16" t="s">
        <v>52</v>
      </c>
      <c r="F36" s="7" t="s">
        <v>3</v>
      </c>
      <c r="G36" s="7" t="s">
        <v>4</v>
      </c>
      <c r="H36" s="20" t="s">
        <v>31</v>
      </c>
      <c r="I36" s="20" t="s">
        <v>14</v>
      </c>
      <c r="J36" s="7" t="s">
        <v>40</v>
      </c>
      <c r="K36" s="7" t="s">
        <v>15</v>
      </c>
      <c r="L36" s="7" t="s">
        <v>44</v>
      </c>
      <c r="M36" s="20" t="s">
        <v>42</v>
      </c>
      <c r="N36" s="20" t="s">
        <v>41</v>
      </c>
      <c r="O36" s="7" t="s">
        <v>43</v>
      </c>
      <c r="P36" s="7" t="s">
        <v>15</v>
      </c>
      <c r="Q36" s="7" t="s">
        <v>45</v>
      </c>
      <c r="R36" s="20" t="s">
        <v>46</v>
      </c>
      <c r="S36" s="20" t="s">
        <v>19</v>
      </c>
      <c r="T36" s="7" t="s">
        <v>47</v>
      </c>
      <c r="U36" s="7" t="s">
        <v>6</v>
      </c>
      <c r="V36" s="7" t="s">
        <v>48</v>
      </c>
      <c r="W36" s="20" t="s">
        <v>49</v>
      </c>
      <c r="X36" s="20" t="s">
        <v>21</v>
      </c>
      <c r="Y36" s="9" t="s">
        <v>50</v>
      </c>
      <c r="Z36" s="9" t="s">
        <v>7</v>
      </c>
      <c r="AA36" s="9" t="s">
        <v>29</v>
      </c>
    </row>
    <row r="37" spans="2:27" ht="21" x14ac:dyDescent="0.35">
      <c r="B37" s="16" t="s">
        <v>53</v>
      </c>
      <c r="F37" s="7">
        <f>B2</f>
        <v>1</v>
      </c>
      <c r="G37" s="7">
        <f>B3</f>
        <v>3</v>
      </c>
      <c r="H37" s="20">
        <f>B4</f>
        <v>5.75</v>
      </c>
      <c r="I37" s="20">
        <f>H37</f>
        <v>5.75</v>
      </c>
      <c r="J37" s="7"/>
      <c r="K37" s="7">
        <f>F37+$B$6/2</f>
        <v>1.3</v>
      </c>
      <c r="L37" s="7">
        <f t="shared" ref="L37:M39" si="13">G37+$B$6/2*I37</f>
        <v>4.7249999999999996</v>
      </c>
      <c r="M37" s="20">
        <f t="shared" si="13"/>
        <v>5.75</v>
      </c>
      <c r="N37" s="20">
        <f>M37</f>
        <v>5.75</v>
      </c>
      <c r="O37" s="7"/>
      <c r="P37" s="7">
        <f>K37</f>
        <v>1.3</v>
      </c>
      <c r="Q37" s="7">
        <f t="shared" ref="Q37:R39" si="14">G37+$B$6/2*N37</f>
        <v>4.7249999999999996</v>
      </c>
      <c r="R37" s="20">
        <f t="shared" si="14"/>
        <v>5.75</v>
      </c>
      <c r="S37" s="20">
        <f>R37</f>
        <v>5.75</v>
      </c>
      <c r="T37" s="7"/>
      <c r="U37" s="7">
        <f>F37+B6</f>
        <v>1.6</v>
      </c>
      <c r="V37" s="7">
        <f t="shared" ref="V37:W39" si="15">G37+$B$6*S37</f>
        <v>6.4499999999999993</v>
      </c>
      <c r="W37" s="20">
        <f t="shared" si="15"/>
        <v>5.75</v>
      </c>
      <c r="X37" s="20">
        <f>W37</f>
        <v>5.75</v>
      </c>
      <c r="Y37" s="7"/>
      <c r="Z37" s="7">
        <f>G37+B6/6*(I37+2*N37+2*S37+X37)</f>
        <v>6.4499999999999993</v>
      </c>
      <c r="AA37" s="7">
        <f>H37+B6/6*(J37+2*O37+2*T37+Y37)</f>
        <v>5.75</v>
      </c>
    </row>
    <row r="38" spans="2:27" ht="21" x14ac:dyDescent="0.35">
      <c r="B38" s="16" t="s">
        <v>54</v>
      </c>
      <c r="F38" s="7">
        <f>U37</f>
        <v>1.6</v>
      </c>
      <c r="G38" s="7">
        <f>Z37</f>
        <v>6.4499999999999993</v>
      </c>
      <c r="H38" s="20">
        <f>AA37</f>
        <v>5.75</v>
      </c>
      <c r="I38" s="20">
        <f t="shared" ref="I38:I39" si="16">H38</f>
        <v>5.75</v>
      </c>
      <c r="J38" s="7"/>
      <c r="K38" s="7">
        <f>F38+$B$6/2</f>
        <v>1.9000000000000001</v>
      </c>
      <c r="L38" s="7">
        <f t="shared" si="13"/>
        <v>8.1749999999999989</v>
      </c>
      <c r="M38" s="20">
        <f t="shared" si="13"/>
        <v>5.75</v>
      </c>
      <c r="N38" s="20">
        <f t="shared" ref="N38:N39" si="17">M38</f>
        <v>5.75</v>
      </c>
      <c r="O38" s="7"/>
      <c r="P38" s="7">
        <f t="shared" ref="P38:P39" si="18">K38</f>
        <v>1.9000000000000001</v>
      </c>
      <c r="Q38" s="7">
        <f t="shared" si="14"/>
        <v>8.1749999999999989</v>
      </c>
      <c r="R38" s="20">
        <f t="shared" si="14"/>
        <v>5.75</v>
      </c>
      <c r="S38" s="20">
        <f t="shared" ref="S38:S39" si="19">R38</f>
        <v>5.75</v>
      </c>
      <c r="T38" s="7"/>
      <c r="U38" s="7">
        <f>F38+B7</f>
        <v>8.6</v>
      </c>
      <c r="V38" s="7">
        <f t="shared" si="15"/>
        <v>9.8999999999999986</v>
      </c>
      <c r="W38" s="20">
        <f t="shared" si="15"/>
        <v>5.75</v>
      </c>
      <c r="X38" s="20">
        <f t="shared" ref="X38:X39" si="20">W38</f>
        <v>5.75</v>
      </c>
      <c r="Y38" s="7"/>
      <c r="Z38" s="7">
        <f>G38+B7/6*(I38+2*N38+2*S38+X38)</f>
        <v>46.7</v>
      </c>
      <c r="AA38" s="7">
        <f>H38+B7/6*(J38+2*O38+2*T38+Y38)</f>
        <v>5.75</v>
      </c>
    </row>
    <row r="39" spans="2:27" ht="21" x14ac:dyDescent="0.35">
      <c r="B39" s="16" t="s">
        <v>55</v>
      </c>
      <c r="F39" s="7">
        <f>U38</f>
        <v>8.6</v>
      </c>
      <c r="G39" s="7">
        <f>Z38</f>
        <v>46.7</v>
      </c>
      <c r="H39" s="20">
        <f>AA38</f>
        <v>5.75</v>
      </c>
      <c r="I39" s="20">
        <f t="shared" si="16"/>
        <v>5.75</v>
      </c>
      <c r="J39" s="7"/>
      <c r="K39" s="7">
        <f>F39+$B$6/2</f>
        <v>8.9</v>
      </c>
      <c r="L39" s="7">
        <f t="shared" si="13"/>
        <v>48.425000000000004</v>
      </c>
      <c r="M39" s="20">
        <f t="shared" si="13"/>
        <v>5.75</v>
      </c>
      <c r="N39" s="20">
        <f t="shared" si="17"/>
        <v>5.75</v>
      </c>
      <c r="O39" s="7"/>
      <c r="P39" s="7">
        <f t="shared" si="18"/>
        <v>8.9</v>
      </c>
      <c r="Q39" s="7">
        <f t="shared" si="14"/>
        <v>48.425000000000004</v>
      </c>
      <c r="R39" s="20">
        <f t="shared" si="14"/>
        <v>5.75</v>
      </c>
      <c r="S39" s="20">
        <f t="shared" si="19"/>
        <v>5.75</v>
      </c>
      <c r="T39" s="7"/>
      <c r="U39" s="7" t="e">
        <f>F39+#REF!</f>
        <v>#REF!</v>
      </c>
      <c r="V39" s="7">
        <f t="shared" si="15"/>
        <v>50.150000000000006</v>
      </c>
      <c r="W39" s="20">
        <f t="shared" si="15"/>
        <v>5.75</v>
      </c>
      <c r="X39" s="20">
        <f t="shared" si="20"/>
        <v>5.75</v>
      </c>
      <c r="Y39" s="7"/>
      <c r="Z39" s="7">
        <f>G39+B8/6*(I39+2*N39+2*S39+X39)</f>
        <v>46.7</v>
      </c>
      <c r="AA39" s="7">
        <f>H39+B8/6*(J39+2*O39+2*T39+Y39)</f>
        <v>5.75</v>
      </c>
    </row>
    <row r="43" spans="2:27" ht="21" x14ac:dyDescent="0.35">
      <c r="B43" s="17" t="s">
        <v>56</v>
      </c>
    </row>
  </sheetData>
  <mergeCells count="5">
    <mergeCell ref="F32:K33"/>
    <mergeCell ref="D3:K3"/>
    <mergeCell ref="D9:O9"/>
    <mergeCell ref="M1:S6"/>
    <mergeCell ref="F35:AA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1E80-B7D8-41F7-A123-3C4DDF5EEE5D}">
  <dimension ref="A1:T36"/>
  <sheetViews>
    <sheetView zoomScale="77" workbookViewId="0">
      <selection activeCell="J22" sqref="J22"/>
    </sheetView>
  </sheetViews>
  <sheetFormatPr baseColWidth="10" defaultRowHeight="15" x14ac:dyDescent="0.25"/>
  <cols>
    <col min="4" max="4" width="18.140625" customWidth="1"/>
    <col min="5" max="5" width="21.42578125" customWidth="1"/>
    <col min="7" max="7" width="14.7109375" customWidth="1"/>
    <col min="8" max="8" width="17.85546875" customWidth="1"/>
    <col min="9" max="10" width="17.5703125" customWidth="1"/>
    <col min="11" max="11" width="32.7109375" customWidth="1"/>
    <col min="12" max="12" width="18.140625" customWidth="1"/>
    <col min="13" max="13" width="17.140625" bestFit="1" customWidth="1"/>
    <col min="14" max="14" width="20" customWidth="1"/>
    <col min="16" max="16" width="18.140625" customWidth="1"/>
  </cols>
  <sheetData>
    <row r="1" spans="1:20" ht="14.45" customHeight="1" x14ac:dyDescent="0.3">
      <c r="A1" s="11"/>
      <c r="B1" s="11"/>
      <c r="C1" s="11"/>
      <c r="D1" s="5"/>
      <c r="E1" s="5"/>
      <c r="F1" s="5"/>
      <c r="G1" s="5"/>
      <c r="H1" s="5"/>
      <c r="I1" s="5"/>
      <c r="J1" s="5"/>
      <c r="K1" s="5"/>
      <c r="L1" s="5"/>
      <c r="M1" s="5"/>
      <c r="N1" s="46" t="s">
        <v>22</v>
      </c>
      <c r="O1" s="46"/>
      <c r="P1" s="46"/>
      <c r="Q1" s="46"/>
      <c r="R1" s="46"/>
      <c r="S1" s="46"/>
      <c r="T1" s="46"/>
    </row>
    <row r="2" spans="1:20" ht="18.75" x14ac:dyDescent="0.3">
      <c r="A2" s="21" t="s">
        <v>0</v>
      </c>
      <c r="B2" s="21">
        <v>1</v>
      </c>
      <c r="C2" s="11"/>
      <c r="D2" s="44" t="s">
        <v>2</v>
      </c>
      <c r="E2" s="44"/>
      <c r="F2" s="44"/>
      <c r="G2" s="44"/>
      <c r="H2" s="44"/>
      <c r="I2" s="44"/>
      <c r="J2" s="44"/>
      <c r="K2" s="44"/>
      <c r="M2" s="5"/>
      <c r="N2" s="46"/>
      <c r="O2" s="46"/>
      <c r="P2" s="46"/>
      <c r="Q2" s="46"/>
      <c r="R2" s="46"/>
      <c r="S2" s="46"/>
      <c r="T2" s="46"/>
    </row>
    <row r="3" spans="1:20" ht="18.75" x14ac:dyDescent="0.3">
      <c r="A3" s="21" t="s">
        <v>1</v>
      </c>
      <c r="B3" s="21">
        <v>3</v>
      </c>
      <c r="C3" s="11"/>
      <c r="D3" s="7" t="s">
        <v>3</v>
      </c>
      <c r="E3" s="7" t="s">
        <v>4</v>
      </c>
      <c r="F3" s="28" t="s">
        <v>31</v>
      </c>
      <c r="G3" s="25" t="s">
        <v>27</v>
      </c>
      <c r="H3" s="28" t="s">
        <v>28</v>
      </c>
      <c r="I3" s="7" t="s">
        <v>6</v>
      </c>
      <c r="J3" s="7" t="s">
        <v>7</v>
      </c>
      <c r="K3" s="28" t="s">
        <v>29</v>
      </c>
      <c r="M3" s="5"/>
      <c r="N3" s="46"/>
      <c r="O3" s="46"/>
      <c r="P3" s="46"/>
      <c r="Q3" s="46"/>
      <c r="R3" s="46"/>
      <c r="S3" s="46"/>
      <c r="T3" s="46"/>
    </row>
    <row r="4" spans="1:20" ht="14.45" customHeight="1" x14ac:dyDescent="0.3">
      <c r="A4" s="21" t="s">
        <v>9</v>
      </c>
      <c r="B4" s="21">
        <v>5.2</v>
      </c>
      <c r="C4" s="11"/>
      <c r="D4" s="7">
        <f>B2</f>
        <v>1</v>
      </c>
      <c r="E4" s="7">
        <f>B3</f>
        <v>3</v>
      </c>
      <c r="F4" s="7">
        <f>B7</f>
        <v>5.75</v>
      </c>
      <c r="G4" s="7">
        <f>-(3*D4*F4)+2*E4</f>
        <v>-11.25</v>
      </c>
      <c r="H4" s="7">
        <f>2*F4-0.5*D4*E4-1</f>
        <v>9</v>
      </c>
      <c r="I4" s="24">
        <f>D4+B5</f>
        <v>1.6</v>
      </c>
      <c r="J4" s="24">
        <f>E4+B5*G4</f>
        <v>-3.75</v>
      </c>
      <c r="K4" s="24">
        <f>F4+B5*H4</f>
        <v>11.149999999999999</v>
      </c>
      <c r="M4" s="5"/>
      <c r="N4" s="46"/>
      <c r="O4" s="46"/>
      <c r="P4" s="46"/>
      <c r="Q4" s="46"/>
      <c r="R4" s="46"/>
      <c r="S4" s="46"/>
      <c r="T4" s="46"/>
    </row>
    <row r="5" spans="1:20" ht="18.75" x14ac:dyDescent="0.3">
      <c r="A5" s="21" t="s">
        <v>8</v>
      </c>
      <c r="B5" s="21">
        <f>(B4-B2)/B6</f>
        <v>0.6</v>
      </c>
      <c r="C5" s="11"/>
      <c r="D5" s="7">
        <f>I4</f>
        <v>1.6</v>
      </c>
      <c r="E5" s="7">
        <f>J4</f>
        <v>-3.75</v>
      </c>
      <c r="F5" s="7">
        <f>K4</f>
        <v>11.149999999999999</v>
      </c>
      <c r="G5" s="7">
        <f>2*E5-3*D5*F5</f>
        <v>-61.02</v>
      </c>
      <c r="H5" s="7">
        <f t="shared" ref="H5:H7" si="0">2*F5-0.5*D5*E5-1</f>
        <v>24.299999999999997</v>
      </c>
      <c r="I5" s="24">
        <f>D5+B5</f>
        <v>2.2000000000000002</v>
      </c>
      <c r="J5" s="24">
        <f>E5+B5*G5</f>
        <v>-40.362000000000002</v>
      </c>
      <c r="K5" s="24">
        <f>F5+B5*H5</f>
        <v>25.729999999999997</v>
      </c>
      <c r="L5" s="5"/>
      <c r="M5" s="5"/>
      <c r="N5" s="46"/>
      <c r="O5" s="46"/>
      <c r="P5" s="46"/>
      <c r="Q5" s="46"/>
      <c r="R5" s="46"/>
      <c r="S5" s="46"/>
      <c r="T5" s="46"/>
    </row>
    <row r="6" spans="1:20" ht="18.75" x14ac:dyDescent="0.3">
      <c r="A6" s="21" t="s">
        <v>51</v>
      </c>
      <c r="B6" s="21">
        <v>7</v>
      </c>
      <c r="C6" s="11"/>
      <c r="D6" s="7">
        <f>I5</f>
        <v>2.2000000000000002</v>
      </c>
      <c r="E6" s="7">
        <f>J5</f>
        <v>-40.362000000000002</v>
      </c>
      <c r="F6" s="7">
        <f t="shared" ref="F6:F7" si="1">K5</f>
        <v>25.729999999999997</v>
      </c>
      <c r="G6" s="7">
        <f t="shared" ref="G6:G7" si="2">2*E6-3*D6*F6</f>
        <v>-250.54199999999997</v>
      </c>
      <c r="H6" s="7">
        <f t="shared" si="0"/>
        <v>94.858199999999997</v>
      </c>
      <c r="I6" s="24">
        <f>D6+B5</f>
        <v>2.8000000000000003</v>
      </c>
      <c r="J6" s="24">
        <f>E6+B5*G6</f>
        <v>-190.68719999999996</v>
      </c>
      <c r="K6" s="24">
        <f>F6+B5*H6</f>
        <v>82.644919999999985</v>
      </c>
      <c r="L6" s="5"/>
      <c r="M6" s="5"/>
      <c r="N6" s="5"/>
      <c r="O6" s="5"/>
      <c r="P6" s="5"/>
      <c r="Q6" s="5"/>
      <c r="R6" s="5"/>
      <c r="S6" s="5"/>
      <c r="T6" s="5"/>
    </row>
    <row r="7" spans="1:20" ht="18.75" x14ac:dyDescent="0.3">
      <c r="A7" s="27" t="s">
        <v>30</v>
      </c>
      <c r="B7" s="26">
        <v>5.75</v>
      </c>
      <c r="C7" s="11"/>
      <c r="D7" s="7">
        <f>I6</f>
        <v>2.8000000000000003</v>
      </c>
      <c r="E7" s="7">
        <f>J6</f>
        <v>-190.68719999999996</v>
      </c>
      <c r="F7" s="7">
        <f t="shared" si="1"/>
        <v>82.644919999999985</v>
      </c>
      <c r="G7" s="7">
        <f t="shared" si="2"/>
        <v>-1075.5917279999999</v>
      </c>
      <c r="H7" s="7">
        <f t="shared" si="0"/>
        <v>431.25191999999993</v>
      </c>
      <c r="I7" s="24">
        <f>D7+B5</f>
        <v>3.4000000000000004</v>
      </c>
      <c r="J7" s="24">
        <f>E7+B5*G7</f>
        <v>-836.04223679999984</v>
      </c>
      <c r="K7" s="24">
        <f>F7+B5*H7</f>
        <v>341.39607199999989</v>
      </c>
      <c r="L7" s="5"/>
      <c r="M7" s="5"/>
      <c r="N7" s="5"/>
      <c r="O7" s="5"/>
      <c r="P7" s="5"/>
      <c r="Q7" s="5"/>
      <c r="R7" s="5"/>
      <c r="S7" s="5"/>
      <c r="T7" s="5"/>
    </row>
    <row r="8" spans="1:20" ht="18.75" x14ac:dyDescent="0.3">
      <c r="A8" s="11"/>
      <c r="B8" s="11"/>
      <c r="C8" s="11"/>
      <c r="D8" s="14"/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8.75" x14ac:dyDescent="0.3">
      <c r="A9" s="11"/>
      <c r="B9" s="11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8.75" x14ac:dyDescent="0.3">
      <c r="Q10" s="5"/>
      <c r="R10" s="5"/>
    </row>
    <row r="11" spans="1:20" ht="18.75" x14ac:dyDescent="0.3">
      <c r="A11" s="42" t="s">
        <v>10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R11" s="5"/>
    </row>
    <row r="12" spans="1:20" ht="18.75" x14ac:dyDescent="0.3">
      <c r="A12" s="7" t="s">
        <v>3</v>
      </c>
      <c r="B12" s="7" t="s">
        <v>4</v>
      </c>
      <c r="C12" s="28" t="s">
        <v>31</v>
      </c>
      <c r="D12" s="25" t="s">
        <v>27</v>
      </c>
      <c r="E12" s="28" t="s">
        <v>28</v>
      </c>
      <c r="F12" s="33" t="s">
        <v>6</v>
      </c>
      <c r="G12" s="7" t="s">
        <v>11</v>
      </c>
      <c r="H12" s="28" t="s">
        <v>70</v>
      </c>
      <c r="I12" s="54" t="s">
        <v>71</v>
      </c>
      <c r="J12" s="55"/>
      <c r="K12" s="28" t="s">
        <v>72</v>
      </c>
      <c r="L12" s="34" t="s">
        <v>7</v>
      </c>
      <c r="M12" s="28" t="s">
        <v>29</v>
      </c>
    </row>
    <row r="13" spans="1:20" ht="18.75" x14ac:dyDescent="0.3">
      <c r="A13" s="7">
        <f>B2</f>
        <v>1</v>
      </c>
      <c r="B13" s="7">
        <f>B3</f>
        <v>3</v>
      </c>
      <c r="C13" s="7">
        <f>B7</f>
        <v>5.75</v>
      </c>
      <c r="D13" s="7">
        <f>0.93*C13-0.024*B13</f>
        <v>5.2755000000000001</v>
      </c>
      <c r="E13" s="7">
        <f>-0.031*(C13/B13)+1.012*A13</f>
        <v>0.95258333333333334</v>
      </c>
      <c r="F13" s="7">
        <f>A13+$B$5</f>
        <v>1.6</v>
      </c>
      <c r="G13" s="7">
        <f>B13+$B$5*D13</f>
        <v>6.1653000000000002</v>
      </c>
      <c r="H13" s="7">
        <f>C13+$B$5*E13</f>
        <v>6.3215500000000002</v>
      </c>
      <c r="I13" s="52">
        <f>0.93*H13-0.024*G13</f>
        <v>5.7310743000000004</v>
      </c>
      <c r="J13" s="53"/>
      <c r="K13" s="7">
        <f>-0.031*(H13/G13)+1.012*F13</f>
        <v>1.5874143529106453</v>
      </c>
      <c r="L13" s="24">
        <f>B13+($B$5/2)*(D13+I13)</f>
        <v>6.3019722900000001</v>
      </c>
      <c r="M13" s="7">
        <f>C13+($B$5/2)*(E13+K13)</f>
        <v>6.5119993058731938</v>
      </c>
    </row>
    <row r="14" spans="1:20" ht="18.75" x14ac:dyDescent="0.3">
      <c r="A14" s="7">
        <f>F13</f>
        <v>1.6</v>
      </c>
      <c r="B14" s="7">
        <f>L13</f>
        <v>6.3019722900000001</v>
      </c>
      <c r="C14" s="7">
        <f>M13</f>
        <v>6.5119993058731938</v>
      </c>
      <c r="D14" s="7">
        <f t="shared" ref="D14:D20" si="3">0.93*C14-0.024*B14</f>
        <v>5.9049120195020706</v>
      </c>
      <c r="E14" s="7">
        <f t="shared" ref="E14:E20" si="4">-0.031*(C14/B14)+1.012*A14</f>
        <v>1.5871668571690805</v>
      </c>
      <c r="F14" s="7">
        <f t="shared" ref="F14:F20" si="5">A14+$B$5</f>
        <v>2.2000000000000002</v>
      </c>
      <c r="G14" s="7">
        <f t="shared" ref="G14:G20" si="6">B14+$B$5*D14</f>
        <v>9.8449195017012414</v>
      </c>
      <c r="H14" s="7">
        <f t="shared" ref="H14:H20" si="7">C14+$B$5*E14</f>
        <v>7.4642994201746422</v>
      </c>
      <c r="I14" s="52">
        <f>0.93*H14-0.024*G14</f>
        <v>6.7055203927215885</v>
      </c>
      <c r="J14" s="53"/>
      <c r="K14" s="7">
        <f t="shared" ref="K14:K20" si="8">-0.031*(H14/G14)+1.012*F14</f>
        <v>2.2028961732815158</v>
      </c>
      <c r="L14" s="39">
        <f t="shared" ref="L14:L20" si="9">B14+($B$5/2)*(D14+I14)</f>
        <v>10.085102013667097</v>
      </c>
      <c r="M14" s="7">
        <f>C14+($B$5/2)*(E14+K14)</f>
        <v>7.6490182150083728</v>
      </c>
    </row>
    <row r="15" spans="1:20" ht="18.75" x14ac:dyDescent="0.3">
      <c r="A15" s="7">
        <f>F14</f>
        <v>2.2000000000000002</v>
      </c>
      <c r="B15" s="7">
        <f>L14</f>
        <v>10.085102013667097</v>
      </c>
      <c r="C15" s="7">
        <f t="shared" ref="C15:C20" si="10">M14</f>
        <v>7.6490182150083728</v>
      </c>
      <c r="D15" s="7">
        <f t="shared" si="3"/>
        <v>6.871544491629777</v>
      </c>
      <c r="E15" s="7">
        <f t="shared" si="4"/>
        <v>2.2028881342455517</v>
      </c>
      <c r="F15" s="7">
        <f t="shared" si="5"/>
        <v>2.8000000000000003</v>
      </c>
      <c r="G15" s="7">
        <f t="shared" si="6"/>
        <v>14.208028708644964</v>
      </c>
      <c r="H15" s="7">
        <f t="shared" si="7"/>
        <v>8.9707510955557037</v>
      </c>
      <c r="I15" s="52">
        <f t="shared" ref="I14:I20" si="11">0.93*H15-0.024*G15</f>
        <v>8.0018058298593271</v>
      </c>
      <c r="J15" s="53"/>
      <c r="K15" s="7">
        <f t="shared" si="8"/>
        <v>2.8140270325134535</v>
      </c>
      <c r="L15" s="39">
        <f t="shared" si="9"/>
        <v>14.547107110113828</v>
      </c>
      <c r="M15" s="7">
        <f>C15+($B$5/2)*(E15+K15)</f>
        <v>9.1540927650360739</v>
      </c>
    </row>
    <row r="16" spans="1:20" ht="18.75" x14ac:dyDescent="0.3">
      <c r="A16" s="7">
        <f>F15</f>
        <v>2.8000000000000003</v>
      </c>
      <c r="B16" s="7">
        <f>L15</f>
        <v>14.547107110113828</v>
      </c>
      <c r="C16" s="7">
        <f t="shared" si="10"/>
        <v>9.1540927650360739</v>
      </c>
      <c r="D16" s="7">
        <f t="shared" si="3"/>
        <v>8.1641757008408167</v>
      </c>
      <c r="E16" s="7">
        <f t="shared" si="4"/>
        <v>2.8140925561097423</v>
      </c>
      <c r="F16" s="7">
        <f t="shared" si="5"/>
        <v>3.4000000000000004</v>
      </c>
      <c r="G16" s="7">
        <f t="shared" si="6"/>
        <v>19.44561253061832</v>
      </c>
      <c r="H16" s="7">
        <f t="shared" si="7"/>
        <v>10.842548298701919</v>
      </c>
      <c r="I16" s="52">
        <f t="shared" si="11"/>
        <v>9.6168752170579452</v>
      </c>
      <c r="J16" s="53"/>
      <c r="K16" s="7">
        <f t="shared" si="8"/>
        <v>3.4235149185076832</v>
      </c>
      <c r="L16" s="39">
        <f t="shared" si="9"/>
        <v>19.881422385483454</v>
      </c>
      <c r="M16" s="7">
        <f t="shared" ref="M14:M20" si="12">C16+($B$5/2)*(E16+K16)</f>
        <v>11.025375007421301</v>
      </c>
    </row>
    <row r="17" spans="1:20" ht="18.75" x14ac:dyDescent="0.3">
      <c r="A17" s="7">
        <f t="shared" ref="A17:A20" si="13">F16</f>
        <v>3.4000000000000004</v>
      </c>
      <c r="B17" s="7">
        <f t="shared" ref="B17:B20" si="14">L16</f>
        <v>19.881422385483454</v>
      </c>
      <c r="C17" s="7">
        <f t="shared" si="10"/>
        <v>11.025375007421301</v>
      </c>
      <c r="D17" s="7">
        <f t="shared" si="3"/>
        <v>9.7764446196502082</v>
      </c>
      <c r="E17" s="7">
        <f t="shared" si="4"/>
        <v>3.4236087438311449</v>
      </c>
      <c r="F17" s="7">
        <f t="shared" si="5"/>
        <v>4</v>
      </c>
      <c r="G17" s="7">
        <f t="shared" si="6"/>
        <v>25.747289157273578</v>
      </c>
      <c r="H17" s="7">
        <f t="shared" si="7"/>
        <v>13.079540253719989</v>
      </c>
      <c r="I17" s="52">
        <f t="shared" si="11"/>
        <v>11.546037496185024</v>
      </c>
      <c r="J17" s="53"/>
      <c r="K17" s="7">
        <f t="shared" si="8"/>
        <v>4.0322520994972093</v>
      </c>
      <c r="L17" s="39">
        <f t="shared" si="9"/>
        <v>26.278167020234022</v>
      </c>
      <c r="M17" s="7">
        <f t="shared" si="12"/>
        <v>13.262133260419807</v>
      </c>
    </row>
    <row r="18" spans="1:20" ht="18.75" x14ac:dyDescent="0.3">
      <c r="A18" s="7">
        <f t="shared" si="13"/>
        <v>4</v>
      </c>
      <c r="B18" s="7">
        <f t="shared" si="14"/>
        <v>26.278167020234022</v>
      </c>
      <c r="C18" s="7">
        <f t="shared" si="10"/>
        <v>13.262133260419807</v>
      </c>
      <c r="D18" s="7">
        <f t="shared" si="3"/>
        <v>11.703107923704804</v>
      </c>
      <c r="E18" s="7">
        <f t="shared" si="4"/>
        <v>4.032354839865488</v>
      </c>
      <c r="F18" s="7">
        <f t="shared" si="5"/>
        <v>4.5999999999999996</v>
      </c>
      <c r="G18" s="7">
        <f t="shared" si="6"/>
        <v>33.300031774456905</v>
      </c>
      <c r="H18" s="7">
        <f t="shared" si="7"/>
        <v>15.6815461643391</v>
      </c>
      <c r="I18" s="52">
        <f t="shared" si="11"/>
        <v>13.784637170248399</v>
      </c>
      <c r="J18" s="53"/>
      <c r="K18" s="7">
        <f t="shared" si="8"/>
        <v>4.6406015775604335</v>
      </c>
      <c r="L18" s="39">
        <f t="shared" si="9"/>
        <v>33.924490548419982</v>
      </c>
      <c r="M18" s="7">
        <f t="shared" si="12"/>
        <v>15.864020185647583</v>
      </c>
    </row>
    <row r="19" spans="1:20" ht="18.75" x14ac:dyDescent="0.3">
      <c r="A19" s="7">
        <f t="shared" si="13"/>
        <v>4.5999999999999996</v>
      </c>
      <c r="B19" s="7">
        <f t="shared" si="14"/>
        <v>33.924490548419982</v>
      </c>
      <c r="C19" s="7">
        <f t="shared" si="10"/>
        <v>15.864020185647583</v>
      </c>
      <c r="D19" s="7">
        <f t="shared" si="3"/>
        <v>13.939350999490173</v>
      </c>
      <c r="E19" s="7">
        <f t="shared" si="4"/>
        <v>4.6407035516287811</v>
      </c>
      <c r="F19" s="7">
        <f t="shared" si="5"/>
        <v>5.1999999999999993</v>
      </c>
      <c r="G19" s="7">
        <f t="shared" si="6"/>
        <v>42.288101148114087</v>
      </c>
      <c r="H19" s="7">
        <f t="shared" si="7"/>
        <v>18.648442316624852</v>
      </c>
      <c r="I19" s="52">
        <f t="shared" si="11"/>
        <v>16.328136926906375</v>
      </c>
      <c r="J19" s="53"/>
      <c r="K19" s="7">
        <f t="shared" si="8"/>
        <v>5.2487294473830692</v>
      </c>
      <c r="L19" s="39">
        <f t="shared" si="9"/>
        <v>43.00473692633895</v>
      </c>
      <c r="M19" s="7">
        <f t="shared" si="12"/>
        <v>18.830850085351138</v>
      </c>
      <c r="Q19" s="15"/>
      <c r="R19" s="5"/>
      <c r="S19" s="5"/>
      <c r="T19" s="5"/>
    </row>
    <row r="20" spans="1:20" ht="18.75" x14ac:dyDescent="0.3">
      <c r="A20" s="7">
        <f t="shared" si="13"/>
        <v>5.1999999999999993</v>
      </c>
      <c r="B20" s="7">
        <f t="shared" si="14"/>
        <v>43.00473692633895</v>
      </c>
      <c r="C20" s="7">
        <f>M19</f>
        <v>18.830850085351138</v>
      </c>
      <c r="D20" s="7">
        <f t="shared" si="3"/>
        <v>16.480576893144427</v>
      </c>
      <c r="E20" s="7">
        <f t="shared" si="4"/>
        <v>5.2488257662209215</v>
      </c>
      <c r="F20" s="7">
        <f t="shared" si="5"/>
        <v>5.7999999999999989</v>
      </c>
      <c r="G20" s="7">
        <f t="shared" si="6"/>
        <v>52.893083062225607</v>
      </c>
      <c r="H20" s="7">
        <f t="shared" si="7"/>
        <v>21.98014554508369</v>
      </c>
      <c r="I20" s="52">
        <f t="shared" si="11"/>
        <v>19.172101363434418</v>
      </c>
      <c r="J20" s="53"/>
      <c r="K20" s="7">
        <f t="shared" si="8"/>
        <v>5.8567177009837748</v>
      </c>
      <c r="L20" s="39">
        <f t="shared" si="9"/>
        <v>53.700540403312601</v>
      </c>
      <c r="M20" s="7">
        <f t="shared" si="12"/>
        <v>22.162513125512547</v>
      </c>
      <c r="Q20" s="15"/>
      <c r="R20" s="5"/>
      <c r="S20" s="5"/>
      <c r="T20" s="5"/>
    </row>
    <row r="21" spans="1:20" ht="18.75" x14ac:dyDescent="0.3">
      <c r="B21" s="1"/>
      <c r="C21" s="1"/>
      <c r="D21" s="1"/>
      <c r="E21" s="1"/>
      <c r="Q21" s="15"/>
      <c r="R21" s="5"/>
      <c r="S21" s="5"/>
      <c r="T21" s="5"/>
    </row>
    <row r="22" spans="1:20" ht="18.75" x14ac:dyDescent="0.3">
      <c r="Q22" s="15"/>
      <c r="R22" s="5"/>
      <c r="S22" s="5"/>
      <c r="T22" s="5"/>
    </row>
    <row r="23" spans="1:20" ht="18.75" x14ac:dyDescent="0.3">
      <c r="N23" s="5"/>
      <c r="O23" s="5"/>
      <c r="P23" s="5"/>
      <c r="Q23" s="5"/>
      <c r="R23" s="5"/>
      <c r="S23" s="5"/>
      <c r="T23" s="5"/>
    </row>
    <row r="32" spans="1:20" ht="18.75" x14ac:dyDescent="0.3">
      <c r="A32" s="43" t="s">
        <v>13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 spans="1:13" ht="18.75" x14ac:dyDescent="0.3">
      <c r="A33" s="7" t="s">
        <v>3</v>
      </c>
      <c r="B33" s="7" t="s">
        <v>4</v>
      </c>
      <c r="C33" s="25" t="s">
        <v>14</v>
      </c>
      <c r="D33" s="7" t="s">
        <v>15</v>
      </c>
      <c r="E33" s="7" t="s">
        <v>16</v>
      </c>
      <c r="F33" s="25" t="s">
        <v>17</v>
      </c>
      <c r="G33" s="7" t="s">
        <v>15</v>
      </c>
      <c r="H33" s="7" t="s">
        <v>18</v>
      </c>
      <c r="I33" s="25" t="s">
        <v>19</v>
      </c>
      <c r="J33" s="7" t="s">
        <v>6</v>
      </c>
      <c r="K33" s="7" t="s">
        <v>20</v>
      </c>
      <c r="L33" s="25" t="s">
        <v>21</v>
      </c>
      <c r="M33" s="7" t="s">
        <v>7</v>
      </c>
    </row>
    <row r="34" spans="1:13" ht="18.75" x14ac:dyDescent="0.3">
      <c r="A34" s="7">
        <f>B2</f>
        <v>1</v>
      </c>
      <c r="B34" s="7">
        <f>B3</f>
        <v>3</v>
      </c>
      <c r="C34" s="7">
        <f>A34*B34-2</f>
        <v>1</v>
      </c>
      <c r="D34" s="7">
        <f>A34+B5/2</f>
        <v>1.3</v>
      </c>
      <c r="E34" s="7">
        <f>B34+B5/2*C34</f>
        <v>3.3</v>
      </c>
      <c r="F34" s="7">
        <f>(A34+B5/2)*(B34+B5/2*C34)-2</f>
        <v>2.29</v>
      </c>
      <c r="G34" s="7">
        <f>A34+B5/2</f>
        <v>1.3</v>
      </c>
      <c r="H34" s="7">
        <f>B34+B5/2*F34</f>
        <v>3.6869999999999998</v>
      </c>
      <c r="I34" s="7">
        <f>(A34+B5/2)*(B34+B5/2*F34)-2</f>
        <v>2.7930999999999999</v>
      </c>
      <c r="J34" s="24">
        <f>A34+B5</f>
        <v>1.6</v>
      </c>
      <c r="K34" s="7">
        <f>B34+B5*I34</f>
        <v>4.6758600000000001</v>
      </c>
      <c r="L34" s="7">
        <f>(A34+B5)*(B34+B5*I34)-2</f>
        <v>5.4813760000000009</v>
      </c>
      <c r="M34" s="24">
        <f>B34+B5/6*(C34+2*F34+2*I34+L34)</f>
        <v>4.6647575999999997</v>
      </c>
    </row>
    <row r="35" spans="1:13" ht="18.75" x14ac:dyDescent="0.3">
      <c r="A35" s="7">
        <f>J34</f>
        <v>1.6</v>
      </c>
      <c r="B35" s="7">
        <f>M34</f>
        <v>4.6647575999999997</v>
      </c>
      <c r="C35" s="7">
        <f t="shared" ref="C35:C36" si="15">A35*B35-2</f>
        <v>5.4636121600000003</v>
      </c>
      <c r="D35" s="7">
        <f>A35+B5/2</f>
        <v>1.9000000000000001</v>
      </c>
      <c r="E35" s="7">
        <f>B35+B5/2*C35</f>
        <v>6.3038412479999995</v>
      </c>
      <c r="F35" s="7">
        <f>(A35+B5/2)*(B35+B5/2*C35)-2</f>
        <v>9.9772983711999998</v>
      </c>
      <c r="G35" s="7">
        <f>A35+B6/2</f>
        <v>5.0999999999999996</v>
      </c>
      <c r="H35" s="7">
        <f>B35+B5/2*F35</f>
        <v>7.6579471113599995</v>
      </c>
      <c r="I35" s="7">
        <f>(A35+B5/2)*(B35+B5/2*F35)-2</f>
        <v>12.550099511584</v>
      </c>
      <c r="J35" s="24">
        <f>A35+B5</f>
        <v>2.2000000000000002</v>
      </c>
      <c r="K35" s="7">
        <f>B35+B5*I35</f>
        <v>12.194817306950398</v>
      </c>
      <c r="L35" s="7">
        <f>(A35+B5)*(B35+B5*I35)-2</f>
        <v>24.828598075290877</v>
      </c>
      <c r="M35" s="24">
        <f>B35+B5/6*(C35+2*F35+2*I35+L35)</f>
        <v>12.199458200085886</v>
      </c>
    </row>
    <row r="36" spans="1:13" ht="18.75" x14ac:dyDescent="0.3">
      <c r="A36" s="7">
        <f>J35</f>
        <v>2.2000000000000002</v>
      </c>
      <c r="B36" s="7">
        <f>M35</f>
        <v>12.199458200085886</v>
      </c>
      <c r="C36" s="7">
        <f t="shared" si="15"/>
        <v>24.838808040188951</v>
      </c>
      <c r="D36" s="7">
        <f>A36+B5/2</f>
        <v>2.5</v>
      </c>
      <c r="E36" s="7">
        <f>B36+B5/2*C36</f>
        <v>19.651100612142571</v>
      </c>
      <c r="F36" s="7">
        <f>(A36+B5/2)*(B36+B5/2*C36)-2</f>
        <v>47.127751530356427</v>
      </c>
      <c r="G36" s="7">
        <f>A36+L5/2</f>
        <v>2.2000000000000002</v>
      </c>
      <c r="H36" s="7">
        <f>B36+B5/2*F36</f>
        <v>26.337783659192816</v>
      </c>
      <c r="I36" s="7">
        <f>(A36+B5/2)*(B36+B5/2*F36)-2</f>
        <v>63.844459147982036</v>
      </c>
      <c r="J36" s="24">
        <f>A36+B5</f>
        <v>2.8000000000000003</v>
      </c>
      <c r="K36" s="7">
        <f>B36+B5*I36</f>
        <v>50.506133688875103</v>
      </c>
      <c r="L36" s="7">
        <f>(A36+B5)*(B36+B5*I36)-2</f>
        <v>139.41717432885031</v>
      </c>
      <c r="M36" s="24">
        <f>B36+B5/6*(C36+2*F36+2*I36+L36)</f>
        <v>50.819498572657501</v>
      </c>
    </row>
  </sheetData>
  <mergeCells count="13">
    <mergeCell ref="N1:T5"/>
    <mergeCell ref="I15:J15"/>
    <mergeCell ref="I16:J16"/>
    <mergeCell ref="A32:M32"/>
    <mergeCell ref="D2:K2"/>
    <mergeCell ref="A11:M11"/>
    <mergeCell ref="I14:J14"/>
    <mergeCell ref="I13:J13"/>
    <mergeCell ref="I12:J12"/>
    <mergeCell ref="I17:J17"/>
    <mergeCell ref="I18:J18"/>
    <mergeCell ref="I19:J19"/>
    <mergeCell ref="I20:J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DF40-D09E-4F33-A5DF-86F0981A9DE4}">
  <dimension ref="A1:M6"/>
  <sheetViews>
    <sheetView workbookViewId="0">
      <selection activeCell="M4" sqref="M4"/>
    </sheetView>
  </sheetViews>
  <sheetFormatPr baseColWidth="10" defaultRowHeight="15" x14ac:dyDescent="0.25"/>
  <cols>
    <col min="7" max="7" width="19" customWidth="1"/>
    <col min="8" max="8" width="20.7109375" customWidth="1"/>
    <col min="9" max="9" width="17.5703125" customWidth="1"/>
  </cols>
  <sheetData>
    <row r="1" spans="1:13" ht="18.75" x14ac:dyDescent="0.3">
      <c r="A1" s="2" t="s">
        <v>0</v>
      </c>
      <c r="B1" s="2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3" ht="18.75" x14ac:dyDescent="0.3">
      <c r="A2" s="2" t="s">
        <v>1</v>
      </c>
      <c r="B2" s="2">
        <v>800</v>
      </c>
      <c r="C2" s="5"/>
      <c r="D2" s="48" t="s">
        <v>23</v>
      </c>
      <c r="E2" s="48"/>
      <c r="F2" s="48"/>
      <c r="G2" s="48"/>
      <c r="H2" s="48"/>
      <c r="I2" s="48"/>
      <c r="J2" s="48"/>
      <c r="K2" s="48"/>
    </row>
    <row r="3" spans="1:13" ht="18.75" x14ac:dyDescent="0.3">
      <c r="A3" s="2" t="s">
        <v>30</v>
      </c>
      <c r="B3" s="2">
        <v>55</v>
      </c>
      <c r="C3" s="5"/>
      <c r="D3" s="7" t="s">
        <v>24</v>
      </c>
      <c r="E3" s="7" t="s">
        <v>25</v>
      </c>
      <c r="F3" s="7" t="s">
        <v>26</v>
      </c>
      <c r="G3" s="28" t="s">
        <v>27</v>
      </c>
      <c r="H3" s="28" t="s">
        <v>28</v>
      </c>
      <c r="I3" s="38" t="s">
        <v>75</v>
      </c>
      <c r="J3" s="7" t="s">
        <v>6</v>
      </c>
      <c r="K3" s="7" t="s">
        <v>7</v>
      </c>
      <c r="L3" s="7" t="s">
        <v>29</v>
      </c>
      <c r="M3" s="37" t="s">
        <v>76</v>
      </c>
    </row>
    <row r="4" spans="1:13" ht="18.75" x14ac:dyDescent="0.3">
      <c r="A4" s="36" t="s">
        <v>9</v>
      </c>
      <c r="B4" s="36">
        <v>0.5</v>
      </c>
      <c r="C4" s="5"/>
      <c r="D4" s="7">
        <f>B1</f>
        <v>0</v>
      </c>
      <c r="E4" s="7">
        <f>B2</f>
        <v>800</v>
      </c>
      <c r="F4" s="7">
        <f>B3</f>
        <v>55</v>
      </c>
      <c r="G4" s="7">
        <f>-3*(F4*D4)+2*E4</f>
        <v>1600</v>
      </c>
      <c r="H4" s="7">
        <f>2*F4-1-(D4*E4)/2</f>
        <v>109</v>
      </c>
      <c r="J4" s="35">
        <f>D4+B5</f>
        <v>0.25</v>
      </c>
      <c r="K4" s="35">
        <f>E4+B5*G4</f>
        <v>1200</v>
      </c>
      <c r="L4" s="35">
        <f>F4+B5*H4</f>
        <v>82.25</v>
      </c>
    </row>
    <row r="5" spans="1:13" ht="18.75" x14ac:dyDescent="0.3">
      <c r="A5" s="36" t="s">
        <v>8</v>
      </c>
      <c r="B5" s="36">
        <f>(B4-B1)/B6</f>
        <v>0.25</v>
      </c>
      <c r="C5" s="5"/>
      <c r="D5" s="7">
        <f t="shared" ref="D5:F6" si="0">J4</f>
        <v>0.25</v>
      </c>
      <c r="E5" s="7">
        <f t="shared" si="0"/>
        <v>1200</v>
      </c>
      <c r="F5" s="7">
        <f t="shared" si="0"/>
        <v>82.25</v>
      </c>
      <c r="G5" s="7">
        <f>-3*(F5*D5)+2*E5</f>
        <v>2338.3125</v>
      </c>
      <c r="H5" s="7">
        <f>2*F5-1-(D5*E5)/2</f>
        <v>13.5</v>
      </c>
      <c r="J5" s="35">
        <f>D5+B5</f>
        <v>0.5</v>
      </c>
      <c r="K5" s="35">
        <f>E5+B5*G5</f>
        <v>1784.578125</v>
      </c>
      <c r="L5" s="35">
        <f>F5+B5*H5</f>
        <v>85.625</v>
      </c>
    </row>
    <row r="6" spans="1:13" ht="18.75" x14ac:dyDescent="0.3">
      <c r="A6" s="36" t="s">
        <v>57</v>
      </c>
      <c r="B6" s="36">
        <v>2</v>
      </c>
      <c r="C6" s="5"/>
      <c r="D6" s="7">
        <f t="shared" si="0"/>
        <v>0.5</v>
      </c>
      <c r="E6" s="7">
        <f t="shared" si="0"/>
        <v>1784.578125</v>
      </c>
      <c r="F6" s="7">
        <f t="shared" si="0"/>
        <v>85.625</v>
      </c>
      <c r="G6" s="7">
        <f>-3*(F6*D6)+2*E6</f>
        <v>3440.71875</v>
      </c>
      <c r="H6" s="7">
        <f>2*F6-1-(D6*E6)/2</f>
        <v>-275.89453125</v>
      </c>
      <c r="J6" s="35">
        <f>D6+B5</f>
        <v>0.75</v>
      </c>
      <c r="K6" s="35">
        <f>E6+B5*G6</f>
        <v>2644.7578125</v>
      </c>
      <c r="L6" s="35">
        <f>F6+B5*H6</f>
        <v>16.6513671875</v>
      </c>
    </row>
  </sheetData>
  <mergeCells count="1">
    <mergeCell ref="D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2269CDC1C754CB8874EDC626E5F2F" ma:contentTypeVersion="0" ma:contentTypeDescription="Create a new document." ma:contentTypeScope="" ma:versionID="c74ead63f324580325e8b60c622dd0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af01f0daeb5bf7d735a46633fa7ba8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CD113-115F-473C-AC29-35152B2B114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7E0959-7F34-4426-AD5C-1F93F51A7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EA89F5-22D4-43D6-BF7F-E8FAAB034D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SENL</vt:lpstr>
      <vt:lpstr>ED1O</vt:lpstr>
      <vt:lpstr>SEDO</vt:lpstr>
      <vt:lpstr>Sistemas ED1O</vt:lpstr>
      <vt:lpstr>Fresstyle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Magno_31</cp:lastModifiedBy>
  <dcterms:created xsi:type="dcterms:W3CDTF">2020-06-24T19:32:19Z</dcterms:created>
  <dcterms:modified xsi:type="dcterms:W3CDTF">2021-06-26T21:52:09Z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0x0101007CF2269CDC1C754CB8874EDC626E5F2F</vt:lpwstr>
  </property>
</Properties>
</file>