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\Desktop\"/>
    </mc:Choice>
  </mc:AlternateContent>
  <xr:revisionPtr revIDLastSave="0" documentId="13_ncr:1_{C306BD6B-60E6-4733-AD27-079323B611E9}" xr6:coauthVersionLast="47" xr6:coauthVersionMax="47" xr10:uidLastSave="{00000000-0000-0000-0000-000000000000}"/>
  <bookViews>
    <workbookView xWindow="-28920" yWindow="-1935" windowWidth="29040" windowHeight="15840" firstSheet="1" activeTab="8" xr2:uid="{DD96F09B-9083-4307-9F0E-C7FB956DEA59}"/>
  </bookViews>
  <sheets>
    <sheet name="Ec Dif Orden Superior" sheetId="1" r:id="rId1"/>
    <sheet name="3a - Ejercicio 2" sheetId="2" r:id="rId2"/>
    <sheet name="5a - Ejercicio 1" sheetId="3" r:id="rId3"/>
    <sheet name="5a - Ejercicio 2" sheetId="4" r:id="rId4"/>
    <sheet name="5a - Ejercicio 3" sheetId="5" r:id="rId5"/>
    <sheet name="5a - Ejercicio 4" sheetId="6" r:id="rId6"/>
    <sheet name="5a - Ejercicio 5" sheetId="7" r:id="rId7"/>
    <sheet name="Sheet1" sheetId="9" r:id="rId8"/>
    <sheet name="Sheet2" sheetId="10" r:id="rId9"/>
    <sheet name="5a - Ejercicio 6" sheetId="8" r:id="rId10"/>
  </sheets>
  <definedNames>
    <definedName name="_h" localSheetId="1">'3a - Ejercicio 2'!$B$32</definedName>
    <definedName name="_h" localSheetId="2">'5a - Ejercicio 1'!$B$32</definedName>
    <definedName name="_h" localSheetId="3">'5a - Ejercicio 2'!$B$30</definedName>
    <definedName name="_h" localSheetId="4">'5a - Ejercicio 3'!$B$30</definedName>
    <definedName name="_h" localSheetId="5">'5a - Ejercicio 4'!$B$30</definedName>
    <definedName name="_h" localSheetId="6">'5a - Ejercicio 5'!$B$30</definedName>
    <definedName name="_h" localSheetId="0">'Ec Dif Orden Superior'!$F$18</definedName>
    <definedName name="_h" localSheetId="7">Sheet1!$A$26</definedName>
    <definedName name="_h" localSheetId="8">Sheet2!$B$34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0" l="1"/>
  <c r="I7" i="10"/>
  <c r="I8" i="10"/>
  <c r="J6" i="10"/>
  <c r="I6" i="10"/>
  <c r="P5" i="10"/>
  <c r="O5" i="10"/>
  <c r="R5" i="10" s="1"/>
  <c r="L6" i="10" s="1"/>
  <c r="N6" i="10" s="1"/>
  <c r="N5" i="10"/>
  <c r="Q5" i="10" s="1"/>
  <c r="K6" i="10" s="1"/>
  <c r="M5" i="10"/>
  <c r="B34" i="10"/>
  <c r="G10" i="9"/>
  <c r="H10" i="9"/>
  <c r="J9" i="9"/>
  <c r="K9" i="9"/>
  <c r="L9" i="9"/>
  <c r="M9" i="9"/>
  <c r="I9" i="9"/>
  <c r="H9" i="9"/>
  <c r="G9" i="9"/>
  <c r="M8" i="9"/>
  <c r="L8" i="9"/>
  <c r="K8" i="9"/>
  <c r="J8" i="9"/>
  <c r="A26" i="9"/>
  <c r="I17" i="7"/>
  <c r="J17" i="7"/>
  <c r="M17" i="7" s="1"/>
  <c r="K17" i="7"/>
  <c r="L17" i="7"/>
  <c r="P17" i="7"/>
  <c r="U17" i="7"/>
  <c r="K16" i="7"/>
  <c r="F18" i="7"/>
  <c r="F17" i="7"/>
  <c r="U16" i="7"/>
  <c r="Q16" i="7"/>
  <c r="P16" i="7"/>
  <c r="O16" i="7"/>
  <c r="N16" i="7"/>
  <c r="M16" i="7"/>
  <c r="L16" i="7"/>
  <c r="J16" i="7"/>
  <c r="I16" i="7"/>
  <c r="F11" i="7"/>
  <c r="G11" i="7"/>
  <c r="H11" i="7"/>
  <c r="I10" i="7"/>
  <c r="J10" i="7"/>
  <c r="K10" i="7"/>
  <c r="O10" i="7" s="1"/>
  <c r="Q10" i="7" s="1"/>
  <c r="L10" i="7"/>
  <c r="M10" i="7"/>
  <c r="N10" i="7" s="1"/>
  <c r="P10" i="7" s="1"/>
  <c r="H10" i="7"/>
  <c r="G10" i="7"/>
  <c r="F10" i="7"/>
  <c r="Q9" i="7"/>
  <c r="P9" i="7"/>
  <c r="O9" i="7"/>
  <c r="N9" i="7"/>
  <c r="M9" i="7"/>
  <c r="L9" i="7"/>
  <c r="K9" i="7"/>
  <c r="J9" i="7"/>
  <c r="I9" i="7"/>
  <c r="B30" i="7"/>
  <c r="N16" i="6"/>
  <c r="E18" i="6"/>
  <c r="J17" i="6"/>
  <c r="F17" i="6"/>
  <c r="E17" i="6"/>
  <c r="P16" i="6"/>
  <c r="G17" i="6" s="1"/>
  <c r="O16" i="6"/>
  <c r="M16" i="6"/>
  <c r="L16" i="6"/>
  <c r="K16" i="6"/>
  <c r="J16" i="6"/>
  <c r="I16" i="6"/>
  <c r="H16" i="6"/>
  <c r="E16" i="6"/>
  <c r="E10" i="6"/>
  <c r="F10" i="6"/>
  <c r="G10" i="6"/>
  <c r="H9" i="6"/>
  <c r="I9" i="6"/>
  <c r="J9" i="6"/>
  <c r="K9" i="6"/>
  <c r="G9" i="6"/>
  <c r="F9" i="6"/>
  <c r="E9" i="6"/>
  <c r="K8" i="6"/>
  <c r="J8" i="6"/>
  <c r="I8" i="6"/>
  <c r="H8" i="6"/>
  <c r="B30" i="6"/>
  <c r="E10" i="5"/>
  <c r="F10" i="5"/>
  <c r="G10" i="5"/>
  <c r="H9" i="5"/>
  <c r="I9" i="5"/>
  <c r="L9" i="5" s="1"/>
  <c r="J9" i="5"/>
  <c r="K9" i="5"/>
  <c r="O9" i="5"/>
  <c r="T9" i="5"/>
  <c r="G9" i="5"/>
  <c r="F9" i="5"/>
  <c r="E9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30" i="5"/>
  <c r="H10" i="4"/>
  <c r="I10" i="4"/>
  <c r="L10" i="4" s="1"/>
  <c r="J10" i="4"/>
  <c r="K10" i="4"/>
  <c r="N9" i="4"/>
  <c r="P9" i="4" s="1"/>
  <c r="G10" i="4" s="1"/>
  <c r="I9" i="4"/>
  <c r="E11" i="4"/>
  <c r="E10" i="4"/>
  <c r="L9" i="4"/>
  <c r="M9" i="4" s="1"/>
  <c r="O9" i="4" s="1"/>
  <c r="F10" i="4" s="1"/>
  <c r="K9" i="4"/>
  <c r="J9" i="4"/>
  <c r="H9" i="4"/>
  <c r="B30" i="4"/>
  <c r="E10" i="3"/>
  <c r="F10" i="3"/>
  <c r="G10" i="3"/>
  <c r="H9" i="3"/>
  <c r="J9" i="3" s="1"/>
  <c r="I9" i="3"/>
  <c r="K9" i="3"/>
  <c r="G9" i="3"/>
  <c r="F9" i="3"/>
  <c r="E9" i="3"/>
  <c r="K8" i="3"/>
  <c r="J8" i="3"/>
  <c r="I8" i="3"/>
  <c r="H8" i="3"/>
  <c r="Q6" i="10" l="1"/>
  <c r="K7" i="10" s="1"/>
  <c r="M7" i="10" s="1"/>
  <c r="M6" i="10"/>
  <c r="P6" i="10" s="1"/>
  <c r="J7" i="10" s="1"/>
  <c r="P7" i="10" s="1"/>
  <c r="J8" i="10" s="1"/>
  <c r="O6" i="10"/>
  <c r="R6" i="10" s="1"/>
  <c r="L7" i="10" s="1"/>
  <c r="N7" i="10" s="1"/>
  <c r="Q7" i="10" s="1"/>
  <c r="K8" i="10" s="1"/>
  <c r="M8" i="10" s="1"/>
  <c r="I9" i="10"/>
  <c r="N17" i="7"/>
  <c r="O17" i="7"/>
  <c r="R16" i="7"/>
  <c r="S16" i="7" s="1"/>
  <c r="H17" i="6"/>
  <c r="K17" i="6" s="1"/>
  <c r="I17" i="6"/>
  <c r="L17" i="6" s="1"/>
  <c r="M17" i="6" s="1"/>
  <c r="O17" i="6" s="1"/>
  <c r="F18" i="6" s="1"/>
  <c r="M9" i="5"/>
  <c r="N9" i="5"/>
  <c r="M10" i="4"/>
  <c r="O10" i="4" s="1"/>
  <c r="N10" i="4"/>
  <c r="P10" i="4" s="1"/>
  <c r="G11" i="4" s="1"/>
  <c r="F11" i="4"/>
  <c r="P8" i="10" l="1"/>
  <c r="J9" i="10" s="1"/>
  <c r="O7" i="10"/>
  <c r="R7" i="10" s="1"/>
  <c r="L8" i="10" s="1"/>
  <c r="N8" i="10" s="1"/>
  <c r="Q8" i="10" s="1"/>
  <c r="K9" i="10" s="1"/>
  <c r="I10" i="10"/>
  <c r="R17" i="7"/>
  <c r="Q17" i="7"/>
  <c r="V16" i="7"/>
  <c r="T16" i="7"/>
  <c r="N17" i="6"/>
  <c r="P17" i="6" s="1"/>
  <c r="G18" i="6" s="1"/>
  <c r="Q9" i="5"/>
  <c r="P9" i="5"/>
  <c r="O8" i="10" l="1"/>
  <c r="R8" i="10" s="1"/>
  <c r="L9" i="10" s="1"/>
  <c r="N9" i="10" s="1"/>
  <c r="Q9" i="10" s="1"/>
  <c r="K10" i="10" s="1"/>
  <c r="O9" i="10"/>
  <c r="R9" i="10" s="1"/>
  <c r="L10" i="10" s="1"/>
  <c r="I11" i="10"/>
  <c r="M9" i="10"/>
  <c r="P9" i="10" s="1"/>
  <c r="J10" i="10" s="1"/>
  <c r="T17" i="7"/>
  <c r="S17" i="7"/>
  <c r="W16" i="7"/>
  <c r="S9" i="5"/>
  <c r="R9" i="5"/>
  <c r="N10" i="10" l="1"/>
  <c r="Q10" i="10" s="1"/>
  <c r="K11" i="10" s="1"/>
  <c r="O10" i="10"/>
  <c r="R10" i="10" s="1"/>
  <c r="L11" i="10" s="1"/>
  <c r="M10" i="10"/>
  <c r="P10" i="10" s="1"/>
  <c r="J11" i="10" s="1"/>
  <c r="I12" i="10"/>
  <c r="V17" i="7"/>
  <c r="W17" i="7"/>
  <c r="X16" i="7"/>
  <c r="Z16" i="7" s="1"/>
  <c r="G17" i="7" s="1"/>
  <c r="Y16" i="7"/>
  <c r="AA16" i="7" s="1"/>
  <c r="H17" i="7" s="1"/>
  <c r="U9" i="5"/>
  <c r="V9" i="5"/>
  <c r="N11" i="10" l="1"/>
  <c r="Q11" i="10" s="1"/>
  <c r="K12" i="10" s="1"/>
  <c r="M11" i="10"/>
  <c r="P11" i="10" s="1"/>
  <c r="J12" i="10" s="1"/>
  <c r="O11" i="10"/>
  <c r="R11" i="10" s="1"/>
  <c r="L12" i="10" s="1"/>
  <c r="Y17" i="7"/>
  <c r="AA17" i="7" s="1"/>
  <c r="X17" i="7"/>
  <c r="Z17" i="7" s="1"/>
  <c r="X9" i="5"/>
  <c r="Z9" i="5" s="1"/>
  <c r="W9" i="5"/>
  <c r="Y9" i="5" s="1"/>
  <c r="N12" i="10" l="1"/>
  <c r="M12" i="10"/>
  <c r="P12" i="10" s="1"/>
  <c r="J13" i="10" s="1"/>
  <c r="Q12" i="10"/>
  <c r="K13" i="10" s="1"/>
  <c r="O12" i="10"/>
  <c r="R12" i="10" s="1"/>
  <c r="L13" i="10" s="1"/>
  <c r="H18" i="7"/>
  <c r="G18" i="7"/>
  <c r="B32" i="3" l="1"/>
  <c r="E13" i="2"/>
  <c r="F13" i="2"/>
  <c r="G13" i="2"/>
  <c r="H12" i="2"/>
  <c r="I12" i="2"/>
  <c r="L12" i="2" s="1"/>
  <c r="M12" i="2" s="1"/>
  <c r="J12" i="2"/>
  <c r="K12" i="2"/>
  <c r="N12" i="2" s="1"/>
  <c r="O12" i="2"/>
  <c r="T12" i="2"/>
  <c r="G12" i="2"/>
  <c r="F12" i="2"/>
  <c r="E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Q12" i="2" l="1"/>
  <c r="R12" i="2" s="1"/>
  <c r="U12" i="2" s="1"/>
  <c r="X12" i="2" s="1"/>
  <c r="P12" i="2"/>
  <c r="S12" i="2" s="1"/>
  <c r="V12" i="2" s="1"/>
  <c r="W12" i="2" s="1"/>
  <c r="Y12" i="2" l="1"/>
  <c r="Z12" i="2"/>
  <c r="J11" i="1" l="1"/>
  <c r="I11" i="1"/>
  <c r="J10" i="1"/>
  <c r="I10" i="1"/>
  <c r="L10" i="1" s="1"/>
  <c r="O10" i="1" s="1"/>
  <c r="H11" i="1"/>
  <c r="K10" i="1"/>
  <c r="M10" i="1"/>
  <c r="H10" i="1"/>
  <c r="S9" i="1"/>
  <c r="R9" i="1"/>
  <c r="Q9" i="1"/>
  <c r="P9" i="1"/>
  <c r="O9" i="1"/>
  <c r="N9" i="1"/>
  <c r="M9" i="1"/>
  <c r="L9" i="1"/>
  <c r="K9" i="1"/>
  <c r="P10" i="1" l="1"/>
  <c r="R10" i="1" s="1"/>
  <c r="N10" i="1"/>
  <c r="Q10" i="1" l="1"/>
  <c r="S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Gabi</author>
  </authors>
  <commentList>
    <comment ref="E16" authorId="0" shapeId="0" xr:uid="{A626D4E0-072C-401C-95DC-472946ED0131}">
      <text>
        <r>
          <rPr>
            <b/>
            <sz val="9"/>
            <color indexed="81"/>
            <rFont val="Tahoma"/>
            <family val="2"/>
          </rPr>
          <t>Gabi: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<sst xmlns="http://schemas.openxmlformats.org/spreadsheetml/2006/main" count="376" uniqueCount="175">
  <si>
    <t>Si tenemos en cuenta la sig ec dif:</t>
  </si>
  <si>
    <t>y'' - 4xy + x^2 = 0</t>
  </si>
  <si>
    <t>Se pide calcular el valor de "y" para x = 3 sabiendo que y(2) = 1; y'(2) = 2</t>
  </si>
  <si>
    <t>Utilizar dos pasos de Euler Mejorado</t>
  </si>
  <si>
    <t>Yi+1 = Yi +hf(Xi;Yi)</t>
  </si>
  <si>
    <t>1) Planteo del modelo</t>
  </si>
  <si>
    <t>y'' = 4xy - x^2</t>
  </si>
  <si>
    <t>Incógnitas: y; y'</t>
  </si>
  <si>
    <t>Depejar la var de mayor orden</t>
  </si>
  <si>
    <t>2) Cambio de variable</t>
  </si>
  <si>
    <t>y' = z</t>
  </si>
  <si>
    <t>3) Armar el sistema</t>
  </si>
  <si>
    <t>y' = z = f(x;y;z)</t>
  </si>
  <si>
    <t>z' = y'' = 4xy - x^2 = g(x;y;z)</t>
  </si>
  <si>
    <t>4) Condición inicial</t>
  </si>
  <si>
    <t>y(2) = 1</t>
  </si>
  <si>
    <t>z(2) = 2</t>
  </si>
  <si>
    <t>5) Objetivo</t>
  </si>
  <si>
    <t>y(3)</t>
  </si>
  <si>
    <t>Xi</t>
  </si>
  <si>
    <t>Yi</t>
  </si>
  <si>
    <t>Zi</t>
  </si>
  <si>
    <t>6) Paso de cálculo h</t>
  </si>
  <si>
    <t>h = (3-2) / 2</t>
  </si>
  <si>
    <t xml:space="preserve">h = </t>
  </si>
  <si>
    <t>7) Euler Mejorado</t>
  </si>
  <si>
    <t>Yi+1</t>
  </si>
  <si>
    <t>Zi+1</t>
  </si>
  <si>
    <t>Yi+1 = Yi +h/2[f(Xi;Yi;Zi) + f(Xi+1;Yi+1;Zi+1)]</t>
  </si>
  <si>
    <t>Zi+1 = Zi +h/2[g(Xi;Yi;Zi) + g(Xi+1;Yi+1;Zi+1)]</t>
  </si>
  <si>
    <t xml:space="preserve">               </t>
  </si>
  <si>
    <t>f(Xi;Yi;Zi)</t>
  </si>
  <si>
    <t>g(Xi;Yi;Zi)</t>
  </si>
  <si>
    <t>Xi+1</t>
  </si>
  <si>
    <t>EULER 1er Orden</t>
  </si>
  <si>
    <t>f(Xi+1;Yi+1;Zi+1)</t>
  </si>
  <si>
    <t>g(Xi+1;Yi+1;Zi+1)</t>
  </si>
  <si>
    <t>Rta: y(3) = 8,0625</t>
  </si>
  <si>
    <t>El PBI de un determinado país es, actualmente, de 150 mil millones de dólares. La siguiente ecuación describe la variación de ese valor:</t>
  </si>
  <si>
    <t>y'' + x^3 - 0,3y - 2x = 5</t>
  </si>
  <si>
    <t>donde y representa el monto del PBI en miles de millones y x el tiempo en años</t>
  </si>
  <si>
    <t>Calcular el PBI dentro de 1 año utilizando un paso de cálculo equivalente a 6 meses, y suponiendo que el momento actual es x = 0, y la derivada del PBI</t>
  </si>
  <si>
    <t>actualmente es 900 mil millones / año</t>
  </si>
  <si>
    <t>Utilizar el método de Runge Kutta de 4to.Orden.</t>
  </si>
  <si>
    <t>1) Armado del modelo</t>
  </si>
  <si>
    <t>y'' = 5 - x^3 + 0,3y + 2x</t>
  </si>
  <si>
    <t>z' = 5 - x^3 + 0,3y + 2x = g(x;y;z)</t>
  </si>
  <si>
    <t>y(0) = 150</t>
  </si>
  <si>
    <t>z(0) = 900</t>
  </si>
  <si>
    <t>y(1) = ?</t>
  </si>
  <si>
    <t>6) Paso de cálculo</t>
  </si>
  <si>
    <t>5) Runge Kutta 4to Orden</t>
  </si>
  <si>
    <t>K1</t>
  </si>
  <si>
    <t>Xi + h/2</t>
  </si>
  <si>
    <t>Yi + h/2 * K1</t>
  </si>
  <si>
    <t>L1</t>
  </si>
  <si>
    <t>Zi + h/2 * L1</t>
  </si>
  <si>
    <t>K2</t>
  </si>
  <si>
    <t>L2</t>
  </si>
  <si>
    <t>Yi + h/2 * K2</t>
  </si>
  <si>
    <t>Zi + h/2 * L2</t>
  </si>
  <si>
    <t>K3</t>
  </si>
  <si>
    <t>L3</t>
  </si>
  <si>
    <t>Xi+h</t>
  </si>
  <si>
    <t>Yi+h*K3</t>
  </si>
  <si>
    <t>Zi+h*L3</t>
  </si>
  <si>
    <t>K4</t>
  </si>
  <si>
    <t>L4</t>
  </si>
  <si>
    <t>Yi+1 = Yi + h/6[K1+2K2+2K3+K4]</t>
  </si>
  <si>
    <t>Runge Kutta</t>
  </si>
  <si>
    <t>K1 = f(Xi;Yi)</t>
  </si>
  <si>
    <t>4to Orden</t>
  </si>
  <si>
    <t>k2 = f(Xi+h/2;Yi+h/2*K1)</t>
  </si>
  <si>
    <t>K3 = f(Xi+h/2;Yi+h/2*K2)</t>
  </si>
  <si>
    <t>K4 = f(Xi+h;Yi+h*K3)</t>
  </si>
  <si>
    <t>Resolver la siguiente ecuación diferencial por el método de Euler en 2 pasos:</t>
  </si>
  <si>
    <t>y'' - 3xy' = 2y^2 + 5</t>
  </si>
  <si>
    <t>Se pide encontrar y(1) sabiendo que y(0.5) = 2 ; y´(0.5) = 6. Utilizar 4 decimales para los cálculos.</t>
  </si>
  <si>
    <t>1) Armar el modelo</t>
  </si>
  <si>
    <t>y'' = 2y^2 + 5 + 3xy'</t>
  </si>
  <si>
    <t>Incognitas: y;y'</t>
  </si>
  <si>
    <t>3) Condición inicial</t>
  </si>
  <si>
    <t>z' = 2y^2 + 5 + 3xy' = g(x;y;z)</t>
  </si>
  <si>
    <t>y(0,5) = 2</t>
  </si>
  <si>
    <t>z(0,5) = 6</t>
  </si>
  <si>
    <t>3) Condición final</t>
  </si>
  <si>
    <t xml:space="preserve">4) Paso de cálculo (h) </t>
  </si>
  <si>
    <t>h = (1-0,5)/2</t>
  </si>
  <si>
    <t>5) Euler</t>
  </si>
  <si>
    <t>Resolver la siguiente ecuación diferencial por el método de Euler Mejorado en 2 pasos:</t>
  </si>
  <si>
    <t>y'' + LN(y) + 20 = 2xy'</t>
  </si>
  <si>
    <t>Se pide encontrar y'(3) sabiendo que y(2) = 4 ; y´(2) = 8. Utilizar 4 decimales para los cálculos.</t>
  </si>
  <si>
    <t>y'' = 2xy' - LN(y) - 20</t>
  </si>
  <si>
    <t>3) Armado del sistema</t>
  </si>
  <si>
    <t>z(2) = 8</t>
  </si>
  <si>
    <t>4) Objetivo</t>
  </si>
  <si>
    <t>z(3) = ?</t>
  </si>
  <si>
    <t>5) Paso de cálculo (h)</t>
  </si>
  <si>
    <t>h = (3-2)/2</t>
  </si>
  <si>
    <t>6) Euler Mejorado</t>
  </si>
  <si>
    <t>y(2) = 4</t>
  </si>
  <si>
    <t>z' = 2xz - LN(y) -20 = g(x;y;z)</t>
  </si>
  <si>
    <t>Resolver la siguiente ecuación diferencial por el método de Runge Kutta de 4to Orden en 2 pasos:</t>
  </si>
  <si>
    <t>2y^2 + cos(x) + y'' - 3y' = 0</t>
  </si>
  <si>
    <t>Se pide encontrar y(12,5) sabiendo que y(12) = 2 ; y'(12) = 15. Utilizar 4 decimales para los cálculos.</t>
  </si>
  <si>
    <t>y'' = 3y' - 2y^2 - cos(x)</t>
  </si>
  <si>
    <t>z' = 3z - 2y^2 - cos(x) = g(x;y;z)</t>
  </si>
  <si>
    <t>y(12) = 2</t>
  </si>
  <si>
    <t>z(12) = 15</t>
  </si>
  <si>
    <t>y(12,5) = ?</t>
  </si>
  <si>
    <t>6) Paso de cálculo (h)</t>
  </si>
  <si>
    <t>h = (12,5-12)/2</t>
  </si>
  <si>
    <t>7) Runge Kutta 4to Orden</t>
  </si>
  <si>
    <t>y'' - 0,6x^2 - 5y' = -2y</t>
  </si>
  <si>
    <t>Se pide encontrar y(18,75) sabiendo que y(18) = 35,6 ; y'(18) = 11,70. Utilizar 4 decimales para los cálculos</t>
  </si>
  <si>
    <t>y'' = -2y + 0,6x^2 + 5y'</t>
  </si>
  <si>
    <t>z' = -2y + 0,6x^2 + 5z</t>
  </si>
  <si>
    <t>y(18) = 35,6</t>
  </si>
  <si>
    <t>z(18) = 11,70</t>
  </si>
  <si>
    <t>y(18,75)</t>
  </si>
  <si>
    <t xml:space="preserve">6) Paso de cálculo (h) </t>
  </si>
  <si>
    <t>h = (18,75-18)/2</t>
  </si>
  <si>
    <t>7) Euler</t>
  </si>
  <si>
    <t>4xy' - 2LN(y+1) + 2y'' = 10</t>
  </si>
  <si>
    <t>Se pide encontrar y(0,5) sabiendo que y(0) = 10 ; y'(0) = 5. Utilizar 4 decimales para los cálculos.</t>
  </si>
  <si>
    <t>y'' = (10 - 4xy' + 2 LN (y+1))/2</t>
  </si>
  <si>
    <t>z' = (10 - 4xz + 2 LN(y+1))/2 = g(x;y;z)</t>
  </si>
  <si>
    <t>y(0) = 10</t>
  </si>
  <si>
    <t>z(0) = 5</t>
  </si>
  <si>
    <t>5) Condición final</t>
  </si>
  <si>
    <t>y(0,5) = ?</t>
  </si>
  <si>
    <t>h = (0,5-0)/2</t>
  </si>
  <si>
    <t>7) Euler Mejrado</t>
  </si>
  <si>
    <t xml:space="preserve">8)  Runge Kutta de 4to Orden </t>
  </si>
  <si>
    <t>La siguiente ecuación permite estimar la variación del costo de producción de una empresa respecto de las</t>
  </si>
  <si>
    <t>unidades producidas.</t>
  </si>
  <si>
    <t>y'' -4y - 0,5y' = -3x</t>
  </si>
  <si>
    <t>En donde “x” representa las unidades producidas medidas en miles e “y” el valor del costo de producción en miles de pesos.</t>
  </si>
  <si>
    <t>Se considera que y(12) = 52,7 ; y'(12) = 13,4. Se pide calcular el costo de producir 12250 unidades y el costo de</t>
  </si>
  <si>
    <t>producir 12750. Resolver con el método de Euler Mejorado. Utilizar 4 decimales para los cálculos.</t>
  </si>
  <si>
    <t>y'' = -3x + 4y + 0,5y'</t>
  </si>
  <si>
    <t>z' = -3x +4y +0,5z = g(x;y;z)</t>
  </si>
  <si>
    <t>y(12) = 52,7</t>
  </si>
  <si>
    <t>z(12) = 13,4</t>
  </si>
  <si>
    <t>y(12,25) = ?</t>
  </si>
  <si>
    <t xml:space="preserve">NO DICE EN CUANTOS PASOS </t>
  </si>
  <si>
    <t>2y'' - 0,9x - y' = 16 - x</t>
  </si>
  <si>
    <t>1) Mas grande</t>
  </si>
  <si>
    <t>y'' = (16 - x +0,9x + y')/ 2</t>
  </si>
  <si>
    <t>2) Cambio var</t>
  </si>
  <si>
    <t>3) Sist</t>
  </si>
  <si>
    <t>Inicial</t>
  </si>
  <si>
    <t>y(0) = 1000</t>
  </si>
  <si>
    <t>z(0)  = 200</t>
  </si>
  <si>
    <t>Final</t>
  </si>
  <si>
    <t>y(0,7)</t>
  </si>
  <si>
    <t>h = (0,7-0)/2</t>
  </si>
  <si>
    <t>z' = (16 - x + 0,9x + z)/2</t>
  </si>
  <si>
    <t>Cambio var</t>
  </si>
  <si>
    <t>y'' = w</t>
  </si>
  <si>
    <t>Sist</t>
  </si>
  <si>
    <t>z' = w</t>
  </si>
  <si>
    <t>f(</t>
  </si>
  <si>
    <t>g(</t>
  </si>
  <si>
    <t xml:space="preserve">h( </t>
  </si>
  <si>
    <t>y(-1) = 1</t>
  </si>
  <si>
    <t>z(-1) = -1</t>
  </si>
  <si>
    <t>w(-1) =3</t>
  </si>
  <si>
    <t>h</t>
  </si>
  <si>
    <t>h(Xi;Yi;Zi)</t>
  </si>
  <si>
    <t>Wi</t>
  </si>
  <si>
    <t>Wi+1</t>
  </si>
  <si>
    <t>y''' = (6x - 5y' - 0y'')/y^2</t>
  </si>
  <si>
    <t>w' = (6x - 5z - 0w)/y^2</t>
  </si>
  <si>
    <t>w(2) =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</si>
</sst>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164" fontId="0" fillId="0" borderId="0" xfId="0" applyNumberFormat="1"/>
    <xf numFmtId="164" fontId="1" fillId="5" borderId="0" xfId="0" applyNumberFormat="1" applyFont="1" applyFill="1"/>
    <xf numFmtId="0" fontId="1" fillId="0" borderId="0" xfId="0" applyFont="1" applyFill="1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Fill="1" applyAlignme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391158</xdr:colOff>
      <xdr:row>12</xdr:row>
      <xdr:rowOff>152740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E6E9F0-0508-41F2-B514-6BFC30948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34533" cy="2438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5F32-3385-4F37-A6F2-AC7B5578F89A}">
  <dimension ref="A1:S21"/>
  <sheetViews>
    <sheetView workbookViewId="0">
      <selection activeCell="I3" sqref="I3:L3"/>
    </sheetView>
  </sheetViews>
  <sheetFormatPr defaultRowHeight="15" x14ac:dyDescent="0.25"/>
  <cols>
    <col min="11" max="11" width="9.5703125" customWidth="1"/>
    <col min="12" max="12" width="10.28515625" customWidth="1"/>
    <col min="16" max="16" width="16.5703125" customWidth="1"/>
    <col min="17" max="17" width="16" customWidth="1"/>
  </cols>
  <sheetData>
    <row r="1" spans="1:19" x14ac:dyDescent="0.25">
      <c r="A1" s="1" t="s">
        <v>0</v>
      </c>
      <c r="B1" s="1"/>
      <c r="C1" s="1"/>
      <c r="D1" s="1"/>
      <c r="E1" s="1"/>
      <c r="F1" s="1"/>
      <c r="G1" s="1"/>
    </row>
    <row r="2" spans="1:19" x14ac:dyDescent="0.25">
      <c r="A2" s="2" t="s">
        <v>1</v>
      </c>
      <c r="B2" s="1"/>
      <c r="C2" s="1"/>
      <c r="D2" s="1"/>
      <c r="E2" s="1"/>
      <c r="F2" s="1"/>
      <c r="G2" s="1"/>
      <c r="I2" t="s">
        <v>4</v>
      </c>
    </row>
    <row r="3" spans="1:19" x14ac:dyDescent="0.25">
      <c r="A3" s="1" t="s">
        <v>2</v>
      </c>
      <c r="B3" s="1"/>
      <c r="C3" s="1"/>
      <c r="D3" s="1"/>
      <c r="E3" s="1"/>
      <c r="F3" s="1"/>
      <c r="G3" s="1"/>
      <c r="I3" t="s">
        <v>28</v>
      </c>
    </row>
    <row r="4" spans="1:19" x14ac:dyDescent="0.25">
      <c r="A4" s="1" t="s">
        <v>3</v>
      </c>
      <c r="B4" s="1"/>
      <c r="C4" s="1"/>
      <c r="D4" s="1"/>
      <c r="E4" s="1"/>
      <c r="F4" s="1"/>
      <c r="G4" s="1"/>
      <c r="I4" t="s">
        <v>29</v>
      </c>
    </row>
    <row r="6" spans="1:19" x14ac:dyDescent="0.25">
      <c r="A6" s="3" t="s">
        <v>5</v>
      </c>
      <c r="E6" t="s">
        <v>14</v>
      </c>
      <c r="H6" t="s">
        <v>25</v>
      </c>
    </row>
    <row r="7" spans="1:19" x14ac:dyDescent="0.25">
      <c r="A7" s="3"/>
      <c r="B7" s="3"/>
      <c r="N7" s="13" t="s">
        <v>34</v>
      </c>
      <c r="O7" s="13"/>
    </row>
    <row r="8" spans="1:19" x14ac:dyDescent="0.25">
      <c r="A8" s="4" t="s">
        <v>1</v>
      </c>
      <c r="B8" s="3"/>
      <c r="E8" t="s">
        <v>15</v>
      </c>
      <c r="H8" s="5" t="s">
        <v>19</v>
      </c>
      <c r="I8" s="5" t="s">
        <v>20</v>
      </c>
      <c r="J8" s="5" t="s">
        <v>21</v>
      </c>
      <c r="K8" s="5" t="s">
        <v>31</v>
      </c>
      <c r="L8" s="5" t="s">
        <v>32</v>
      </c>
      <c r="M8" s="5" t="s">
        <v>33</v>
      </c>
      <c r="N8" s="5" t="s">
        <v>26</v>
      </c>
      <c r="O8" s="5" t="s">
        <v>27</v>
      </c>
      <c r="P8" s="5" t="s">
        <v>35</v>
      </c>
      <c r="Q8" s="5" t="s">
        <v>36</v>
      </c>
      <c r="R8" s="5" t="s">
        <v>26</v>
      </c>
      <c r="S8" s="5" t="s">
        <v>27</v>
      </c>
    </row>
    <row r="9" spans="1:19" x14ac:dyDescent="0.25">
      <c r="A9" s="3" t="s">
        <v>6</v>
      </c>
      <c r="B9" s="3"/>
      <c r="E9" t="s">
        <v>16</v>
      </c>
      <c r="H9">
        <v>2</v>
      </c>
      <c r="I9">
        <v>1</v>
      </c>
      <c r="J9">
        <v>2</v>
      </c>
      <c r="K9">
        <f>J9</f>
        <v>2</v>
      </c>
      <c r="L9">
        <f>4*H9*I9-H9^2</f>
        <v>4</v>
      </c>
      <c r="M9">
        <f>H9+_h</f>
        <v>2.5</v>
      </c>
      <c r="N9">
        <f>I9+ _h * K9</f>
        <v>2</v>
      </c>
      <c r="O9">
        <f>J9 + _h *L9</f>
        <v>4</v>
      </c>
      <c r="P9">
        <f>O9</f>
        <v>4</v>
      </c>
      <c r="Q9">
        <f>4*M9*N9 - M9^2</f>
        <v>13.75</v>
      </c>
      <c r="R9">
        <f>I9 + _h/2 * (K9+P9)</f>
        <v>2.5</v>
      </c>
      <c r="S9">
        <f>J9 + _h/2 * (L9+Q9)</f>
        <v>6.4375</v>
      </c>
    </row>
    <row r="10" spans="1:19" x14ac:dyDescent="0.25">
      <c r="H10">
        <f>M9</f>
        <v>2.5</v>
      </c>
      <c r="I10">
        <f>R9</f>
        <v>2.5</v>
      </c>
      <c r="J10">
        <f>S9</f>
        <v>6.4375</v>
      </c>
      <c r="K10">
        <f>J10</f>
        <v>6.4375</v>
      </c>
      <c r="L10">
        <f>4*H10*I10-H10^2</f>
        <v>18.75</v>
      </c>
      <c r="M10">
        <f>H10+_h</f>
        <v>3</v>
      </c>
      <c r="N10">
        <f>I10+ _h * K10</f>
        <v>5.71875</v>
      </c>
      <c r="O10">
        <f>J10 + _h *L10</f>
        <v>15.8125</v>
      </c>
      <c r="P10">
        <f>O10</f>
        <v>15.8125</v>
      </c>
      <c r="Q10">
        <f>4*M10*N10 - M10^2</f>
        <v>59.625</v>
      </c>
      <c r="R10">
        <f>I10 + _h/2 * (K10+P10)</f>
        <v>8.0625</v>
      </c>
      <c r="S10">
        <f>J10 + _h/2 * (L10+Q10)</f>
        <v>26.03125</v>
      </c>
    </row>
    <row r="11" spans="1:19" x14ac:dyDescent="0.25">
      <c r="A11" t="s">
        <v>7</v>
      </c>
      <c r="E11" t="s">
        <v>17</v>
      </c>
      <c r="H11">
        <f>M10</f>
        <v>3</v>
      </c>
      <c r="I11">
        <f>R10</f>
        <v>8.0625</v>
      </c>
      <c r="J11">
        <f>S10</f>
        <v>26.03125</v>
      </c>
    </row>
    <row r="12" spans="1:19" x14ac:dyDescent="0.25">
      <c r="A12" t="s">
        <v>8</v>
      </c>
    </row>
    <row r="13" spans="1:19" x14ac:dyDescent="0.25">
      <c r="E13" t="s">
        <v>18</v>
      </c>
      <c r="H13" t="s">
        <v>37</v>
      </c>
    </row>
    <row r="14" spans="1:19" x14ac:dyDescent="0.25">
      <c r="A14" t="s">
        <v>9</v>
      </c>
    </row>
    <row r="15" spans="1:19" x14ac:dyDescent="0.25">
      <c r="E15" t="s">
        <v>22</v>
      </c>
    </row>
    <row r="16" spans="1:19" x14ac:dyDescent="0.25">
      <c r="A16" t="s">
        <v>10</v>
      </c>
    </row>
    <row r="17" spans="1:13" x14ac:dyDescent="0.25">
      <c r="E17" t="s">
        <v>23</v>
      </c>
      <c r="M17" t="s">
        <v>30</v>
      </c>
    </row>
    <row r="18" spans="1:13" x14ac:dyDescent="0.25">
      <c r="A18" t="s">
        <v>11</v>
      </c>
      <c r="E18" t="s">
        <v>24</v>
      </c>
      <c r="F18">
        <v>0.5</v>
      </c>
    </row>
    <row r="20" spans="1:13" x14ac:dyDescent="0.25">
      <c r="A20" t="s">
        <v>12</v>
      </c>
    </row>
    <row r="21" spans="1:13" x14ac:dyDescent="0.25">
      <c r="A21" t="s">
        <v>13</v>
      </c>
    </row>
  </sheetData>
  <mergeCells count="1">
    <mergeCell ref="N7:O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32CBF-F7D0-4CC6-9D1A-DE59D6310F7D}">
  <dimension ref="A1:L30"/>
  <sheetViews>
    <sheetView workbookViewId="0">
      <selection activeCell="G12" sqref="G12"/>
    </sheetView>
  </sheetViews>
  <sheetFormatPr defaultRowHeight="15" x14ac:dyDescent="0.25"/>
  <sheetData>
    <row r="1" spans="1:12" x14ac:dyDescent="0.25">
      <c r="A1" s="1" t="s">
        <v>134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 t="s">
        <v>135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136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 t="s">
        <v>137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 t="s">
        <v>138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 t="s">
        <v>139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8" spans="1:12" x14ac:dyDescent="0.25">
      <c r="A8" s="1" t="s">
        <v>44</v>
      </c>
    </row>
    <row r="9" spans="1:12" x14ac:dyDescent="0.25">
      <c r="G9" s="15" t="s">
        <v>145</v>
      </c>
      <c r="H9" s="15"/>
      <c r="I9" s="15"/>
      <c r="J9" s="15"/>
      <c r="K9" s="15"/>
    </row>
    <row r="10" spans="1:12" x14ac:dyDescent="0.25">
      <c r="A10" s="1" t="s">
        <v>140</v>
      </c>
    </row>
    <row r="12" spans="1:12" ht="12.75" customHeight="1" x14ac:dyDescent="0.25">
      <c r="A12" t="s">
        <v>9</v>
      </c>
    </row>
    <row r="14" spans="1:12" x14ac:dyDescent="0.25">
      <c r="A14" t="s">
        <v>10</v>
      </c>
    </row>
    <row r="16" spans="1:12" x14ac:dyDescent="0.25">
      <c r="A16" t="s">
        <v>93</v>
      </c>
    </row>
    <row r="18" spans="1:1" x14ac:dyDescent="0.25">
      <c r="A18" t="s">
        <v>12</v>
      </c>
    </row>
    <row r="19" spans="1:1" x14ac:dyDescent="0.25">
      <c r="A19" t="s">
        <v>141</v>
      </c>
    </row>
    <row r="21" spans="1:1" x14ac:dyDescent="0.25">
      <c r="A21" t="s">
        <v>14</v>
      </c>
    </row>
    <row r="23" spans="1:1" x14ac:dyDescent="0.25">
      <c r="A23" t="s">
        <v>142</v>
      </c>
    </row>
    <row r="24" spans="1:1" x14ac:dyDescent="0.25">
      <c r="A24" t="s">
        <v>143</v>
      </c>
    </row>
    <row r="26" spans="1:1" x14ac:dyDescent="0.25">
      <c r="A26" t="s">
        <v>17</v>
      </c>
    </row>
    <row r="28" spans="1:1" x14ac:dyDescent="0.25">
      <c r="A28" t="s">
        <v>144</v>
      </c>
    </row>
    <row r="30" spans="1:1" x14ac:dyDescent="0.25">
      <c r="A30" t="s">
        <v>110</v>
      </c>
    </row>
  </sheetData>
  <mergeCells count="1">
    <mergeCell ref="G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80D0-5C61-4CD5-91B8-0F66E23EDDAE}">
  <dimension ref="A1:Z32"/>
  <sheetViews>
    <sheetView workbookViewId="0">
      <selection activeCell="Q2" sqref="Q2:V6"/>
    </sheetView>
  </sheetViews>
  <sheetFormatPr defaultRowHeight="15" x14ac:dyDescent="0.25"/>
  <cols>
    <col min="5" max="5" width="9.28515625" bestFit="1" customWidth="1"/>
    <col min="6" max="7" width="9.5703125" bestFit="1" customWidth="1"/>
    <col min="8" max="10" width="9.28515625" bestFit="1" customWidth="1"/>
    <col min="11" max="11" width="13.140625" customWidth="1"/>
    <col min="12" max="12" width="12" customWidth="1"/>
    <col min="13" max="13" width="9.5703125" bestFit="1" customWidth="1"/>
    <col min="14" max="14" width="9.28515625" bestFit="1" customWidth="1"/>
    <col min="15" max="15" width="10.140625" customWidth="1"/>
    <col min="16" max="16" width="11.7109375" customWidth="1"/>
    <col min="17" max="17" width="12.5703125" customWidth="1"/>
    <col min="18" max="18" width="9.5703125" bestFit="1" customWidth="1"/>
    <col min="19" max="20" width="9.28515625" bestFit="1" customWidth="1"/>
    <col min="21" max="23" width="9.5703125" bestFit="1" customWidth="1"/>
    <col min="24" max="24" width="9.28515625" bestFit="1" customWidth="1"/>
    <col min="25" max="26" width="9.5703125" bestFit="1" customWidth="1"/>
  </cols>
  <sheetData>
    <row r="1" spans="1:26" x14ac:dyDescent="0.25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x14ac:dyDescent="0.25">
      <c r="A2" s="2" t="s">
        <v>39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Q2" s="14" t="s">
        <v>68</v>
      </c>
      <c r="R2" s="14"/>
      <c r="S2" s="14"/>
      <c r="T2" s="14"/>
      <c r="U2" s="6" t="s">
        <v>69</v>
      </c>
      <c r="V2" s="6"/>
    </row>
    <row r="3" spans="1:26" x14ac:dyDescent="0.25">
      <c r="A3" s="1" t="s">
        <v>40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4" t="s">
        <v>70</v>
      </c>
      <c r="R3" s="14"/>
      <c r="S3" s="14"/>
      <c r="T3" s="14"/>
      <c r="U3" s="6" t="s">
        <v>71</v>
      </c>
      <c r="V3" s="6"/>
    </row>
    <row r="4" spans="1:26" x14ac:dyDescent="0.25">
      <c r="A4" s="1" t="s">
        <v>41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Q4" s="14" t="s">
        <v>72</v>
      </c>
      <c r="R4" s="14"/>
      <c r="S4" s="14"/>
      <c r="T4" s="14"/>
      <c r="U4" s="6"/>
      <c r="V4" s="6"/>
    </row>
    <row r="5" spans="1:26" x14ac:dyDescent="0.25">
      <c r="A5" s="1" t="s">
        <v>42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Q5" s="14" t="s">
        <v>73</v>
      </c>
      <c r="R5" s="14"/>
      <c r="S5" s="14"/>
      <c r="T5" s="14"/>
      <c r="U5" s="6"/>
      <c r="V5" s="6"/>
    </row>
    <row r="6" spans="1:26" x14ac:dyDescent="0.25">
      <c r="A6" s="1" t="s">
        <v>43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Q6" s="14" t="s">
        <v>74</v>
      </c>
      <c r="R6" s="14"/>
      <c r="S6" s="14"/>
      <c r="T6" s="14"/>
      <c r="U6" s="6"/>
      <c r="V6" s="6"/>
    </row>
    <row r="8" spans="1:26" x14ac:dyDescent="0.25">
      <c r="A8" s="1" t="s">
        <v>44</v>
      </c>
      <c r="E8" t="s">
        <v>51</v>
      </c>
    </row>
    <row r="10" spans="1:26" x14ac:dyDescent="0.25">
      <c r="A10" s="1" t="s">
        <v>45</v>
      </c>
      <c r="E10" s="5" t="s">
        <v>19</v>
      </c>
      <c r="F10" s="5" t="s">
        <v>20</v>
      </c>
      <c r="G10" s="5" t="s">
        <v>21</v>
      </c>
      <c r="H10" s="7" t="s">
        <v>52</v>
      </c>
      <c r="I10" s="7" t="s">
        <v>55</v>
      </c>
      <c r="J10" s="5" t="s">
        <v>53</v>
      </c>
      <c r="K10" s="5" t="s">
        <v>54</v>
      </c>
      <c r="L10" s="5" t="s">
        <v>56</v>
      </c>
      <c r="M10" s="7" t="s">
        <v>57</v>
      </c>
      <c r="N10" s="7" t="s">
        <v>58</v>
      </c>
      <c r="O10" s="5" t="s">
        <v>53</v>
      </c>
      <c r="P10" s="5" t="s">
        <v>59</v>
      </c>
      <c r="Q10" s="5" t="s">
        <v>60</v>
      </c>
      <c r="R10" s="7" t="s">
        <v>61</v>
      </c>
      <c r="S10" s="7" t="s">
        <v>62</v>
      </c>
      <c r="T10" s="5" t="s">
        <v>63</v>
      </c>
      <c r="U10" s="5" t="s">
        <v>64</v>
      </c>
      <c r="V10" s="5" t="s">
        <v>65</v>
      </c>
      <c r="W10" s="7" t="s">
        <v>66</v>
      </c>
      <c r="X10" s="7" t="s">
        <v>67</v>
      </c>
      <c r="Y10" s="5" t="s">
        <v>26</v>
      </c>
      <c r="Z10" s="5" t="s">
        <v>27</v>
      </c>
    </row>
    <row r="11" spans="1:26" x14ac:dyDescent="0.25">
      <c r="E11" s="8">
        <v>0</v>
      </c>
      <c r="F11" s="8">
        <v>150</v>
      </c>
      <c r="G11" s="8">
        <v>900</v>
      </c>
      <c r="H11" s="8">
        <f>G11</f>
        <v>900</v>
      </c>
      <c r="I11" s="8">
        <f>5 - E11^3 + 0.3*F11 + 2*E11</f>
        <v>50</v>
      </c>
      <c r="J11" s="8">
        <f>E11 + _h/2</f>
        <v>0.25</v>
      </c>
      <c r="K11" s="8">
        <f>F11 + _h/2 * H11</f>
        <v>375</v>
      </c>
      <c r="L11" s="8">
        <f>G11 + _h/2 *I11</f>
        <v>912.5</v>
      </c>
      <c r="M11" s="8">
        <f>L11</f>
        <v>912.5</v>
      </c>
      <c r="N11" s="8">
        <f>5 - J11^3 + 0.3*K11 + 2*J11</f>
        <v>117.984375</v>
      </c>
      <c r="O11" s="8">
        <f>J11</f>
        <v>0.25</v>
      </c>
      <c r="P11" s="8">
        <f>F11 + _h/2 * M11</f>
        <v>378.125</v>
      </c>
      <c r="Q11" s="8">
        <f>G11 + _h/2 *N11</f>
        <v>929.49609375</v>
      </c>
      <c r="R11" s="8">
        <f>Q11</f>
        <v>929.49609375</v>
      </c>
      <c r="S11" s="8">
        <f>5 - O11^3 + 0.3*P11 + 2*O11</f>
        <v>118.921875</v>
      </c>
      <c r="T11" s="8">
        <f>E11+_h</f>
        <v>0.5</v>
      </c>
      <c r="U11" s="8">
        <f>F11 + _h *R11</f>
        <v>614.748046875</v>
      </c>
      <c r="V11" s="8">
        <f>G11 + _h *S11</f>
        <v>959.4609375</v>
      </c>
      <c r="W11" s="8">
        <f>V11</f>
        <v>959.4609375</v>
      </c>
      <c r="X11" s="8">
        <f>5 - T11^3 + 0.3*U11 + 2*T11</f>
        <v>190.29941406250001</v>
      </c>
      <c r="Y11" s="8">
        <f>F11 + (_h/6) * (H11+2*M11+2*R11+W11)</f>
        <v>611.95442708333326</v>
      </c>
      <c r="Z11" s="8">
        <f>G11 + (_h/6)*(I11+2*N11+2*S11+X11)</f>
        <v>959.50932617187505</v>
      </c>
    </row>
    <row r="12" spans="1:26" x14ac:dyDescent="0.25">
      <c r="A12" t="s">
        <v>9</v>
      </c>
      <c r="E12" s="8">
        <f>T11</f>
        <v>0.5</v>
      </c>
      <c r="F12" s="8">
        <f>Y11</f>
        <v>611.95442708333326</v>
      </c>
      <c r="G12" s="8">
        <f>Z11</f>
        <v>959.50932617187505</v>
      </c>
      <c r="H12" s="8">
        <f>G12</f>
        <v>959.50932617187505</v>
      </c>
      <c r="I12" s="8">
        <f>5 - E12^3 + 0.3*F12 + 2*E12</f>
        <v>189.46132812499997</v>
      </c>
      <c r="J12" s="8">
        <f>E12 + _h/2</f>
        <v>0.75</v>
      </c>
      <c r="K12" s="8">
        <f>F12 + _h/2 * H12</f>
        <v>851.83175862630196</v>
      </c>
      <c r="L12" s="8">
        <f>G12 + _h/2 *I12</f>
        <v>1006.874658203125</v>
      </c>
      <c r="M12" s="8">
        <f>L12</f>
        <v>1006.874658203125</v>
      </c>
      <c r="N12" s="8">
        <f>5 - J12^3 + 0.3*K12 + 2*J12</f>
        <v>261.62765258789057</v>
      </c>
      <c r="O12" s="8">
        <f>J12</f>
        <v>0.75</v>
      </c>
      <c r="P12" s="8">
        <f>F12 + _h/2 * M12</f>
        <v>863.67309163411448</v>
      </c>
      <c r="Q12" s="8">
        <f>G12 + _h/2 *N12</f>
        <v>1024.9162393188476</v>
      </c>
      <c r="R12" s="8">
        <f>Q12</f>
        <v>1024.9162393188476</v>
      </c>
      <c r="S12" s="8">
        <f>5 - O12^3 + 0.3*P12 + 2*O12</f>
        <v>265.18005249023435</v>
      </c>
      <c r="T12" s="8">
        <f>E12+_h</f>
        <v>1</v>
      </c>
      <c r="U12" s="8">
        <f>F12 + _h *R12</f>
        <v>1124.4125467427571</v>
      </c>
      <c r="V12" s="8">
        <f>G12 + _h *S12</f>
        <v>1092.0993524169921</v>
      </c>
      <c r="W12" s="8">
        <f>V12</f>
        <v>1092.0993524169921</v>
      </c>
      <c r="X12" s="8">
        <f>5 - T12^3 + 0.3*U12 + 2*T12</f>
        <v>343.32376402282711</v>
      </c>
      <c r="Y12" s="8">
        <f>F12 + (_h/6) * (H12+2*M12+2*R12+W12)</f>
        <v>1121.553633219401</v>
      </c>
      <c r="Z12" s="8">
        <f>G12 + (_h/6)*(I12+2*N12+2*S12+X12)</f>
        <v>1091.7093680305481</v>
      </c>
    </row>
    <row r="13" spans="1:26" x14ac:dyDescent="0.25">
      <c r="E13" s="9">
        <f>T12</f>
        <v>1</v>
      </c>
      <c r="F13" s="9">
        <f>Y12</f>
        <v>1121.553633219401</v>
      </c>
      <c r="G13" s="9">
        <f>Z12</f>
        <v>1091.7093680305481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t="s">
        <v>10</v>
      </c>
    </row>
    <row r="16" spans="1:26" x14ac:dyDescent="0.25">
      <c r="A16" t="s">
        <v>11</v>
      </c>
    </row>
    <row r="18" spans="1:2" x14ac:dyDescent="0.25">
      <c r="A18" t="s">
        <v>12</v>
      </c>
    </row>
    <row r="19" spans="1:2" x14ac:dyDescent="0.25">
      <c r="A19" t="s">
        <v>46</v>
      </c>
    </row>
    <row r="21" spans="1:2" x14ac:dyDescent="0.25">
      <c r="A21" t="s">
        <v>14</v>
      </c>
    </row>
    <row r="23" spans="1:2" x14ac:dyDescent="0.25">
      <c r="A23" t="s">
        <v>47</v>
      </c>
    </row>
    <row r="24" spans="1:2" x14ac:dyDescent="0.25">
      <c r="A24" t="s">
        <v>48</v>
      </c>
    </row>
    <row r="26" spans="1:2" x14ac:dyDescent="0.25">
      <c r="A26" t="s">
        <v>17</v>
      </c>
    </row>
    <row r="28" spans="1:2" x14ac:dyDescent="0.25">
      <c r="A28" t="s">
        <v>49</v>
      </c>
    </row>
    <row r="30" spans="1:2" x14ac:dyDescent="0.25">
      <c r="A30" t="s">
        <v>50</v>
      </c>
    </row>
    <row r="32" spans="1:2" x14ac:dyDescent="0.25">
      <c r="A32" t="s">
        <v>24</v>
      </c>
      <c r="B32">
        <v>0.5</v>
      </c>
    </row>
  </sheetData>
  <mergeCells count="5">
    <mergeCell ref="Q6:T6"/>
    <mergeCell ref="Q2:T2"/>
    <mergeCell ref="Q3:T3"/>
    <mergeCell ref="Q4:T4"/>
    <mergeCell ref="Q5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6733-2067-4A9D-949F-1F342FA6F18B}">
  <dimension ref="A1:S32"/>
  <sheetViews>
    <sheetView workbookViewId="0">
      <selection activeCell="G5" sqref="G5:J5"/>
    </sheetView>
  </sheetViews>
  <sheetFormatPr defaultRowHeight="15" x14ac:dyDescent="0.25"/>
  <cols>
    <col min="8" max="8" width="10.28515625" customWidth="1"/>
    <col min="9" max="9" width="9.7109375" customWidth="1"/>
  </cols>
  <sheetData>
    <row r="1" spans="1:19" x14ac:dyDescent="0.25">
      <c r="A1" s="1" t="s">
        <v>75</v>
      </c>
      <c r="B1" s="1"/>
      <c r="C1" s="1"/>
      <c r="D1" s="1"/>
      <c r="E1" s="1"/>
      <c r="F1" s="1"/>
      <c r="G1" s="1"/>
      <c r="H1" s="1"/>
      <c r="I1" s="1"/>
      <c r="J1" s="1"/>
    </row>
    <row r="2" spans="1:19" x14ac:dyDescent="0.25">
      <c r="A2" s="2" t="s">
        <v>76</v>
      </c>
      <c r="B2" s="1"/>
      <c r="C2" s="1"/>
      <c r="D2" s="1"/>
      <c r="E2" s="1"/>
      <c r="F2" s="1"/>
      <c r="G2" s="1"/>
      <c r="H2" s="1"/>
      <c r="I2" s="1"/>
      <c r="J2" s="1"/>
    </row>
    <row r="3" spans="1:19" x14ac:dyDescent="0.25">
      <c r="A3" s="1" t="s">
        <v>77</v>
      </c>
      <c r="B3" s="1"/>
      <c r="C3" s="1"/>
      <c r="D3" s="1"/>
      <c r="E3" s="1"/>
      <c r="F3" s="1"/>
      <c r="G3" s="1"/>
      <c r="H3" s="1"/>
      <c r="I3" s="1"/>
      <c r="J3" s="1"/>
    </row>
    <row r="5" spans="1:19" x14ac:dyDescent="0.25">
      <c r="A5" t="s">
        <v>78</v>
      </c>
      <c r="E5" t="s">
        <v>88</v>
      </c>
      <c r="G5" s="14" t="s">
        <v>4</v>
      </c>
      <c r="H5" s="14"/>
      <c r="I5" s="14"/>
      <c r="J5" s="14"/>
      <c r="P5" s="10"/>
      <c r="Q5" s="10"/>
      <c r="R5" s="10"/>
      <c r="S5" s="10"/>
    </row>
    <row r="7" spans="1:19" x14ac:dyDescent="0.25">
      <c r="A7" t="s">
        <v>79</v>
      </c>
      <c r="E7" s="5" t="s">
        <v>19</v>
      </c>
      <c r="F7" s="5" t="s">
        <v>20</v>
      </c>
      <c r="G7" s="5" t="s">
        <v>21</v>
      </c>
      <c r="H7" s="5" t="s">
        <v>31</v>
      </c>
      <c r="I7" s="5" t="s">
        <v>32</v>
      </c>
      <c r="J7" s="5" t="s">
        <v>26</v>
      </c>
      <c r="K7" s="5" t="s">
        <v>27</v>
      </c>
    </row>
    <row r="8" spans="1:19" x14ac:dyDescent="0.25">
      <c r="E8" s="8">
        <v>0.5</v>
      </c>
      <c r="F8" s="8">
        <v>2</v>
      </c>
      <c r="G8" s="8">
        <v>6</v>
      </c>
      <c r="H8" s="8">
        <f>G8</f>
        <v>6</v>
      </c>
      <c r="I8" s="8">
        <f>2*F8^2 + 5 + 3*E8*G8</f>
        <v>22</v>
      </c>
      <c r="J8" s="8">
        <f>F8 + _h *H8</f>
        <v>3.5</v>
      </c>
      <c r="K8" s="8">
        <f>G8 + _h *I8</f>
        <v>11.5</v>
      </c>
    </row>
    <row r="9" spans="1:19" x14ac:dyDescent="0.25">
      <c r="A9" t="s">
        <v>80</v>
      </c>
      <c r="E9" s="8">
        <f>E8+_h</f>
        <v>0.75</v>
      </c>
      <c r="F9" s="8">
        <f>J8</f>
        <v>3.5</v>
      </c>
      <c r="G9" s="8">
        <f>K8</f>
        <v>11.5</v>
      </c>
      <c r="H9" s="8">
        <f>G9</f>
        <v>11.5</v>
      </c>
      <c r="I9" s="8">
        <f>2*F9^2 + 5 + 3*E9*G9</f>
        <v>55.375</v>
      </c>
      <c r="J9" s="8">
        <f>F9 + _h *H9</f>
        <v>6.375</v>
      </c>
      <c r="K9" s="8">
        <f>G9 + _h *I9</f>
        <v>25.34375</v>
      </c>
    </row>
    <row r="10" spans="1:19" x14ac:dyDescent="0.25">
      <c r="E10" s="9">
        <f>E9+_h</f>
        <v>1</v>
      </c>
      <c r="F10" s="9">
        <f>J9</f>
        <v>6.375</v>
      </c>
      <c r="G10" s="9">
        <f>K9</f>
        <v>25.34375</v>
      </c>
      <c r="H10" s="8"/>
      <c r="I10" s="8"/>
      <c r="J10" s="8"/>
      <c r="K10" s="8"/>
    </row>
    <row r="11" spans="1:19" x14ac:dyDescent="0.25">
      <c r="A11" t="s">
        <v>9</v>
      </c>
    </row>
    <row r="13" spans="1:19" x14ac:dyDescent="0.25">
      <c r="A13" t="s">
        <v>10</v>
      </c>
    </row>
    <row r="15" spans="1:19" x14ac:dyDescent="0.25">
      <c r="A15" t="s">
        <v>11</v>
      </c>
    </row>
    <row r="17" spans="1:2" x14ac:dyDescent="0.25">
      <c r="A17" t="s">
        <v>12</v>
      </c>
    </row>
    <row r="18" spans="1:2" x14ac:dyDescent="0.25">
      <c r="A18" t="s">
        <v>82</v>
      </c>
    </row>
    <row r="20" spans="1:2" x14ac:dyDescent="0.25">
      <c r="A20" t="s">
        <v>81</v>
      </c>
    </row>
    <row r="22" spans="1:2" x14ac:dyDescent="0.25">
      <c r="A22" t="s">
        <v>83</v>
      </c>
    </row>
    <row r="23" spans="1:2" x14ac:dyDescent="0.25">
      <c r="A23" t="s">
        <v>84</v>
      </c>
    </row>
    <row r="25" spans="1:2" x14ac:dyDescent="0.25">
      <c r="A25" t="s">
        <v>85</v>
      </c>
    </row>
    <row r="27" spans="1:2" x14ac:dyDescent="0.25">
      <c r="A27" t="s">
        <v>49</v>
      </c>
    </row>
    <row r="29" spans="1:2" x14ac:dyDescent="0.25">
      <c r="A29" t="s">
        <v>86</v>
      </c>
    </row>
    <row r="31" spans="1:2" x14ac:dyDescent="0.25">
      <c r="A31" t="s">
        <v>87</v>
      </c>
    </row>
    <row r="32" spans="1:2" x14ac:dyDescent="0.25">
      <c r="A32" t="s">
        <v>24</v>
      </c>
      <c r="B32">
        <f>(1-0.5)/2</f>
        <v>0.25</v>
      </c>
    </row>
  </sheetData>
  <mergeCells count="1">
    <mergeCell ref="G5:J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9C8D2-3EE2-4BBB-A048-0BD6557E6A99}">
  <dimension ref="A1:P30"/>
  <sheetViews>
    <sheetView workbookViewId="0">
      <selection activeCell="M2" sqref="M2:O2"/>
    </sheetView>
  </sheetViews>
  <sheetFormatPr defaultRowHeight="15" x14ac:dyDescent="0.25"/>
  <cols>
    <col min="8" max="8" width="10.42578125" customWidth="1"/>
    <col min="9" max="9" width="10.140625" customWidth="1"/>
    <col min="13" max="13" width="16.7109375" customWidth="1"/>
    <col min="14" max="14" width="17.7109375" customWidth="1"/>
  </cols>
  <sheetData>
    <row r="1" spans="1:16" x14ac:dyDescent="0.25">
      <c r="A1" s="1" t="s">
        <v>89</v>
      </c>
      <c r="B1" s="1"/>
      <c r="C1" s="1"/>
      <c r="D1" s="1"/>
      <c r="E1" s="1"/>
      <c r="F1" s="1"/>
      <c r="G1" s="1"/>
      <c r="H1" s="1"/>
      <c r="I1" s="1"/>
    </row>
    <row r="2" spans="1:16" x14ac:dyDescent="0.25">
      <c r="A2" s="2" t="s">
        <v>90</v>
      </c>
      <c r="B2" s="1"/>
      <c r="C2" s="1"/>
      <c r="D2" s="1"/>
      <c r="E2" s="1"/>
      <c r="F2" s="1"/>
      <c r="G2" s="1"/>
      <c r="H2" s="1"/>
      <c r="I2" s="1"/>
      <c r="M2" t="s">
        <v>28</v>
      </c>
    </row>
    <row r="3" spans="1:16" x14ac:dyDescent="0.25">
      <c r="A3" s="1" t="s">
        <v>91</v>
      </c>
      <c r="B3" s="1"/>
      <c r="C3" s="1"/>
      <c r="D3" s="1"/>
      <c r="E3" s="1"/>
      <c r="F3" s="1"/>
      <c r="G3" s="1"/>
      <c r="H3" s="1"/>
      <c r="I3" s="1"/>
    </row>
    <row r="5" spans="1:16" x14ac:dyDescent="0.25">
      <c r="A5" t="s">
        <v>44</v>
      </c>
      <c r="E5" t="s">
        <v>99</v>
      </c>
    </row>
    <row r="7" spans="1:16" x14ac:dyDescent="0.25">
      <c r="A7" t="s">
        <v>92</v>
      </c>
      <c r="K7" s="13" t="s">
        <v>34</v>
      </c>
      <c r="L7" s="13"/>
    </row>
    <row r="8" spans="1:16" x14ac:dyDescent="0.25">
      <c r="E8" s="5" t="s">
        <v>19</v>
      </c>
      <c r="F8" s="5" t="s">
        <v>20</v>
      </c>
      <c r="G8" s="5" t="s">
        <v>21</v>
      </c>
      <c r="H8" s="5" t="s">
        <v>31</v>
      </c>
      <c r="I8" s="5" t="s">
        <v>32</v>
      </c>
      <c r="J8" s="5" t="s">
        <v>33</v>
      </c>
      <c r="K8" s="5" t="s">
        <v>26</v>
      </c>
      <c r="L8" s="5" t="s">
        <v>27</v>
      </c>
      <c r="M8" s="5" t="s">
        <v>35</v>
      </c>
      <c r="N8" s="5" t="s">
        <v>36</v>
      </c>
      <c r="O8" s="5" t="s">
        <v>26</v>
      </c>
      <c r="P8" s="5" t="s">
        <v>27</v>
      </c>
    </row>
    <row r="9" spans="1:16" x14ac:dyDescent="0.25">
      <c r="A9" t="s">
        <v>9</v>
      </c>
      <c r="E9" s="8">
        <v>2</v>
      </c>
      <c r="F9" s="8">
        <v>4</v>
      </c>
      <c r="G9" s="8">
        <v>8</v>
      </c>
      <c r="H9" s="8">
        <f>G9</f>
        <v>8</v>
      </c>
      <c r="I9" s="8">
        <f>2*E9*G9 - LN(F9) - 20</f>
        <v>10.613705638880109</v>
      </c>
      <c r="J9" s="8">
        <f>E9+_h</f>
        <v>2.5</v>
      </c>
      <c r="K9" s="8">
        <f>F9 + _h *H9</f>
        <v>8</v>
      </c>
      <c r="L9" s="8">
        <f>G9 + _h *I9</f>
        <v>13.306852819440055</v>
      </c>
      <c r="M9" s="8">
        <f>L9</f>
        <v>13.306852819440055</v>
      </c>
      <c r="N9" s="8">
        <f>2*J9*L9 - LN(K9) - 20</f>
        <v>44.454822555520437</v>
      </c>
      <c r="O9" s="8">
        <f>F9 + (_h/2) * (H9+M9)</f>
        <v>9.3267132048600132</v>
      </c>
      <c r="P9" s="8">
        <f>G9 + (_h/2) * (I9+N9)</f>
        <v>21.767132048600136</v>
      </c>
    </row>
    <row r="10" spans="1:16" x14ac:dyDescent="0.25">
      <c r="E10" s="8">
        <f>J9</f>
        <v>2.5</v>
      </c>
      <c r="F10" s="8">
        <f>O9</f>
        <v>9.3267132048600132</v>
      </c>
      <c r="G10" s="8">
        <f>P9</f>
        <v>21.767132048600136</v>
      </c>
      <c r="H10" s="8">
        <f>G10</f>
        <v>21.767132048600136</v>
      </c>
      <c r="I10" s="8">
        <f>2*E10*G10 - LN(F10) - 20</f>
        <v>86.602777572644754</v>
      </c>
      <c r="J10" s="8">
        <f>E10+_h</f>
        <v>3</v>
      </c>
      <c r="K10" s="8">
        <f>F10 + _h *H10</f>
        <v>20.210279229160079</v>
      </c>
      <c r="L10" s="8">
        <f>G10 + _h *I10</f>
        <v>65.068520834922509</v>
      </c>
      <c r="M10" s="8">
        <f>L10</f>
        <v>65.068520834922509</v>
      </c>
      <c r="N10" s="8">
        <f>2*J10*L10 - LN(K10) - 20</f>
        <v>367.40493366182903</v>
      </c>
      <c r="O10" s="8">
        <f>F10 + (_h/2) * (H10+M10)</f>
        <v>31.035626425740674</v>
      </c>
      <c r="P10" s="8">
        <f>G10 + (_h/2) * (I10+N10)</f>
        <v>135.26905985721859</v>
      </c>
    </row>
    <row r="11" spans="1:16" x14ac:dyDescent="0.25">
      <c r="A11" t="s">
        <v>10</v>
      </c>
      <c r="E11" s="9">
        <f>J10</f>
        <v>3</v>
      </c>
      <c r="F11" s="9">
        <f>O10</f>
        <v>31.035626425740674</v>
      </c>
      <c r="G11" s="9">
        <f>P10</f>
        <v>135.26905985721859</v>
      </c>
      <c r="H11" s="8"/>
      <c r="I11" s="8"/>
      <c r="J11" s="8"/>
      <c r="K11" s="8"/>
      <c r="L11" s="8"/>
      <c r="M11" s="8"/>
      <c r="N11" s="8"/>
      <c r="O11" s="8"/>
      <c r="P11" s="8"/>
    </row>
    <row r="13" spans="1:16" x14ac:dyDescent="0.25">
      <c r="A13" t="s">
        <v>93</v>
      </c>
    </row>
    <row r="15" spans="1:16" x14ac:dyDescent="0.25">
      <c r="A15" t="s">
        <v>12</v>
      </c>
    </row>
    <row r="16" spans="1:16" x14ac:dyDescent="0.25">
      <c r="A16" t="s">
        <v>101</v>
      </c>
    </row>
    <row r="18" spans="1:2" x14ac:dyDescent="0.25">
      <c r="A18" t="s">
        <v>14</v>
      </c>
    </row>
    <row r="20" spans="1:2" x14ac:dyDescent="0.25">
      <c r="A20" t="s">
        <v>94</v>
      </c>
    </row>
    <row r="21" spans="1:2" x14ac:dyDescent="0.25">
      <c r="A21" t="s">
        <v>100</v>
      </c>
    </row>
    <row r="23" spans="1:2" x14ac:dyDescent="0.25">
      <c r="A23" t="s">
        <v>95</v>
      </c>
    </row>
    <row r="25" spans="1:2" x14ac:dyDescent="0.25">
      <c r="A25" t="s">
        <v>96</v>
      </c>
    </row>
    <row r="27" spans="1:2" x14ac:dyDescent="0.25">
      <c r="A27" t="s">
        <v>97</v>
      </c>
    </row>
    <row r="29" spans="1:2" x14ac:dyDescent="0.25">
      <c r="A29" t="s">
        <v>98</v>
      </c>
    </row>
    <row r="30" spans="1:2" x14ac:dyDescent="0.25">
      <c r="A30" t="s">
        <v>24</v>
      </c>
      <c r="B30">
        <f>(3-2)/2</f>
        <v>0.5</v>
      </c>
    </row>
  </sheetData>
  <mergeCells count="1">
    <mergeCell ref="K7:L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6CFDF-8CFC-40E1-B7B8-1A8020AB3ABE}">
  <dimension ref="A1:Z30"/>
  <sheetViews>
    <sheetView topLeftCell="C1" workbookViewId="0">
      <selection activeCell="L1" sqref="L1:Q5"/>
    </sheetView>
  </sheetViews>
  <sheetFormatPr defaultRowHeight="15" x14ac:dyDescent="0.25"/>
  <cols>
    <col min="10" max="10" width="9.42578125" customWidth="1"/>
    <col min="11" max="11" width="13" customWidth="1"/>
    <col min="12" max="12" width="13.140625" customWidth="1"/>
    <col min="15" max="15" width="11.5703125" customWidth="1"/>
    <col min="16" max="16" width="12.85546875" customWidth="1"/>
    <col min="17" max="17" width="12.5703125" customWidth="1"/>
    <col min="22" max="22" width="9.85546875" customWidth="1"/>
  </cols>
  <sheetData>
    <row r="1" spans="1:26" x14ac:dyDescent="0.25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L1" s="14" t="s">
        <v>68</v>
      </c>
      <c r="M1" s="14"/>
      <c r="N1" s="14"/>
      <c r="O1" s="14"/>
      <c r="P1" s="6" t="s">
        <v>69</v>
      </c>
      <c r="Q1" s="6"/>
    </row>
    <row r="2" spans="1:26" x14ac:dyDescent="0.25">
      <c r="A2" s="2" t="s">
        <v>103</v>
      </c>
      <c r="B2" s="1"/>
      <c r="C2" s="1"/>
      <c r="D2" s="1"/>
      <c r="E2" s="1"/>
      <c r="F2" s="1"/>
      <c r="G2" s="1"/>
      <c r="H2" s="1"/>
      <c r="I2" s="1"/>
      <c r="J2" s="1"/>
      <c r="L2" s="14" t="s">
        <v>70</v>
      </c>
      <c r="M2" s="14"/>
      <c r="N2" s="14"/>
      <c r="O2" s="14"/>
      <c r="P2" s="6" t="s">
        <v>71</v>
      </c>
      <c r="Q2" s="6"/>
    </row>
    <row r="3" spans="1:26" x14ac:dyDescent="0.25">
      <c r="A3" s="1" t="s">
        <v>104</v>
      </c>
      <c r="B3" s="1"/>
      <c r="C3" s="1"/>
      <c r="D3" s="1"/>
      <c r="E3" s="1"/>
      <c r="F3" s="1"/>
      <c r="G3" s="1"/>
      <c r="H3" s="1"/>
      <c r="I3" s="1"/>
      <c r="J3" s="1"/>
      <c r="L3" s="14" t="s">
        <v>72</v>
      </c>
      <c r="M3" s="14"/>
      <c r="N3" s="14"/>
      <c r="O3" s="14"/>
      <c r="P3" s="6"/>
      <c r="Q3" s="6"/>
    </row>
    <row r="4" spans="1:26" x14ac:dyDescent="0.25">
      <c r="L4" s="14" t="s">
        <v>73</v>
      </c>
      <c r="M4" s="14"/>
      <c r="N4" s="14"/>
      <c r="O4" s="14"/>
      <c r="P4" s="6"/>
      <c r="Q4" s="6"/>
    </row>
    <row r="5" spans="1:26" x14ac:dyDescent="0.25">
      <c r="A5" t="s">
        <v>78</v>
      </c>
      <c r="E5" t="s">
        <v>112</v>
      </c>
      <c r="L5" s="14" t="s">
        <v>74</v>
      </c>
      <c r="M5" s="14"/>
      <c r="N5" s="14"/>
      <c r="O5" s="14"/>
      <c r="P5" s="6"/>
      <c r="Q5" s="6"/>
    </row>
    <row r="7" spans="1:26" x14ac:dyDescent="0.25">
      <c r="A7" t="s">
        <v>105</v>
      </c>
      <c r="E7" s="5" t="s">
        <v>19</v>
      </c>
      <c r="F7" s="5" t="s">
        <v>20</v>
      </c>
      <c r="G7" s="5" t="s">
        <v>21</v>
      </c>
      <c r="H7" s="7" t="s">
        <v>52</v>
      </c>
      <c r="I7" s="7" t="s">
        <v>55</v>
      </c>
      <c r="J7" s="5" t="s">
        <v>53</v>
      </c>
      <c r="K7" s="5" t="s">
        <v>54</v>
      </c>
      <c r="L7" s="5" t="s">
        <v>56</v>
      </c>
      <c r="M7" s="7" t="s">
        <v>57</v>
      </c>
      <c r="N7" s="7" t="s">
        <v>58</v>
      </c>
      <c r="O7" s="5" t="s">
        <v>53</v>
      </c>
      <c r="P7" s="5" t="s">
        <v>59</v>
      </c>
      <c r="Q7" s="5" t="s">
        <v>60</v>
      </c>
      <c r="R7" s="7" t="s">
        <v>61</v>
      </c>
      <c r="S7" s="7" t="s">
        <v>62</v>
      </c>
      <c r="T7" s="5" t="s">
        <v>63</v>
      </c>
      <c r="U7" s="5" t="s">
        <v>64</v>
      </c>
      <c r="V7" s="5" t="s">
        <v>65</v>
      </c>
      <c r="W7" s="7" t="s">
        <v>66</v>
      </c>
      <c r="X7" s="7" t="s">
        <v>67</v>
      </c>
      <c r="Y7" s="5" t="s">
        <v>26</v>
      </c>
      <c r="Z7" s="5" t="s">
        <v>27</v>
      </c>
    </row>
    <row r="8" spans="1:26" x14ac:dyDescent="0.25">
      <c r="E8" s="8">
        <v>12</v>
      </c>
      <c r="F8" s="8">
        <v>2</v>
      </c>
      <c r="G8" s="8">
        <v>15</v>
      </c>
      <c r="H8" s="8">
        <f>G8</f>
        <v>15</v>
      </c>
      <c r="I8" s="8">
        <f>3*G8 - 2*F8^2 - COS(E8)</f>
        <v>36.156146041267505</v>
      </c>
      <c r="J8" s="8">
        <f>E8 + _h/2</f>
        <v>12.125</v>
      </c>
      <c r="K8" s="8">
        <f>F8 + _h/2 *H8</f>
        <v>3.875</v>
      </c>
      <c r="L8" s="8">
        <f>G8 + _h/2 *I8</f>
        <v>19.519518255158438</v>
      </c>
      <c r="M8" s="8">
        <f>L8</f>
        <v>19.519518255158438</v>
      </c>
      <c r="N8" s="8">
        <f>3*L8 - 2*K8^2 - COS(J8)</f>
        <v>27.623137750645263</v>
      </c>
      <c r="O8" s="8">
        <f>J8</f>
        <v>12.125</v>
      </c>
      <c r="P8" s="8">
        <f>F8 + _h/2 *M8</f>
        <v>4.4399397818948048</v>
      </c>
      <c r="Q8" s="8">
        <f>G8 + _h/2 *N8</f>
        <v>18.452892218830659</v>
      </c>
      <c r="R8" s="8">
        <f>Q8</f>
        <v>18.452892218830659</v>
      </c>
      <c r="S8" s="8">
        <f>3*Q8 - 2*P8^2 - COS(O8)</f>
        <v>15.028379107957754</v>
      </c>
      <c r="T8" s="8">
        <f>E8 + _h</f>
        <v>12.25</v>
      </c>
      <c r="U8" s="8">
        <f>F8 + _h *R8</f>
        <v>6.6132230547076647</v>
      </c>
      <c r="V8" s="8">
        <f>G8 + _h *S8</f>
        <v>18.75709477698944</v>
      </c>
      <c r="W8" s="8">
        <f>V8</f>
        <v>18.75709477698944</v>
      </c>
      <c r="X8" s="8">
        <f>3*V8 - 2*U8^2 - COS(T8)</f>
        <v>-32.148524858733303</v>
      </c>
      <c r="Y8" s="8">
        <f>F8 + (_h/6) * (H8+2*M8+2*R8+W8)</f>
        <v>6.570913155206985</v>
      </c>
      <c r="Z8" s="8">
        <f>G8 + (_h/6) * (I8+2*N8+2*S8+X8)</f>
        <v>18.721277287489176</v>
      </c>
    </row>
    <row r="9" spans="1:26" x14ac:dyDescent="0.25">
      <c r="A9" t="s">
        <v>9</v>
      </c>
      <c r="E9" s="8">
        <f>T8</f>
        <v>12.25</v>
      </c>
      <c r="F9" s="8">
        <f>Y8</f>
        <v>6.570913155206985</v>
      </c>
      <c r="G9" s="8">
        <f>Z8</f>
        <v>18.721277287489176</v>
      </c>
      <c r="H9" s="8">
        <f>G9</f>
        <v>18.721277287489176</v>
      </c>
      <c r="I9" s="8">
        <f>3*G9 - 2*F9^2 - COS(E9)</f>
        <v>-31.14033837114458</v>
      </c>
      <c r="J9" s="8">
        <f>E9 + _h/2</f>
        <v>12.375</v>
      </c>
      <c r="K9" s="8">
        <f>F9 + _h/2 *H9</f>
        <v>8.9110728161431325</v>
      </c>
      <c r="L9" s="8">
        <f>G9 + _h/2 *I9</f>
        <v>14.828734991096104</v>
      </c>
      <c r="M9" s="8">
        <f>L9</f>
        <v>14.828734991096104</v>
      </c>
      <c r="N9" s="8">
        <f>3*L9 - 2*K9^2 - COS(J9)</f>
        <v>-115.30997695601845</v>
      </c>
      <c r="O9" s="8">
        <f>J9</f>
        <v>12.375</v>
      </c>
      <c r="P9" s="8">
        <f>F9 + _h/2 *M9</f>
        <v>8.4245050290939982</v>
      </c>
      <c r="Q9" s="8">
        <f>G9 + _h/2 *N9</f>
        <v>4.3075301679868705</v>
      </c>
      <c r="R9" s="8">
        <f>Q9</f>
        <v>4.3075301679868705</v>
      </c>
      <c r="S9" s="8">
        <f>3*Q9 - 2*P9^2 - COS(O9)</f>
        <v>-130.00372392659608</v>
      </c>
      <c r="T9" s="8">
        <f>E9 + _h</f>
        <v>12.5</v>
      </c>
      <c r="U9" s="8">
        <f>F9 + _h *R9</f>
        <v>7.6477956972037031</v>
      </c>
      <c r="V9" s="8">
        <f>G9 + _h *S9</f>
        <v>-13.779653694159844</v>
      </c>
      <c r="W9" s="8">
        <f>V9</f>
        <v>-13.779653694159844</v>
      </c>
      <c r="X9" s="8">
        <f>3*V9 - 2*U9^2 - COS(T9)</f>
        <v>-159.31431741399305</v>
      </c>
      <c r="Y9" s="8">
        <f>F9 + (_h/6) * (H9+2*M9+2*R9+W9)</f>
        <v>8.371502901519289</v>
      </c>
      <c r="Z9" s="8">
        <f>G9 + (_h/6) * (I9+2*N9+2*S9+X9)</f>
        <v>-9.6571417771094339</v>
      </c>
    </row>
    <row r="10" spans="1:26" x14ac:dyDescent="0.25">
      <c r="E10" s="9">
        <f>T9</f>
        <v>12.5</v>
      </c>
      <c r="F10" s="9">
        <f>Y9</f>
        <v>8.371502901519289</v>
      </c>
      <c r="G10" s="9">
        <f>Z9</f>
        <v>-9.6571417771094339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t="s">
        <v>10</v>
      </c>
    </row>
    <row r="13" spans="1:26" x14ac:dyDescent="0.25">
      <c r="A13" t="s">
        <v>93</v>
      </c>
    </row>
    <row r="15" spans="1:26" x14ac:dyDescent="0.25">
      <c r="A15" s="11" t="s">
        <v>12</v>
      </c>
    </row>
    <row r="16" spans="1:26" x14ac:dyDescent="0.25">
      <c r="A16" s="11" t="s">
        <v>106</v>
      </c>
    </row>
    <row r="18" spans="1:2" x14ac:dyDescent="0.25">
      <c r="A18" t="s">
        <v>14</v>
      </c>
    </row>
    <row r="20" spans="1:2" x14ac:dyDescent="0.25">
      <c r="A20" t="s">
        <v>107</v>
      </c>
    </row>
    <row r="21" spans="1:2" x14ac:dyDescent="0.25">
      <c r="A21" t="s">
        <v>108</v>
      </c>
    </row>
    <row r="23" spans="1:2" x14ac:dyDescent="0.25">
      <c r="A23" t="s">
        <v>17</v>
      </c>
    </row>
    <row r="25" spans="1:2" x14ac:dyDescent="0.25">
      <c r="A25" t="s">
        <v>109</v>
      </c>
    </row>
    <row r="27" spans="1:2" x14ac:dyDescent="0.25">
      <c r="A27" t="s">
        <v>110</v>
      </c>
    </row>
    <row r="29" spans="1:2" x14ac:dyDescent="0.25">
      <c r="A29" t="s">
        <v>111</v>
      </c>
    </row>
    <row r="30" spans="1:2" x14ac:dyDescent="0.25">
      <c r="A30" t="s">
        <v>24</v>
      </c>
      <c r="B30">
        <f>(12.5-12)/2</f>
        <v>0.25</v>
      </c>
    </row>
  </sheetData>
  <mergeCells count="5">
    <mergeCell ref="L1:O1"/>
    <mergeCell ref="L2:O2"/>
    <mergeCell ref="L3:O3"/>
    <mergeCell ref="L4:O4"/>
    <mergeCell ref="L5:O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E39E-F42C-46F5-AC99-DD6ADA32B072}">
  <dimension ref="A1:P30"/>
  <sheetViews>
    <sheetView workbookViewId="0">
      <selection activeCell="E5" sqref="E5:K7"/>
    </sheetView>
  </sheetViews>
  <sheetFormatPr defaultRowHeight="15" x14ac:dyDescent="0.25"/>
  <cols>
    <col min="13" max="13" width="15.140625" customWidth="1"/>
    <col min="14" max="14" width="16.5703125" customWidth="1"/>
  </cols>
  <sheetData>
    <row r="1" spans="1:16" x14ac:dyDescent="0.25">
      <c r="A1" s="1" t="s">
        <v>75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x14ac:dyDescent="0.25">
      <c r="A2" s="2" t="s">
        <v>113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5">
      <c r="A3" s="1" t="s">
        <v>114</v>
      </c>
      <c r="B3" s="1"/>
      <c r="C3" s="1"/>
      <c r="D3" s="1"/>
      <c r="E3" s="1"/>
      <c r="F3" s="1"/>
      <c r="G3" s="1"/>
      <c r="H3" s="1"/>
      <c r="I3" s="1"/>
      <c r="J3" s="1"/>
      <c r="K3" s="1"/>
    </row>
    <row r="5" spans="1:16" x14ac:dyDescent="0.25">
      <c r="A5" t="s">
        <v>44</v>
      </c>
      <c r="E5" t="s">
        <v>122</v>
      </c>
      <c r="H5" s="14" t="s">
        <v>4</v>
      </c>
      <c r="I5" s="14"/>
      <c r="J5" s="14"/>
      <c r="K5" s="14"/>
    </row>
    <row r="7" spans="1:16" x14ac:dyDescent="0.25">
      <c r="A7" t="s">
        <v>115</v>
      </c>
      <c r="E7" s="5" t="s">
        <v>19</v>
      </c>
      <c r="F7" s="5" t="s">
        <v>20</v>
      </c>
      <c r="G7" s="5" t="s">
        <v>21</v>
      </c>
      <c r="H7" s="5" t="s">
        <v>31</v>
      </c>
      <c r="I7" s="5" t="s">
        <v>32</v>
      </c>
      <c r="J7" s="5" t="s">
        <v>26</v>
      </c>
      <c r="K7" s="5" t="s">
        <v>27</v>
      </c>
    </row>
    <row r="8" spans="1:16" x14ac:dyDescent="0.25">
      <c r="E8" s="8">
        <v>18</v>
      </c>
      <c r="F8" s="8">
        <v>35.6</v>
      </c>
      <c r="G8" s="8">
        <v>11.7</v>
      </c>
      <c r="H8" s="8">
        <f>G8</f>
        <v>11.7</v>
      </c>
      <c r="I8" s="8">
        <f>-2*F8 + 0.6*E8^2 + 5*G8</f>
        <v>181.7</v>
      </c>
      <c r="J8" s="8">
        <f>F8 + _h *H8</f>
        <v>39.987499999999997</v>
      </c>
      <c r="K8" s="8">
        <f>G8 + _h *I8</f>
        <v>79.837499999999991</v>
      </c>
    </row>
    <row r="9" spans="1:16" x14ac:dyDescent="0.25">
      <c r="A9" t="s">
        <v>9</v>
      </c>
      <c r="E9" s="8">
        <f>E8+_h</f>
        <v>18.375</v>
      </c>
      <c r="F9" s="8">
        <f>J8</f>
        <v>39.987499999999997</v>
      </c>
      <c r="G9" s="8">
        <f>K8</f>
        <v>79.837499999999991</v>
      </c>
      <c r="H9" s="8">
        <f>G9</f>
        <v>79.837499999999991</v>
      </c>
      <c r="I9" s="8">
        <f>-2*F9 + 0.6*E9^2 + 5*G9</f>
        <v>521.796875</v>
      </c>
      <c r="J9" s="8">
        <f>F9 + _h *H9</f>
        <v>69.926562499999989</v>
      </c>
      <c r="K9" s="8">
        <f>G9 + _h *I9</f>
        <v>275.51132812499998</v>
      </c>
    </row>
    <row r="10" spans="1:16" x14ac:dyDescent="0.25">
      <c r="E10" s="9">
        <f>E9+_h</f>
        <v>18.75</v>
      </c>
      <c r="F10" s="9">
        <f>J9</f>
        <v>69.926562499999989</v>
      </c>
      <c r="G10" s="9">
        <f>K9</f>
        <v>275.51132812499998</v>
      </c>
      <c r="H10" s="8"/>
      <c r="I10" s="8"/>
      <c r="J10" s="8"/>
      <c r="K10" s="8"/>
    </row>
    <row r="11" spans="1:16" x14ac:dyDescent="0.25">
      <c r="A11" t="s">
        <v>10</v>
      </c>
    </row>
    <row r="12" spans="1:16" x14ac:dyDescent="0.25">
      <c r="E12" t="s">
        <v>25</v>
      </c>
      <c r="I12" t="s">
        <v>28</v>
      </c>
    </row>
    <row r="13" spans="1:16" x14ac:dyDescent="0.25">
      <c r="A13" t="s">
        <v>93</v>
      </c>
    </row>
    <row r="14" spans="1:16" x14ac:dyDescent="0.25">
      <c r="K14" s="13" t="s">
        <v>34</v>
      </c>
      <c r="L14" s="13"/>
    </row>
    <row r="15" spans="1:16" x14ac:dyDescent="0.25">
      <c r="A15" s="11" t="s">
        <v>12</v>
      </c>
      <c r="B15" s="11"/>
      <c r="E15" s="5" t="s">
        <v>19</v>
      </c>
      <c r="F15" s="5" t="s">
        <v>20</v>
      </c>
      <c r="G15" s="5" t="s">
        <v>21</v>
      </c>
      <c r="H15" s="5" t="s">
        <v>31</v>
      </c>
      <c r="I15" s="5" t="s">
        <v>32</v>
      </c>
      <c r="J15" s="5" t="s">
        <v>33</v>
      </c>
      <c r="K15" s="5" t="s">
        <v>26</v>
      </c>
      <c r="L15" s="5" t="s">
        <v>27</v>
      </c>
      <c r="M15" s="5" t="s">
        <v>35</v>
      </c>
      <c r="N15" s="5" t="s">
        <v>36</v>
      </c>
      <c r="O15" s="5" t="s">
        <v>26</v>
      </c>
      <c r="P15" s="5" t="s">
        <v>27</v>
      </c>
    </row>
    <row r="16" spans="1:16" x14ac:dyDescent="0.25">
      <c r="A16" s="11" t="s">
        <v>116</v>
      </c>
      <c r="B16" s="11"/>
      <c r="E16" s="8">
        <f>18</f>
        <v>18</v>
      </c>
      <c r="F16" s="8">
        <v>35.6</v>
      </c>
      <c r="G16" s="8">
        <v>11.7</v>
      </c>
      <c r="H16" s="8">
        <f>G16</f>
        <v>11.7</v>
      </c>
      <c r="I16" s="8">
        <f>-2*F16 + 0.6*E16^2 + 5*G16</f>
        <v>181.7</v>
      </c>
      <c r="J16" s="8">
        <f>E16+_h</f>
        <v>18.375</v>
      </c>
      <c r="K16" s="8">
        <f>F16 + _h *H16</f>
        <v>39.987499999999997</v>
      </c>
      <c r="L16" s="8">
        <f>G16 + _h *I16</f>
        <v>79.837499999999991</v>
      </c>
      <c r="M16" s="8">
        <f>L16</f>
        <v>79.837499999999991</v>
      </c>
      <c r="N16" s="8">
        <f>-2*K16 + 0.6*J16^2 + 5*L16</f>
        <v>521.796875</v>
      </c>
      <c r="O16" s="8">
        <f>F16 + (_h/2) * (H16+M16)</f>
        <v>52.763281249999999</v>
      </c>
      <c r="P16" s="8">
        <f>G16 + (_h/2) * (I16+N16)</f>
        <v>143.60566406250001</v>
      </c>
    </row>
    <row r="17" spans="1:16" x14ac:dyDescent="0.25">
      <c r="E17" s="8">
        <f>J16</f>
        <v>18.375</v>
      </c>
      <c r="F17" s="8">
        <f>O16</f>
        <v>52.763281249999999</v>
      </c>
      <c r="G17" s="8">
        <f>P16</f>
        <v>143.60566406250001</v>
      </c>
      <c r="H17" s="8">
        <f>G17</f>
        <v>143.60566406250001</v>
      </c>
      <c r="I17" s="8">
        <f>-2*F17 + 0.6*E17^2 + 5*G17</f>
        <v>815.08613281249995</v>
      </c>
      <c r="J17" s="8">
        <f>E17+_h</f>
        <v>18.75</v>
      </c>
      <c r="K17" s="8">
        <f>F17 + _h *H17</f>
        <v>106.6154052734375</v>
      </c>
      <c r="L17" s="8">
        <f>G17 + _h *I17</f>
        <v>449.26296386718747</v>
      </c>
      <c r="M17" s="8">
        <f>L17</f>
        <v>449.26296386718747</v>
      </c>
      <c r="N17" s="8">
        <f>-2*K17 + 0.6*J17^2 + 5*L17</f>
        <v>2244.0215087890624</v>
      </c>
      <c r="O17" s="8">
        <f>F17 + (_h/2) * (H17+M17)</f>
        <v>163.9261489868164</v>
      </c>
      <c r="P17" s="8">
        <f>G17 + (_h/2) * (I17+N17)</f>
        <v>717.18834686279297</v>
      </c>
    </row>
    <row r="18" spans="1:16" x14ac:dyDescent="0.25">
      <c r="A18" t="s">
        <v>14</v>
      </c>
      <c r="E18" s="9">
        <f>J17</f>
        <v>18.75</v>
      </c>
      <c r="F18" s="9">
        <f>O17</f>
        <v>163.9261489868164</v>
      </c>
      <c r="G18" s="9">
        <f>P17</f>
        <v>717.18834686279297</v>
      </c>
      <c r="H18" s="8"/>
      <c r="I18" s="8"/>
      <c r="J18" s="8"/>
      <c r="K18" s="8"/>
      <c r="L18" s="8"/>
      <c r="M18" s="8"/>
      <c r="N18" s="8"/>
      <c r="O18" s="8"/>
      <c r="P18" s="8"/>
    </row>
    <row r="20" spans="1:16" x14ac:dyDescent="0.25">
      <c r="A20" t="s">
        <v>117</v>
      </c>
    </row>
    <row r="21" spans="1:16" x14ac:dyDescent="0.25">
      <c r="A21" t="s">
        <v>118</v>
      </c>
    </row>
    <row r="23" spans="1:16" x14ac:dyDescent="0.25">
      <c r="A23" t="s">
        <v>17</v>
      </c>
    </row>
    <row r="25" spans="1:16" x14ac:dyDescent="0.25">
      <c r="A25" t="s">
        <v>119</v>
      </c>
    </row>
    <row r="27" spans="1:16" x14ac:dyDescent="0.25">
      <c r="A27" t="s">
        <v>120</v>
      </c>
    </row>
    <row r="29" spans="1:16" x14ac:dyDescent="0.25">
      <c r="A29" t="s">
        <v>121</v>
      </c>
    </row>
    <row r="30" spans="1:16" x14ac:dyDescent="0.25">
      <c r="A30" t="s">
        <v>24</v>
      </c>
      <c r="B30" s="12">
        <f>(18.75-18)/2</f>
        <v>0.375</v>
      </c>
    </row>
  </sheetData>
  <mergeCells count="2">
    <mergeCell ref="H5:K5"/>
    <mergeCell ref="K14:L1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8365-FD11-4DA7-8AF2-A664B899C0B9}">
  <dimension ref="A1:AA30"/>
  <sheetViews>
    <sheetView topLeftCell="C1" workbookViewId="0">
      <selection activeCell="T3" sqref="T3:Y7"/>
    </sheetView>
  </sheetViews>
  <sheetFormatPr defaultRowHeight="15" x14ac:dyDescent="0.25"/>
  <cols>
    <col min="9" max="9" width="10.5703125" customWidth="1"/>
    <col min="10" max="10" width="10.42578125" customWidth="1"/>
    <col min="12" max="12" width="13.7109375" customWidth="1"/>
    <col min="13" max="13" width="12.42578125" customWidth="1"/>
    <col min="14" max="14" width="16.5703125" customWidth="1"/>
    <col min="15" max="15" width="16" customWidth="1"/>
    <col min="17" max="17" width="12.140625" customWidth="1"/>
    <col min="18" max="18" width="12.42578125" customWidth="1"/>
  </cols>
  <sheetData>
    <row r="1" spans="1:27" x14ac:dyDescent="0.25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spans="1:27" x14ac:dyDescent="0.25">
      <c r="A2" s="2" t="s">
        <v>123</v>
      </c>
      <c r="B2" s="1"/>
      <c r="C2" s="1"/>
      <c r="D2" s="1"/>
      <c r="E2" s="1"/>
      <c r="F2" s="1"/>
      <c r="G2" s="1"/>
      <c r="H2" s="1"/>
      <c r="I2" s="1"/>
      <c r="J2" s="1"/>
    </row>
    <row r="3" spans="1:27" x14ac:dyDescent="0.25">
      <c r="A3" s="1" t="s">
        <v>124</v>
      </c>
      <c r="B3" s="1"/>
      <c r="C3" s="1"/>
      <c r="D3" s="1"/>
      <c r="E3" s="1"/>
      <c r="F3" s="1"/>
      <c r="G3" s="1"/>
      <c r="H3" s="1"/>
      <c r="I3" s="1"/>
      <c r="J3" s="1"/>
      <c r="T3" s="14" t="s">
        <v>68</v>
      </c>
      <c r="U3" s="14"/>
      <c r="V3" s="14"/>
      <c r="W3" s="14"/>
      <c r="X3" s="6" t="s">
        <v>69</v>
      </c>
      <c r="Y3" s="6"/>
    </row>
    <row r="4" spans="1:27" x14ac:dyDescent="0.25">
      <c r="T4" s="14" t="s">
        <v>70</v>
      </c>
      <c r="U4" s="14"/>
      <c r="V4" s="14"/>
      <c r="W4" s="14"/>
      <c r="X4" s="6" t="s">
        <v>71</v>
      </c>
      <c r="Y4" s="6"/>
    </row>
    <row r="5" spans="1:27" x14ac:dyDescent="0.25">
      <c r="A5" t="s">
        <v>44</v>
      </c>
      <c r="F5" t="s">
        <v>132</v>
      </c>
      <c r="I5" t="s">
        <v>28</v>
      </c>
      <c r="T5" s="14" t="s">
        <v>72</v>
      </c>
      <c r="U5" s="14"/>
      <c r="V5" s="14"/>
      <c r="W5" s="14"/>
      <c r="X5" s="6"/>
      <c r="Y5" s="6"/>
    </row>
    <row r="6" spans="1:27" x14ac:dyDescent="0.25">
      <c r="T6" s="14" t="s">
        <v>73</v>
      </c>
      <c r="U6" s="14"/>
      <c r="V6" s="14"/>
      <c r="W6" s="14"/>
      <c r="X6" s="6"/>
      <c r="Y6" s="6"/>
    </row>
    <row r="7" spans="1:27" x14ac:dyDescent="0.25">
      <c r="A7" t="s">
        <v>125</v>
      </c>
      <c r="L7" s="13" t="s">
        <v>34</v>
      </c>
      <c r="M7" s="13"/>
      <c r="T7" s="14" t="s">
        <v>74</v>
      </c>
      <c r="U7" s="14"/>
      <c r="V7" s="14"/>
      <c r="W7" s="14"/>
      <c r="X7" s="6"/>
      <c r="Y7" s="6"/>
    </row>
    <row r="8" spans="1:27" x14ac:dyDescent="0.25">
      <c r="F8" s="5" t="s">
        <v>19</v>
      </c>
      <c r="G8" s="5" t="s">
        <v>20</v>
      </c>
      <c r="H8" s="5" t="s">
        <v>21</v>
      </c>
      <c r="I8" s="5" t="s">
        <v>31</v>
      </c>
      <c r="J8" s="5" t="s">
        <v>32</v>
      </c>
      <c r="K8" s="5" t="s">
        <v>33</v>
      </c>
      <c r="L8" s="5" t="s">
        <v>26</v>
      </c>
      <c r="M8" s="5" t="s">
        <v>27</v>
      </c>
      <c r="N8" s="5" t="s">
        <v>35</v>
      </c>
      <c r="O8" s="5" t="s">
        <v>36</v>
      </c>
      <c r="P8" s="5" t="s">
        <v>26</v>
      </c>
      <c r="Q8" s="5" t="s">
        <v>27</v>
      </c>
    </row>
    <row r="9" spans="1:27" x14ac:dyDescent="0.25">
      <c r="A9" t="s">
        <v>9</v>
      </c>
      <c r="F9" s="8">
        <v>0</v>
      </c>
      <c r="G9" s="8">
        <v>10</v>
      </c>
      <c r="H9" s="8">
        <v>5</v>
      </c>
      <c r="I9" s="8">
        <f>H9</f>
        <v>5</v>
      </c>
      <c r="J9" s="8">
        <f>(10 - 4*F9*H9 + 2* LN(G9+1))/2</f>
        <v>7.3978952727983707</v>
      </c>
      <c r="K9" s="8">
        <f>F9+_h</f>
        <v>0.25</v>
      </c>
      <c r="L9" s="8">
        <f>G9 + _h *I9</f>
        <v>11.25</v>
      </c>
      <c r="M9" s="8">
        <f>H9 + _h *J9</f>
        <v>6.8494738181995931</v>
      </c>
      <c r="N9" s="8">
        <f>M9</f>
        <v>6.8494738181995931</v>
      </c>
      <c r="O9" s="8">
        <f xml:space="preserve"> (10 - 4 *K9*M9 + 2 * LN(L9+1))/2</f>
        <v>4.0807890278909396</v>
      </c>
      <c r="P9" s="8">
        <f>G9 + (_h/2) * (I9+N9)</f>
        <v>11.48118422727495</v>
      </c>
      <c r="Q9" s="8">
        <f>H9 + (_h/2) * (J9+O9)</f>
        <v>6.4348355375861637</v>
      </c>
    </row>
    <row r="10" spans="1:27" x14ac:dyDescent="0.25">
      <c r="F10" s="8">
        <f>K9</f>
        <v>0.25</v>
      </c>
      <c r="G10" s="8">
        <f>P9</f>
        <v>11.48118422727495</v>
      </c>
      <c r="H10" s="8">
        <f>Q9</f>
        <v>6.4348355375861637</v>
      </c>
      <c r="I10" s="8">
        <f>H10</f>
        <v>6.4348355375861637</v>
      </c>
      <c r="J10" s="8">
        <f>(10 - 4*F10*H10 + 2* LN(G10+1))/2</f>
        <v>4.306804479652433</v>
      </c>
      <c r="K10" s="8">
        <f>F10+_h</f>
        <v>0.5</v>
      </c>
      <c r="L10" s="8">
        <f>G10 + _h *I10</f>
        <v>13.08989311167149</v>
      </c>
      <c r="M10" s="8">
        <f>H10 + _h *J10</f>
        <v>7.5115366574992724</v>
      </c>
      <c r="N10" s="8">
        <f>M10</f>
        <v>7.5115366574992724</v>
      </c>
      <c r="O10" s="8">
        <f xml:space="preserve"> (10 - 4 *K10*M10 + 2 * LN(L10+1))/2</f>
        <v>0.13392108226980159</v>
      </c>
      <c r="P10" s="8">
        <f>G10 + (_h/2) * (I10+N10)</f>
        <v>13.224480751660629</v>
      </c>
      <c r="Q10" s="8">
        <f>H10 + (_h/2) * (J10+O10)</f>
        <v>6.9899262328264431</v>
      </c>
    </row>
    <row r="11" spans="1:27" x14ac:dyDescent="0.25">
      <c r="A11" t="s">
        <v>10</v>
      </c>
      <c r="F11" s="9">
        <f>K10</f>
        <v>0.5</v>
      </c>
      <c r="G11" s="9">
        <f>P10</f>
        <v>13.224480751660629</v>
      </c>
      <c r="H11" s="9">
        <f>Q10</f>
        <v>6.9899262328264431</v>
      </c>
      <c r="I11" s="8"/>
      <c r="J11" s="8"/>
      <c r="K11" s="8"/>
      <c r="L11" s="8"/>
      <c r="M11" s="8"/>
      <c r="N11" s="8"/>
      <c r="O11" s="8"/>
      <c r="P11" s="8"/>
      <c r="Q11" s="8"/>
    </row>
    <row r="13" spans="1:27" x14ac:dyDescent="0.25">
      <c r="A13" t="s">
        <v>93</v>
      </c>
      <c r="F13" t="s">
        <v>133</v>
      </c>
    </row>
    <row r="15" spans="1:27" x14ac:dyDescent="0.25">
      <c r="A15" t="s">
        <v>12</v>
      </c>
      <c r="F15" s="5" t="s">
        <v>19</v>
      </c>
      <c r="G15" s="5" t="s">
        <v>20</v>
      </c>
      <c r="H15" s="5" t="s">
        <v>21</v>
      </c>
      <c r="I15" s="7" t="s">
        <v>52</v>
      </c>
      <c r="J15" s="7" t="s">
        <v>55</v>
      </c>
      <c r="K15" s="5" t="s">
        <v>53</v>
      </c>
      <c r="L15" s="5" t="s">
        <v>54</v>
      </c>
      <c r="M15" s="5" t="s">
        <v>56</v>
      </c>
      <c r="N15" s="7" t="s">
        <v>57</v>
      </c>
      <c r="O15" s="7" t="s">
        <v>58</v>
      </c>
      <c r="P15" s="5" t="s">
        <v>53</v>
      </c>
      <c r="Q15" s="5" t="s">
        <v>59</v>
      </c>
      <c r="R15" s="5" t="s">
        <v>60</v>
      </c>
      <c r="S15" s="7" t="s">
        <v>61</v>
      </c>
      <c r="T15" s="7" t="s">
        <v>62</v>
      </c>
      <c r="U15" s="5" t="s">
        <v>63</v>
      </c>
      <c r="V15" s="5" t="s">
        <v>64</v>
      </c>
      <c r="W15" s="5" t="s">
        <v>65</v>
      </c>
      <c r="X15" s="7" t="s">
        <v>66</v>
      </c>
      <c r="Y15" s="7" t="s">
        <v>67</v>
      </c>
      <c r="Z15" s="5" t="s">
        <v>26</v>
      </c>
      <c r="AA15" s="5" t="s">
        <v>27</v>
      </c>
    </row>
    <row r="16" spans="1:27" x14ac:dyDescent="0.25">
      <c r="A16" t="s">
        <v>126</v>
      </c>
      <c r="F16" s="8">
        <v>0</v>
      </c>
      <c r="G16" s="8">
        <v>10</v>
      </c>
      <c r="H16" s="8">
        <v>5</v>
      </c>
      <c r="I16" s="8">
        <f>H16</f>
        <v>5</v>
      </c>
      <c r="J16" s="8">
        <f>(10 - 4*F16*H16 + 2* LN(G16+1))/2</f>
        <v>7.3978952727983707</v>
      </c>
      <c r="K16" s="8">
        <f>F16 + _h/2</f>
        <v>0.125</v>
      </c>
      <c r="L16" s="8">
        <f>G16 + _h/2 *I16</f>
        <v>10.625</v>
      </c>
      <c r="M16" s="8">
        <f>H16 + _h/2 * J16</f>
        <v>5.9247369090997966</v>
      </c>
      <c r="N16" s="8">
        <f>M16</f>
        <v>5.9247369090997966</v>
      </c>
      <c r="O16" s="8">
        <f>(10 - 4*K16*M16 + 2* LN(L16+1))/2</f>
        <v>5.9719737241984712</v>
      </c>
      <c r="P16" s="8">
        <f>K16</f>
        <v>0.125</v>
      </c>
      <c r="Q16" s="8">
        <f>G16 + _h/2 *N16</f>
        <v>10.740592113637474</v>
      </c>
      <c r="R16" s="8">
        <f>H16 + _h/2 *O16</f>
        <v>5.7464967155248088</v>
      </c>
      <c r="S16" s="8">
        <f>R16</f>
        <v>5.7464967155248088</v>
      </c>
      <c r="T16" s="8">
        <f>(10 -4*P16*R16 + 2* LN(Q16+1))/2</f>
        <v>6.0264280698208079</v>
      </c>
      <c r="U16" s="8">
        <f>F16+_h</f>
        <v>0.25</v>
      </c>
      <c r="V16" s="8">
        <f>G16 + _h *S16</f>
        <v>11.436624178881202</v>
      </c>
      <c r="W16" s="8">
        <f>H16 + _h *T16</f>
        <v>6.5066070174552024</v>
      </c>
      <c r="X16" s="8">
        <f>W16</f>
        <v>6.5066070174552024</v>
      </c>
      <c r="Y16" s="8">
        <f>(10 - 4*U16*W16 + 2 *LN(V16+1))/2</f>
        <v>4.2673421734992658</v>
      </c>
      <c r="Z16" s="8">
        <f>G16 + (_h/6) * (I16+2*N16+2*S16+X16)</f>
        <v>11.452044761112685</v>
      </c>
      <c r="AA16" s="8">
        <f>H16 + (_h/6) * (J16+2*O16+2*T16+Y16)</f>
        <v>6.4859183764306749</v>
      </c>
    </row>
    <row r="17" spans="1:27" x14ac:dyDescent="0.25">
      <c r="F17" s="8">
        <f>U16</f>
        <v>0.25</v>
      </c>
      <c r="G17" s="8">
        <f>Z16</f>
        <v>11.452044761112685</v>
      </c>
      <c r="H17" s="8">
        <f>AA16</f>
        <v>6.4859183764306749</v>
      </c>
      <c r="I17" s="8">
        <f>H17</f>
        <v>6.4859183764306749</v>
      </c>
      <c r="J17" s="8">
        <f>(10 - 4*F17*H17 + 2* LN(G17+1))/2</f>
        <v>4.2789256590501985</v>
      </c>
      <c r="K17" s="8">
        <f>F17 + _h/2</f>
        <v>0.375</v>
      </c>
      <c r="L17" s="8">
        <f>G17 + _h/2 *I17</f>
        <v>12.262784558166519</v>
      </c>
      <c r="M17" s="8">
        <f>H17 + _h/2 * J17</f>
        <v>7.0207840838119502</v>
      </c>
      <c r="N17" s="8">
        <f>M17</f>
        <v>7.0207840838119502</v>
      </c>
      <c r="O17" s="8">
        <f>(10 - 4*K17*M17 + 2* LN(L17+1))/2</f>
        <v>2.3193738966976398</v>
      </c>
      <c r="P17" s="8">
        <f>K17</f>
        <v>0.375</v>
      </c>
      <c r="Q17" s="8">
        <f>G17 + _h/2 *N17</f>
        <v>12.329642771589178</v>
      </c>
      <c r="R17" s="8">
        <f>H17 + _h/2 *O17</f>
        <v>6.7758401135178801</v>
      </c>
      <c r="S17" s="8">
        <f>R17</f>
        <v>6.7758401135178801</v>
      </c>
      <c r="T17" s="8">
        <f>(10 -4*P17*R17 + 2* LN(Q17+1))/2</f>
        <v>2.5081102498625931</v>
      </c>
      <c r="U17" s="8">
        <f>F17+_h</f>
        <v>0.5</v>
      </c>
      <c r="V17" s="8">
        <f>G17 + _h *S17</f>
        <v>13.146004789492155</v>
      </c>
      <c r="W17" s="8">
        <f>H17 + _h *T17</f>
        <v>7.1129459388963232</v>
      </c>
      <c r="X17" s="8">
        <f>W17</f>
        <v>7.1129459388963232</v>
      </c>
      <c r="Y17" s="8">
        <f>(10 - 4*U17*W17 + 2 *LN(V17+1))/2</f>
        <v>0.5364862982931391</v>
      </c>
      <c r="Z17" s="8">
        <f>G17 + (_h/6) * (I17+2*N17+2*S17+X17)</f>
        <v>13.168382790695462</v>
      </c>
      <c r="AA17" s="8">
        <f>H17 + (_h/6) * (J17+2*O17+2*T17+Y17)</f>
        <v>7.0888508868666662</v>
      </c>
    </row>
    <row r="18" spans="1:27" x14ac:dyDescent="0.25">
      <c r="A18" t="s">
        <v>14</v>
      </c>
      <c r="F18" s="9">
        <f>U17</f>
        <v>0.5</v>
      </c>
      <c r="G18" s="9">
        <f>Z17</f>
        <v>13.168382790695462</v>
      </c>
      <c r="H18" s="9">
        <f>AA17</f>
        <v>7.0888508868666662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20" spans="1:27" x14ac:dyDescent="0.25">
      <c r="A20" t="s">
        <v>127</v>
      </c>
    </row>
    <row r="21" spans="1:27" x14ac:dyDescent="0.25">
      <c r="A21" t="s">
        <v>128</v>
      </c>
    </row>
    <row r="23" spans="1:27" x14ac:dyDescent="0.25">
      <c r="A23" t="s">
        <v>129</v>
      </c>
    </row>
    <row r="25" spans="1:27" x14ac:dyDescent="0.25">
      <c r="A25" t="s">
        <v>130</v>
      </c>
    </row>
    <row r="27" spans="1:27" x14ac:dyDescent="0.25">
      <c r="A27" t="s">
        <v>110</v>
      </c>
    </row>
    <row r="29" spans="1:27" x14ac:dyDescent="0.25">
      <c r="A29" t="s">
        <v>131</v>
      </c>
    </row>
    <row r="30" spans="1:27" x14ac:dyDescent="0.25">
      <c r="A30" t="s">
        <v>24</v>
      </c>
      <c r="B30">
        <f>(0.5/2)</f>
        <v>0.25</v>
      </c>
    </row>
  </sheetData>
  <mergeCells count="6">
    <mergeCell ref="L7:M7"/>
    <mergeCell ref="T3:W3"/>
    <mergeCell ref="T4:W4"/>
    <mergeCell ref="T5:W5"/>
    <mergeCell ref="T6:W6"/>
    <mergeCell ref="T7:W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F816-EEC8-4AA1-ABCF-D38C4156CACE}">
  <dimension ref="A1:M26"/>
  <sheetViews>
    <sheetView workbookViewId="0">
      <selection activeCell="G5" sqref="G5:M7"/>
    </sheetView>
  </sheetViews>
  <sheetFormatPr defaultRowHeight="15" x14ac:dyDescent="0.25"/>
  <sheetData>
    <row r="1" spans="1:13" x14ac:dyDescent="0.25">
      <c r="A1" t="s">
        <v>146</v>
      </c>
    </row>
    <row r="3" spans="1:13" x14ac:dyDescent="0.25">
      <c r="A3" t="s">
        <v>147</v>
      </c>
    </row>
    <row r="5" spans="1:13" x14ac:dyDescent="0.25">
      <c r="A5" t="s">
        <v>148</v>
      </c>
      <c r="G5" t="s">
        <v>122</v>
      </c>
      <c r="J5" s="14" t="s">
        <v>4</v>
      </c>
      <c r="K5" s="14"/>
      <c r="L5" s="14"/>
      <c r="M5" s="14"/>
    </row>
    <row r="7" spans="1:13" x14ac:dyDescent="0.25">
      <c r="A7" t="s">
        <v>149</v>
      </c>
      <c r="G7" s="5" t="s">
        <v>19</v>
      </c>
      <c r="H7" s="5" t="s">
        <v>20</v>
      </c>
      <c r="I7" s="5" t="s">
        <v>21</v>
      </c>
      <c r="J7" s="5" t="s">
        <v>31</v>
      </c>
      <c r="K7" s="5" t="s">
        <v>32</v>
      </c>
      <c r="L7" s="5" t="s">
        <v>26</v>
      </c>
      <c r="M7" s="5" t="s">
        <v>27</v>
      </c>
    </row>
    <row r="8" spans="1:13" x14ac:dyDescent="0.25">
      <c r="G8">
        <v>0</v>
      </c>
      <c r="H8">
        <v>1000</v>
      </c>
      <c r="I8">
        <v>200</v>
      </c>
      <c r="J8">
        <f>I8</f>
        <v>200</v>
      </c>
      <c r="K8">
        <f>(16 - G8 + 0.9*G8 +I8)/2</f>
        <v>108</v>
      </c>
      <c r="L8">
        <f>H8 + _h *J8</f>
        <v>1070</v>
      </c>
      <c r="M8">
        <f>I8 + _h *K8</f>
        <v>237.8</v>
      </c>
    </row>
    <row r="9" spans="1:13" x14ac:dyDescent="0.25">
      <c r="A9" t="s">
        <v>10</v>
      </c>
      <c r="G9">
        <f>G8+_h</f>
        <v>0.35</v>
      </c>
      <c r="H9">
        <f>L8</f>
        <v>1070</v>
      </c>
      <c r="I9">
        <f>M8</f>
        <v>237.8</v>
      </c>
      <c r="J9">
        <f>I9</f>
        <v>237.8</v>
      </c>
      <c r="K9">
        <f>(16 - G9 + 0.9*G9 +I9)/2</f>
        <v>126.88250000000001</v>
      </c>
      <c r="L9">
        <f>H9 + _h *J9</f>
        <v>1153.23</v>
      </c>
      <c r="M9">
        <f>I9 + _h *K9</f>
        <v>282.20887500000003</v>
      </c>
    </row>
    <row r="10" spans="1:13" x14ac:dyDescent="0.25">
      <c r="G10">
        <f>G9+_h</f>
        <v>0.7</v>
      </c>
      <c r="H10">
        <f>L9</f>
        <v>1153.23</v>
      </c>
    </row>
    <row r="11" spans="1:13" x14ac:dyDescent="0.25">
      <c r="A11" t="s">
        <v>150</v>
      </c>
    </row>
    <row r="13" spans="1:13" x14ac:dyDescent="0.25">
      <c r="A13" t="s">
        <v>12</v>
      </c>
    </row>
    <row r="14" spans="1:13" x14ac:dyDescent="0.25">
      <c r="A14" t="s">
        <v>157</v>
      </c>
    </row>
    <row r="16" spans="1:13" x14ac:dyDescent="0.25">
      <c r="A16" t="s">
        <v>151</v>
      </c>
    </row>
    <row r="18" spans="1:1" x14ac:dyDescent="0.25">
      <c r="A18" t="s">
        <v>152</v>
      </c>
    </row>
    <row r="19" spans="1:1" x14ac:dyDescent="0.25">
      <c r="A19" t="s">
        <v>153</v>
      </c>
    </row>
    <row r="21" spans="1:1" x14ac:dyDescent="0.25">
      <c r="A21" t="s">
        <v>154</v>
      </c>
    </row>
    <row r="23" spans="1:1" x14ac:dyDescent="0.25">
      <c r="A23" t="s">
        <v>155</v>
      </c>
    </row>
    <row r="25" spans="1:1" x14ac:dyDescent="0.25">
      <c r="A25" t="s">
        <v>156</v>
      </c>
    </row>
    <row r="26" spans="1:1" x14ac:dyDescent="0.25">
      <c r="A26">
        <f>0.7/2</f>
        <v>0.35</v>
      </c>
    </row>
  </sheetData>
  <mergeCells count="1">
    <mergeCell ref="J5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6F9F-F2F7-4E70-B8F7-3F6880E9CB8D}">
  <dimension ref="A2:T34"/>
  <sheetViews>
    <sheetView tabSelected="1" workbookViewId="0">
      <selection activeCell="H17" sqref="H17"/>
    </sheetView>
  </sheetViews>
  <sheetFormatPr defaultRowHeight="15" x14ac:dyDescent="0.25"/>
  <cols>
    <col min="1" max="1" width="16.42578125" customWidth="1"/>
    <col min="15" max="15" width="12" customWidth="1"/>
    <col min="17" max="17" width="10" customWidth="1"/>
  </cols>
  <sheetData>
    <row r="2" spans="1:20" x14ac:dyDescent="0.25">
      <c r="I2" t="s">
        <v>122</v>
      </c>
      <c r="M2" s="14" t="s">
        <v>4</v>
      </c>
      <c r="N2" s="14"/>
      <c r="O2" s="14"/>
      <c r="P2" s="14"/>
      <c r="Q2" s="14"/>
    </row>
    <row r="3" spans="1:20" x14ac:dyDescent="0.25">
      <c r="R3" s="16"/>
      <c r="S3" s="16"/>
      <c r="T3" s="3"/>
    </row>
    <row r="4" spans="1:20" x14ac:dyDescent="0.25">
      <c r="I4" s="5" t="s">
        <v>19</v>
      </c>
      <c r="J4" s="5" t="s">
        <v>20</v>
      </c>
      <c r="K4" s="5" t="s">
        <v>21</v>
      </c>
      <c r="L4" s="5" t="s">
        <v>170</v>
      </c>
      <c r="M4" s="5" t="s">
        <v>31</v>
      </c>
      <c r="N4" s="5" t="s">
        <v>32</v>
      </c>
      <c r="O4" s="5" t="s">
        <v>169</v>
      </c>
      <c r="P4" s="5" t="s">
        <v>26</v>
      </c>
      <c r="Q4" s="5" t="s">
        <v>27</v>
      </c>
      <c r="R4" s="5" t="s">
        <v>171</v>
      </c>
      <c r="S4" s="3"/>
      <c r="T4" s="3"/>
    </row>
    <row r="5" spans="1:20" x14ac:dyDescent="0.25">
      <c r="I5" s="10">
        <v>-1</v>
      </c>
      <c r="J5" s="10">
        <v>1</v>
      </c>
      <c r="K5" s="10">
        <v>-1</v>
      </c>
      <c r="L5" s="10">
        <v>3</v>
      </c>
      <c r="M5" s="10">
        <f>K5</f>
        <v>-1</v>
      </c>
      <c r="N5" s="10">
        <f>L5</f>
        <v>3</v>
      </c>
      <c r="O5" s="10">
        <f>(6*I5 - 5*K5 - 0*L5)/J5^2</f>
        <v>-1</v>
      </c>
      <c r="P5" s="10">
        <f>J5 + _h *M5</f>
        <v>0.625</v>
      </c>
      <c r="Q5" s="10">
        <f>K5 + _h *N5</f>
        <v>0.125</v>
      </c>
      <c r="R5" s="10">
        <f>L5 + _h *O5</f>
        <v>2.625</v>
      </c>
      <c r="S5" s="10"/>
      <c r="T5" s="10"/>
    </row>
    <row r="6" spans="1:20" x14ac:dyDescent="0.25">
      <c r="I6" s="3">
        <f>I5 + _h</f>
        <v>-0.625</v>
      </c>
      <c r="J6" s="3">
        <f>P5</f>
        <v>0.625</v>
      </c>
      <c r="K6" s="3">
        <f>Q5</f>
        <v>0.125</v>
      </c>
      <c r="L6" s="3">
        <f>R5</f>
        <v>2.625</v>
      </c>
      <c r="M6" s="10">
        <f>K6</f>
        <v>0.125</v>
      </c>
      <c r="N6" s="10">
        <f>L6</f>
        <v>2.625</v>
      </c>
      <c r="O6" s="10">
        <f>(6*I6 - 5*K6 - 0*L6)/J6^2</f>
        <v>-11.2</v>
      </c>
      <c r="P6" s="10">
        <f>J6 + _h *M6</f>
        <v>0.671875</v>
      </c>
      <c r="Q6" s="10">
        <f>K6 + _h *N6</f>
        <v>1.109375</v>
      </c>
      <c r="R6" s="10">
        <f>L6 + _h *O6</f>
        <v>-1.5749999999999993</v>
      </c>
      <c r="S6" s="3"/>
      <c r="T6" s="3"/>
    </row>
    <row r="7" spans="1:20" x14ac:dyDescent="0.25">
      <c r="I7" s="3">
        <f>I6 + _h</f>
        <v>-0.25</v>
      </c>
      <c r="J7" s="3">
        <f t="shared" ref="J7:J12" si="0">P6</f>
        <v>0.671875</v>
      </c>
      <c r="K7" s="3">
        <f t="shared" ref="K7:K12" si="1">Q6</f>
        <v>1.109375</v>
      </c>
      <c r="L7" s="3">
        <f t="shared" ref="L7:L12" si="2">R6</f>
        <v>-1.5749999999999993</v>
      </c>
      <c r="M7" s="10">
        <f t="shared" ref="M7:M12" si="3">K7</f>
        <v>1.109375</v>
      </c>
      <c r="N7" s="10">
        <f t="shared" ref="N7:N12" si="4">L7</f>
        <v>-1.5749999999999993</v>
      </c>
      <c r="O7" s="10">
        <f t="shared" ref="O7:O12" si="5">(6*I7 - 5*K7 - 0*L7)/J7^2</f>
        <v>-15.61060032449973</v>
      </c>
      <c r="P7" s="10">
        <f>J7 + _h *M7</f>
        <v>1.087890625</v>
      </c>
      <c r="Q7" s="10">
        <f>K7 + _h *N7</f>
        <v>0.51875000000000027</v>
      </c>
      <c r="R7" s="10">
        <f>L7 + _h *O7</f>
        <v>-7.4289751216873983</v>
      </c>
    </row>
    <row r="8" spans="1:20" x14ac:dyDescent="0.25">
      <c r="I8" s="3">
        <f>I7 + _h</f>
        <v>0.125</v>
      </c>
      <c r="J8" s="3">
        <f t="shared" si="0"/>
        <v>1.087890625</v>
      </c>
      <c r="K8" s="3">
        <f t="shared" si="1"/>
        <v>0.51875000000000027</v>
      </c>
      <c r="L8" s="3">
        <f t="shared" si="2"/>
        <v>-7.4289751216873983</v>
      </c>
      <c r="M8" s="10">
        <f t="shared" si="3"/>
        <v>0.51875000000000027</v>
      </c>
      <c r="N8" s="10">
        <f t="shared" si="4"/>
        <v>-7.4289751216873983</v>
      </c>
      <c r="O8" s="10">
        <f t="shared" si="5"/>
        <v>-1.5578712582474088</v>
      </c>
      <c r="P8" s="10">
        <f>J8 + _h *M8</f>
        <v>1.282421875</v>
      </c>
      <c r="Q8" s="10">
        <f>K8 + _h *N8</f>
        <v>-2.2671156706327742</v>
      </c>
      <c r="R8" s="10">
        <f>L8 + _h *O8</f>
        <v>-8.0131768435301769</v>
      </c>
    </row>
    <row r="9" spans="1:20" x14ac:dyDescent="0.25">
      <c r="I9" s="3">
        <f>I8 + _h</f>
        <v>0.5</v>
      </c>
      <c r="J9" s="3">
        <f t="shared" si="0"/>
        <v>1.282421875</v>
      </c>
      <c r="K9" s="3">
        <f t="shared" si="1"/>
        <v>-2.2671156706327742</v>
      </c>
      <c r="L9" s="3">
        <f t="shared" si="2"/>
        <v>-8.0131768435301769</v>
      </c>
      <c r="M9" s="10">
        <f t="shared" si="3"/>
        <v>-2.2671156706327742</v>
      </c>
      <c r="N9" s="10">
        <f t="shared" si="4"/>
        <v>-8.0131768435301769</v>
      </c>
      <c r="O9" s="10">
        <f t="shared" si="5"/>
        <v>8.7167257846260817</v>
      </c>
      <c r="P9" s="10">
        <f>J9 + _h *M9</f>
        <v>0.43225349851270978</v>
      </c>
      <c r="Q9" s="10">
        <f>K9 + _h *N9</f>
        <v>-5.2720569869565903</v>
      </c>
      <c r="R9" s="10">
        <f>L9 + _h *O9</f>
        <v>-4.7444046742953958</v>
      </c>
    </row>
    <row r="10" spans="1:20" x14ac:dyDescent="0.25">
      <c r="I10" s="3">
        <f>I9 + _h</f>
        <v>0.875</v>
      </c>
      <c r="J10" s="3">
        <f t="shared" si="0"/>
        <v>0.43225349851270978</v>
      </c>
      <c r="K10" s="3">
        <f t="shared" si="1"/>
        <v>-5.2720569869565903</v>
      </c>
      <c r="L10" s="3">
        <f t="shared" si="2"/>
        <v>-4.7444046742953958</v>
      </c>
      <c r="M10" s="10">
        <f t="shared" si="3"/>
        <v>-5.2720569869565903</v>
      </c>
      <c r="N10" s="10">
        <f t="shared" si="4"/>
        <v>-4.7444046742953958</v>
      </c>
      <c r="O10" s="10">
        <f t="shared" si="5"/>
        <v>169.1809177760083</v>
      </c>
      <c r="P10" s="10">
        <f>J10 + _h *M10</f>
        <v>-1.5447678715960116</v>
      </c>
      <c r="Q10" s="10">
        <f>K10 + _h *N10</f>
        <v>-7.0512087398173637</v>
      </c>
      <c r="R10" s="10">
        <f>L10 + _h *O10</f>
        <v>58.698439491707717</v>
      </c>
    </row>
    <row r="11" spans="1:20" x14ac:dyDescent="0.25">
      <c r="I11" s="3">
        <f>I10 + _h</f>
        <v>1.25</v>
      </c>
      <c r="J11" s="3">
        <f t="shared" si="0"/>
        <v>-1.5447678715960116</v>
      </c>
      <c r="K11" s="3">
        <f t="shared" si="1"/>
        <v>-7.0512087398173637</v>
      </c>
      <c r="L11" s="3">
        <f t="shared" si="2"/>
        <v>58.698439491707717</v>
      </c>
      <c r="M11" s="10">
        <f t="shared" si="3"/>
        <v>-7.0512087398173637</v>
      </c>
      <c r="N11" s="10">
        <f t="shared" si="4"/>
        <v>58.698439491707717</v>
      </c>
      <c r="O11" s="10">
        <f t="shared" si="5"/>
        <v>17.917237713055261</v>
      </c>
      <c r="P11" s="10">
        <f>J11 + _h *M11</f>
        <v>-4.1889711490275232</v>
      </c>
      <c r="Q11" s="10">
        <f>K11 + _h *N11</f>
        <v>14.96070606957303</v>
      </c>
      <c r="R11" s="10">
        <f>L11 + _h *O11</f>
        <v>65.417403634103437</v>
      </c>
    </row>
    <row r="12" spans="1:20" x14ac:dyDescent="0.25">
      <c r="I12" s="3">
        <f>I11 + _h</f>
        <v>1.625</v>
      </c>
      <c r="J12" s="3">
        <f t="shared" si="0"/>
        <v>-4.1889711490275232</v>
      </c>
      <c r="K12" s="3">
        <f t="shared" si="1"/>
        <v>14.96070606957303</v>
      </c>
      <c r="L12" s="3">
        <f t="shared" si="2"/>
        <v>65.417403634103437</v>
      </c>
      <c r="M12" s="10">
        <f t="shared" si="3"/>
        <v>14.96070606957303</v>
      </c>
      <c r="N12" s="10">
        <f t="shared" si="4"/>
        <v>65.417403634103437</v>
      </c>
      <c r="O12" s="10">
        <f t="shared" si="5"/>
        <v>-3.7072863448046744</v>
      </c>
      <c r="P12" s="10">
        <f>J12 + _h *M12</f>
        <v>1.4212936270623633</v>
      </c>
      <c r="Q12" s="10">
        <f>K12 + _h *N12</f>
        <v>39.492232432361817</v>
      </c>
      <c r="R12" s="10">
        <f>L12 + _h *O12</f>
        <v>64.027171254801686</v>
      </c>
    </row>
    <row r="13" spans="1:20" x14ac:dyDescent="0.25">
      <c r="I13" s="3">
        <f>I12 + _h</f>
        <v>2</v>
      </c>
      <c r="J13" s="3">
        <f t="shared" ref="J13" si="6">P12</f>
        <v>1.4212936270623633</v>
      </c>
      <c r="K13" s="3">
        <f t="shared" ref="K13" si="7">Q12</f>
        <v>39.492232432361817</v>
      </c>
      <c r="L13" s="17">
        <f t="shared" ref="L13" si="8">R12</f>
        <v>64.027171254801686</v>
      </c>
    </row>
    <row r="15" spans="1:20" x14ac:dyDescent="0.25">
      <c r="A15" t="s">
        <v>172</v>
      </c>
    </row>
    <row r="17" spans="1:2" x14ac:dyDescent="0.25">
      <c r="A17" t="s">
        <v>158</v>
      </c>
    </row>
    <row r="19" spans="1:2" x14ac:dyDescent="0.25">
      <c r="A19" t="s">
        <v>10</v>
      </c>
    </row>
    <row r="20" spans="1:2" x14ac:dyDescent="0.25">
      <c r="A20" t="s">
        <v>159</v>
      </c>
    </row>
    <row r="22" spans="1:2" x14ac:dyDescent="0.25">
      <c r="A22" t="s">
        <v>160</v>
      </c>
    </row>
    <row r="24" spans="1:2" x14ac:dyDescent="0.25">
      <c r="A24" t="s">
        <v>10</v>
      </c>
      <c r="B24" t="s">
        <v>162</v>
      </c>
    </row>
    <row r="25" spans="1:2" x14ac:dyDescent="0.25">
      <c r="A25" t="s">
        <v>161</v>
      </c>
      <c r="B25" t="s">
        <v>163</v>
      </c>
    </row>
    <row r="26" spans="1:2" x14ac:dyDescent="0.25">
      <c r="A26" t="s">
        <v>173</v>
      </c>
      <c r="B26" t="s">
        <v>164</v>
      </c>
    </row>
    <row r="28" spans="1:2" x14ac:dyDescent="0.25">
      <c r="A28" t="s">
        <v>165</v>
      </c>
    </row>
    <row r="29" spans="1:2" x14ac:dyDescent="0.25">
      <c r="A29" t="s">
        <v>166</v>
      </c>
    </row>
    <row r="30" spans="1:2" x14ac:dyDescent="0.25">
      <c r="A30" t="s">
        <v>167</v>
      </c>
    </row>
    <row r="32" spans="1:2" x14ac:dyDescent="0.25">
      <c r="A32" t="s">
        <v>174</v>
      </c>
    </row>
    <row r="34" spans="1:2" x14ac:dyDescent="0.25">
      <c r="A34" t="s">
        <v>168</v>
      </c>
      <c r="B34">
        <f>(2+1)/8</f>
        <v>0.375</v>
      </c>
    </row>
  </sheetData>
  <mergeCells count="1">
    <mergeCell ref="M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Ec Dif Orden Superior</vt:lpstr>
      <vt:lpstr>3a - Ejercicio 2</vt:lpstr>
      <vt:lpstr>5a - Ejercicio 1</vt:lpstr>
      <vt:lpstr>5a - Ejercicio 2</vt:lpstr>
      <vt:lpstr>5a - Ejercicio 3</vt:lpstr>
      <vt:lpstr>5a - Ejercicio 4</vt:lpstr>
      <vt:lpstr>5a - Ejercicio 5</vt:lpstr>
      <vt:lpstr>Sheet1</vt:lpstr>
      <vt:lpstr>Sheet2</vt:lpstr>
      <vt:lpstr>5a - Ejercicio 6</vt:lpstr>
      <vt:lpstr>'3a - Ejercicio 2'!_h</vt:lpstr>
      <vt:lpstr>'5a - Ejercicio 1'!_h</vt:lpstr>
      <vt:lpstr>'5a - Ejercicio 2'!_h</vt:lpstr>
      <vt:lpstr>'5a - Ejercicio 3'!_h</vt:lpstr>
      <vt:lpstr>'5a - Ejercicio 4'!_h</vt:lpstr>
      <vt:lpstr>'5a - Ejercicio 5'!_h</vt:lpstr>
      <vt:lpstr>'Ec Dif Orden Superior'!_h</vt:lpstr>
      <vt:lpstr>Sheet1!_h</vt:lpstr>
      <vt:lpstr>Sheet2!_h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dcterms:created xsi:type="dcterms:W3CDTF">2021-06-21T19:36:17Z</dcterms:created>
  <dcterms:modified xsi:type="dcterms:W3CDTF">2021-06-30T20:24:30Z</dcterms:modified>
</cp:coreProperties>
</file>