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i\Desktop\"/>
    </mc:Choice>
  </mc:AlternateContent>
  <xr:revisionPtr revIDLastSave="0" documentId="13_ncr:1_{32AEDB30-E7AA-4E31-A9DF-5CDBFF5CD6BA}" xr6:coauthVersionLast="47" xr6:coauthVersionMax="47" xr10:uidLastSave="{00000000-0000-0000-0000-000000000000}"/>
  <bookViews>
    <workbookView xWindow="-120" yWindow="-120" windowWidth="20730" windowHeight="11160" firstSheet="2" activeTab="7" xr2:uid="{738252C4-A8C0-44B4-8D10-0CDA3539B0F7}"/>
  </bookViews>
  <sheets>
    <sheet name="Problema 1" sheetId="1" r:id="rId1"/>
    <sheet name="Problema 2 (min)" sheetId="2" r:id="rId2"/>
    <sheet name="Ejercicio 1" sheetId="3" r:id="rId3"/>
    <sheet name="Ejercicio 2" sheetId="4" r:id="rId4"/>
    <sheet name="Ejercicio 3" sheetId="5" r:id="rId5"/>
    <sheet name="Ejercicio 4" sheetId="6" r:id="rId6"/>
    <sheet name="Ejercicio 5" sheetId="7" r:id="rId7"/>
    <sheet name="PTO ENCUENTRO" sheetId="8" r:id="rId8"/>
    <sheet name="Ejercicio 7" sheetId="9" r:id="rId9"/>
    <sheet name="TP N2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9" l="1"/>
  <c r="D25" i="2"/>
  <c r="B14" i="2"/>
  <c r="F19" i="1"/>
  <c r="H19" i="1" s="1"/>
  <c r="G19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4" i="1"/>
  <c r="F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11" i="9"/>
  <c r="F14" i="8"/>
  <c r="G14" i="8"/>
  <c r="H14" i="8"/>
  <c r="I14" i="8" s="1"/>
  <c r="G13" i="8"/>
  <c r="I13" i="8" s="1"/>
  <c r="H13" i="8"/>
  <c r="F13" i="8"/>
  <c r="K12" i="8"/>
  <c r="H12" i="8"/>
  <c r="G12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13" i="8"/>
  <c r="J19" i="1" l="1"/>
  <c r="I19" i="1"/>
  <c r="J14" i="8"/>
  <c r="K14" i="8"/>
  <c r="J13" i="8"/>
  <c r="K13" i="8"/>
  <c r="F22" i="10" l="1"/>
  <c r="G22" i="10" s="1"/>
  <c r="I22" i="10" s="1"/>
  <c r="H22" i="10"/>
  <c r="F21" i="10"/>
  <c r="G21" i="10" s="1"/>
  <c r="I21" i="10" s="1"/>
  <c r="H21" i="10"/>
  <c r="F20" i="10"/>
  <c r="G20" i="10" s="1"/>
  <c r="I20" i="10" s="1"/>
  <c r="H20" i="10"/>
  <c r="F19" i="10"/>
  <c r="G19" i="10" s="1"/>
  <c r="I19" i="10" s="1"/>
  <c r="H19" i="10"/>
  <c r="F18" i="10"/>
  <c r="G18" i="10" s="1"/>
  <c r="I18" i="10" s="1"/>
  <c r="H18" i="10"/>
  <c r="F17" i="10"/>
  <c r="G17" i="10"/>
  <c r="H17" i="10"/>
  <c r="I17" i="10"/>
  <c r="J17" i="10" s="1"/>
  <c r="F16" i="10"/>
  <c r="G16" i="10" s="1"/>
  <c r="I16" i="10" s="1"/>
  <c r="H16" i="10"/>
  <c r="G15" i="10"/>
  <c r="I15" i="10" s="1"/>
  <c r="H15" i="10"/>
  <c r="F15" i="10"/>
  <c r="K14" i="10"/>
  <c r="J14" i="10"/>
  <c r="I14" i="10"/>
  <c r="H14" i="10"/>
  <c r="G14" i="10"/>
  <c r="F14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14" i="10"/>
  <c r="H11" i="9"/>
  <c r="J11" i="9" s="1"/>
  <c r="E12" i="7"/>
  <c r="F12" i="7"/>
  <c r="H12" i="7" s="1"/>
  <c r="I12" i="7" s="1"/>
  <c r="G12" i="7"/>
  <c r="F11" i="7"/>
  <c r="H11" i="7" s="1"/>
  <c r="I11" i="7" s="1"/>
  <c r="G11" i="7"/>
  <c r="E11" i="7"/>
  <c r="I10" i="7"/>
  <c r="H10" i="7"/>
  <c r="G10" i="7"/>
  <c r="F10" i="7"/>
  <c r="B63" i="7"/>
  <c r="B64" i="7"/>
  <c r="B65" i="7"/>
  <c r="B66" i="7"/>
  <c r="B67" i="7"/>
  <c r="B68" i="7"/>
  <c r="B69" i="7"/>
  <c r="B70" i="7"/>
  <c r="B53" i="7"/>
  <c r="B54" i="7"/>
  <c r="B55" i="7"/>
  <c r="B56" i="7"/>
  <c r="B57" i="7"/>
  <c r="B58" i="7"/>
  <c r="B59" i="7"/>
  <c r="B60" i="7"/>
  <c r="B61" i="7"/>
  <c r="B62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11" i="7"/>
  <c r="E13" i="6"/>
  <c r="F13" i="6" s="1"/>
  <c r="H13" i="6" s="1"/>
  <c r="G13" i="6"/>
  <c r="F12" i="6"/>
  <c r="H12" i="6" s="1"/>
  <c r="G12" i="6"/>
  <c r="E12" i="6"/>
  <c r="J11" i="6"/>
  <c r="I11" i="6"/>
  <c r="H11" i="6"/>
  <c r="G11" i="6"/>
  <c r="F11" i="6"/>
  <c r="E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11" i="6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11" i="5"/>
  <c r="G11" i="5"/>
  <c r="F11" i="5"/>
  <c r="H11" i="5" s="1"/>
  <c r="G11" i="4"/>
  <c r="F11" i="4"/>
  <c r="H11" i="4" s="1"/>
  <c r="E12" i="4" s="1"/>
  <c r="B31" i="4"/>
  <c r="B32" i="4"/>
  <c r="B33" i="4"/>
  <c r="B34" i="4"/>
  <c r="B35" i="4"/>
  <c r="B36" i="4"/>
  <c r="B37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12" i="4"/>
  <c r="E16" i="3"/>
  <c r="G16" i="3" s="1"/>
  <c r="F16" i="3"/>
  <c r="D16" i="3"/>
  <c r="I15" i="3"/>
  <c r="H15" i="3"/>
  <c r="G15" i="3"/>
  <c r="F15" i="3"/>
  <c r="E15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11" i="3"/>
  <c r="E19" i="2"/>
  <c r="G19" i="2" s="1"/>
  <c r="F19" i="2"/>
  <c r="D19" i="2"/>
  <c r="I18" i="2"/>
  <c r="H18" i="2"/>
  <c r="G18" i="2"/>
  <c r="F18" i="2"/>
  <c r="E18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E19" i="1"/>
  <c r="J18" i="1"/>
  <c r="I18" i="1"/>
  <c r="H18" i="1"/>
  <c r="G18" i="1"/>
  <c r="F18" i="1"/>
  <c r="E12" i="9" l="1"/>
  <c r="I11" i="9"/>
  <c r="J22" i="10"/>
  <c r="K22" i="10"/>
  <c r="J21" i="10"/>
  <c r="K21" i="10"/>
  <c r="J20" i="10"/>
  <c r="K20" i="10"/>
  <c r="J19" i="10"/>
  <c r="K19" i="10"/>
  <c r="J18" i="10"/>
  <c r="K18" i="10"/>
  <c r="K17" i="10"/>
  <c r="J16" i="10"/>
  <c r="K16" i="10"/>
  <c r="K15" i="10"/>
  <c r="J15" i="10"/>
  <c r="I12" i="8"/>
  <c r="I13" i="6"/>
  <c r="J13" i="6"/>
  <c r="J12" i="6"/>
  <c r="I12" i="6"/>
  <c r="E12" i="5"/>
  <c r="J11" i="5"/>
  <c r="I11" i="5"/>
  <c r="F12" i="4"/>
  <c r="G12" i="4"/>
  <c r="J11" i="4"/>
  <c r="I11" i="4"/>
  <c r="I16" i="3"/>
  <c r="H16" i="3"/>
  <c r="I19" i="2"/>
  <c r="H19" i="2"/>
  <c r="H12" i="4" l="1"/>
  <c r="G12" i="9"/>
  <c r="F12" i="9"/>
  <c r="H12" i="9" s="1"/>
  <c r="E13" i="9" s="1"/>
  <c r="J12" i="8"/>
  <c r="G12" i="5"/>
  <c r="F12" i="5"/>
  <c r="H12" i="5" s="1"/>
  <c r="E13" i="4" l="1"/>
  <c r="I12" i="4"/>
  <c r="J12" i="4"/>
  <c r="F13" i="9"/>
  <c r="G13" i="9"/>
  <c r="I12" i="9"/>
  <c r="J12" i="9"/>
  <c r="E13" i="5"/>
  <c r="J12" i="5"/>
  <c r="I12" i="5"/>
  <c r="G13" i="4" l="1"/>
  <c r="F13" i="4"/>
  <c r="H13" i="9"/>
  <c r="F13" i="5"/>
  <c r="G13" i="5"/>
  <c r="H13" i="4" l="1"/>
  <c r="I13" i="4" s="1"/>
  <c r="J13" i="4"/>
  <c r="I13" i="9"/>
  <c r="J13" i="9"/>
  <c r="H13" i="5"/>
  <c r="J13" i="5" l="1"/>
  <c r="I13" i="5"/>
</calcChain>
</file>

<file path=xl/sharedStrings.xml><?xml version="1.0" encoding="utf-8"?>
<sst xmlns="http://schemas.openxmlformats.org/spreadsheetml/2006/main" count="247" uniqueCount="114">
  <si>
    <t>Un objeto es lanzado desde el suelo. El mismo describe la siguiente trayectoria</t>
  </si>
  <si>
    <t>f(x) = 3x + ln(x+1)</t>
  </si>
  <si>
    <t>Donde x es el tiempo en horas y f(x) es la altura en kilómetros.</t>
  </si>
  <si>
    <t>Se pide calcular en que instante el objeto alcanza los 15000m de altura.</t>
  </si>
  <si>
    <t>Se pide presición en metros y minutos</t>
  </si>
  <si>
    <t>dx = |Xi+1 - Xi|</t>
  </si>
  <si>
    <t>dy = |f(Xi+1)|</t>
  </si>
  <si>
    <t>Xi+1 = Xi - (f(Xi) /f'(Xi))</t>
  </si>
  <si>
    <t>1) Elaborar el modelo: encontrar la ecuación</t>
  </si>
  <si>
    <t>3x + Lln(x+1) -15 = 0</t>
  </si>
  <si>
    <t>3x + ln(x+1) = 15</t>
  </si>
  <si>
    <t>2) Asilamiento del intervalo</t>
  </si>
  <si>
    <t>x</t>
  </si>
  <si>
    <t>y</t>
  </si>
  <si>
    <t>3) Condiciones de corte</t>
  </si>
  <si>
    <t>dy &lt;= 0,001</t>
  </si>
  <si>
    <t>dx &lt;= 0,01</t>
  </si>
  <si>
    <t>4) Aproximación inicial (punto dentro del intervalo)</t>
  </si>
  <si>
    <t>X0 = 4</t>
  </si>
  <si>
    <t>5) Aplicación del método Newton</t>
  </si>
  <si>
    <t>Xi</t>
  </si>
  <si>
    <t>f(Xi)</t>
  </si>
  <si>
    <t>f'(Xi)</t>
  </si>
  <si>
    <t>Xi+1</t>
  </si>
  <si>
    <t>dx</t>
  </si>
  <si>
    <t>dy</t>
  </si>
  <si>
    <t>Derivada: 3+1/(x+1)</t>
  </si>
  <si>
    <t>Cumple dx; dy</t>
  </si>
  <si>
    <t>El objeto alcanza los 15000m en 4,435672hs</t>
  </si>
  <si>
    <t>El costo de producción de una empresa varía según la siguiente función</t>
  </si>
  <si>
    <t>Dónde x es la cantidad de unidades producidas (en miles) y f(x) el costo en miles de $</t>
  </si>
  <si>
    <t>Se pide calcular el valor de unidades producidas que produce el mínimo costo</t>
  </si>
  <si>
    <t>1) Encontrar la ec</t>
  </si>
  <si>
    <t>f(X) = X^4 -250x  + 1000 - ln x</t>
  </si>
  <si>
    <t>f'(x) = 0</t>
  </si>
  <si>
    <t>Derivada = 12x^2 + 1/x^2</t>
  </si>
  <si>
    <t>2) Aislar el intervalo</t>
  </si>
  <si>
    <t>3) Cnd de corte</t>
  </si>
  <si>
    <t>dx &lt;= 0,001</t>
  </si>
  <si>
    <t>f'(x) = 4x^3 - 250 - 1/x = 0 ec original</t>
  </si>
  <si>
    <t>4) Aprox inicial X0 = 4</t>
  </si>
  <si>
    <t>5) Aplicación del método</t>
  </si>
  <si>
    <t>El valor a unidades producidas que produce el mínimo costo es 3,969835</t>
  </si>
  <si>
    <t>Costo minimo es (valuar el resultado en la fn del enunciado)</t>
  </si>
  <si>
    <t>COORD DEL MINIMO (3,969835; 254,5272)</t>
  </si>
  <si>
    <t>6) Para asegurarnos que es un minimo valuar el x obtenido en la derivada segunda de la ec del enunciado y si el valor resultante es positivo podemos afirmar que es un MINIMO</t>
  </si>
  <si>
    <t>Encontrar la raiz a la siguiente ecuación no lineal</t>
  </si>
  <si>
    <t>f(x) = e^(1/(x-6)) - 0,5x +1,5</t>
  </si>
  <si>
    <t>dx &lt;= 0,1 ; dy &lt;= 0,01</t>
  </si>
  <si>
    <t xml:space="preserve">1) Plantear el modelo </t>
  </si>
  <si>
    <t>e^(1/(x-6))-0,5x+1,5 = 0</t>
  </si>
  <si>
    <t>dx &lt;= 0,1</t>
  </si>
  <si>
    <t>dy &lt;= 0,01</t>
  </si>
  <si>
    <t>4) Aproximación inicial Xo = 4</t>
  </si>
  <si>
    <t>5) Aplicación Newton Raphson</t>
  </si>
  <si>
    <t>menos 1/(x-6)^2 * e^1/(x-6) - 0,5</t>
  </si>
  <si>
    <t>Encontrar todas las raices positivas de la siguiente ec no lineal</t>
  </si>
  <si>
    <t>f(x) = (x^2)/10 - 5 * cos(x)</t>
  </si>
  <si>
    <t>dy &lt;= 0,0001</t>
  </si>
  <si>
    <t>1) Planteo del modelo</t>
  </si>
  <si>
    <t>x^2 / 10 - 5* cos(x) = 0</t>
  </si>
  <si>
    <t>f'(x) = x/5 + 5 * sin(x)</t>
  </si>
  <si>
    <t>2) Aislamiento del intervalo</t>
  </si>
  <si>
    <t>4) Aprox Inicial Xo = 1,5</t>
  </si>
  <si>
    <t>5) Aplicación del metodo</t>
  </si>
  <si>
    <t>Raices</t>
  </si>
  <si>
    <t>f(x) = x^2 + 2x - 2 - ln(x)</t>
  </si>
  <si>
    <t>1) Armado del modelo</t>
  </si>
  <si>
    <t>x^2 + 2x - 2 - ln(x) = 0</t>
  </si>
  <si>
    <t>f'(x) = 2x - 1/x + 2</t>
  </si>
  <si>
    <t>4) Aprox Inicial Xo = 0,5</t>
  </si>
  <si>
    <t>Encontrar la primer raiz positiva de la sig ec no lineal</t>
  </si>
  <si>
    <t>PREGUNTA PQ NO DA</t>
  </si>
  <si>
    <t>Encontrar la raiz de la sig ec no lineal</t>
  </si>
  <si>
    <t>f(x) = (x^3 + 5x) * 5 - Ln(x+10) - 30x</t>
  </si>
  <si>
    <t>(x^3 + 5x) * 5 - Ln(x+10) - 30x = 0</t>
  </si>
  <si>
    <t>f'(x) = 15x^2 - 5 + 1/(x+10)</t>
  </si>
  <si>
    <t>dy &lt;= 0,1</t>
  </si>
  <si>
    <t>4) Aprox Inicial Xo = 1</t>
  </si>
  <si>
    <t>5) Aplicación del Método</t>
  </si>
  <si>
    <t>f(x) = -200 + 0,4 x^2 + e^(0,2x) -12x</t>
  </si>
  <si>
    <t xml:space="preserve"> '-'200 + 0,4 x^2 + e^(0,2x) -12x</t>
  </si>
  <si>
    <t>f'(x) = 0,8x + 0,2e^(0,2x) - 12</t>
  </si>
  <si>
    <t>2) Aislamiento del Intervalo</t>
  </si>
  <si>
    <t>4) Aprox Inicial Xo = 27</t>
  </si>
  <si>
    <t>Determinar cuál es el primer  punto de encuentro en el primer cuadrante de las sig ec no lineales</t>
  </si>
  <si>
    <t>f1(x) = LN(x+1) + 2x</t>
  </si>
  <si>
    <t>f2(x) = 50 * sen(4x) + 50</t>
  </si>
  <si>
    <t>f1(x) = f2(x)</t>
  </si>
  <si>
    <t>LN(x+1) + 2x - (50 * sen(4x) +50) = 0</t>
  </si>
  <si>
    <t>g(x) = f1(x) - f2(x) = 0</t>
  </si>
  <si>
    <t>g'(x) = 1/(x+1) - 200 cos(4x) + 2</t>
  </si>
  <si>
    <t>Aislar las 3 primeras raices de la sig ec no lineal</t>
  </si>
  <si>
    <t>f(x) = e^-x + cos(2x)</t>
  </si>
  <si>
    <t xml:space="preserve"> e^-x + cos(2x) = 0</t>
  </si>
  <si>
    <t>f'(x) = -e^-x - sin(2x) * 2</t>
  </si>
  <si>
    <t>Preg pq no funciona</t>
  </si>
  <si>
    <t>1) Dada la sig fn</t>
  </si>
  <si>
    <t>f(x) = 0,2x^2 - 2LN(x-2) + e^0,2x</t>
  </si>
  <si>
    <t>b) Encontrar el valor de x que corresponda a un minimo local de la fn</t>
  </si>
  <si>
    <t>1) Determinar el modelo</t>
  </si>
  <si>
    <t>0,2x^2 - 2*LN(x-2) + e^(0,2x) = 0</t>
  </si>
  <si>
    <t>f'(x) = 0,4x + 2/(x-2) + e^(0,2x) * 0,2</t>
  </si>
  <si>
    <t>2) Aislar Intervalo</t>
  </si>
  <si>
    <t>a) Encontrar todas las soluciones positivas para f(x) = 4</t>
  </si>
  <si>
    <t>3) Condición de corte</t>
  </si>
  <si>
    <t>dx &lt;= 0.01</t>
  </si>
  <si>
    <t>dy &lt;= 0.0001</t>
  </si>
  <si>
    <t>NO ME SALE REHACER</t>
  </si>
  <si>
    <t>PRE PQ NO FUNCIONA</t>
  </si>
  <si>
    <t>RTA: NO USAR RADIANES!!</t>
  </si>
  <si>
    <t>4) Aprox Inicial Xo = 5,5</t>
  </si>
  <si>
    <t>RTA: No usar radianes</t>
  </si>
  <si>
    <t xml:space="preserve">4) Aprox Inicial Xo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</si>
</sst>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1" fillId="2" borderId="0" xfId="0" applyFont="1" applyFill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0" xfId="0" applyFill="1"/>
    <xf numFmtId="0" fontId="1" fillId="4" borderId="0" xfId="0" applyFont="1" applyFill="1"/>
    <xf numFmtId="0" fontId="0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0" xfId="0" applyFont="1" applyFill="1"/>
    <xf numFmtId="0" fontId="0" fillId="0" borderId="0" xfId="0" applyFill="1"/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FE2A5-81E9-4DAC-AFA4-951B9E213EE1}">
  <dimension ref="A1:K30"/>
  <sheetViews>
    <sheetView workbookViewId="0">
      <selection activeCell="H25" sqref="H25"/>
    </sheetView>
  </sheetViews>
  <sheetFormatPr defaultRowHeight="15" x14ac:dyDescent="0.25"/>
  <cols>
    <col min="5" max="5" width="10.5703125" customWidth="1"/>
    <col min="10" max="10" width="12.140625" customWidth="1"/>
  </cols>
  <sheetData>
    <row r="1" spans="1:10" x14ac:dyDescent="0.25">
      <c r="A1" s="11" t="s">
        <v>0</v>
      </c>
      <c r="B1" s="11"/>
      <c r="C1" s="11"/>
      <c r="D1" s="11"/>
      <c r="E1" s="11"/>
      <c r="F1" s="11"/>
      <c r="G1" s="11"/>
      <c r="H1" s="11"/>
    </row>
    <row r="2" spans="1:10" x14ac:dyDescent="0.25">
      <c r="A2" s="12" t="s">
        <v>1</v>
      </c>
      <c r="B2" s="11"/>
      <c r="C2" s="11"/>
      <c r="D2" s="11"/>
      <c r="E2" s="11"/>
      <c r="F2" s="11"/>
      <c r="G2" s="11"/>
      <c r="H2" s="11"/>
      <c r="J2" s="1" t="s">
        <v>5</v>
      </c>
    </row>
    <row r="3" spans="1:10" x14ac:dyDescent="0.25">
      <c r="A3" s="11" t="s">
        <v>2</v>
      </c>
      <c r="B3" s="11"/>
      <c r="C3" s="11"/>
      <c r="D3" s="11"/>
      <c r="E3" s="11"/>
      <c r="F3" s="11"/>
      <c r="G3" s="11"/>
      <c r="H3" s="11"/>
      <c r="J3" s="1" t="s">
        <v>6</v>
      </c>
    </row>
    <row r="4" spans="1:10" x14ac:dyDescent="0.25">
      <c r="A4" s="11" t="s">
        <v>3</v>
      </c>
      <c r="B4" s="11"/>
      <c r="C4" s="11"/>
      <c r="D4" s="11"/>
      <c r="E4" s="11"/>
      <c r="F4" s="11"/>
      <c r="G4" s="11"/>
      <c r="H4" s="11"/>
      <c r="J4" s="1" t="s">
        <v>7</v>
      </c>
    </row>
    <row r="5" spans="1:10" x14ac:dyDescent="0.25">
      <c r="A5" s="11" t="s">
        <v>4</v>
      </c>
      <c r="B5" s="11"/>
      <c r="C5" s="11"/>
      <c r="D5" s="11"/>
      <c r="E5" s="11"/>
      <c r="F5" s="11"/>
      <c r="G5" s="11"/>
      <c r="H5" s="11"/>
    </row>
    <row r="7" spans="1:10" x14ac:dyDescent="0.25">
      <c r="A7" t="s">
        <v>8</v>
      </c>
    </row>
    <row r="8" spans="1:10" x14ac:dyDescent="0.25">
      <c r="A8" t="s">
        <v>10</v>
      </c>
    </row>
    <row r="9" spans="1:10" x14ac:dyDescent="0.25">
      <c r="A9" t="s">
        <v>9</v>
      </c>
      <c r="D9" t="s">
        <v>26</v>
      </c>
    </row>
    <row r="11" spans="1:10" x14ac:dyDescent="0.25">
      <c r="A11" t="s">
        <v>11</v>
      </c>
      <c r="E11" t="s">
        <v>14</v>
      </c>
      <c r="H11" t="s">
        <v>17</v>
      </c>
    </row>
    <row r="12" spans="1:10" x14ac:dyDescent="0.25">
      <c r="E12" t="s">
        <v>16</v>
      </c>
      <c r="H12" t="s">
        <v>18</v>
      </c>
    </row>
    <row r="13" spans="1:10" x14ac:dyDescent="0.25">
      <c r="A13" s="3" t="s">
        <v>12</v>
      </c>
      <c r="B13" s="3" t="s">
        <v>13</v>
      </c>
      <c r="E13" t="s">
        <v>15</v>
      </c>
    </row>
    <row r="14" spans="1:10" x14ac:dyDescent="0.25">
      <c r="A14" s="2">
        <v>0</v>
      </c>
      <c r="B14" s="2">
        <f>3*A14+LN(A14+1)-15</f>
        <v>-15</v>
      </c>
    </row>
    <row r="15" spans="1:10" x14ac:dyDescent="0.25">
      <c r="A15" s="2">
        <v>0.5</v>
      </c>
      <c r="B15" s="2">
        <f t="shared" ref="B15:B30" si="0">3*A15+LN(A15+1)-15</f>
        <v>-13.094534891891836</v>
      </c>
      <c r="E15" t="s">
        <v>19</v>
      </c>
    </row>
    <row r="16" spans="1:10" x14ac:dyDescent="0.25">
      <c r="A16" s="2">
        <v>1</v>
      </c>
      <c r="B16" s="2">
        <f t="shared" si="0"/>
        <v>-11.306852819440055</v>
      </c>
    </row>
    <row r="17" spans="1:11" x14ac:dyDescent="0.25">
      <c r="A17" s="2">
        <v>1.5</v>
      </c>
      <c r="B17" s="2">
        <f t="shared" si="0"/>
        <v>-9.583709268125844</v>
      </c>
      <c r="E17" s="5" t="s">
        <v>20</v>
      </c>
      <c r="F17" s="5" t="s">
        <v>21</v>
      </c>
      <c r="G17" s="5" t="s">
        <v>22</v>
      </c>
      <c r="H17" s="5" t="s">
        <v>23</v>
      </c>
      <c r="I17" s="5" t="s">
        <v>24</v>
      </c>
      <c r="J17" s="5" t="s">
        <v>25</v>
      </c>
    </row>
    <row r="18" spans="1:11" x14ac:dyDescent="0.25">
      <c r="A18" s="2">
        <v>2</v>
      </c>
      <c r="B18" s="2">
        <f t="shared" si="0"/>
        <v>-7.90138771133189</v>
      </c>
      <c r="E18">
        <v>4</v>
      </c>
      <c r="F18">
        <f>3*E18+LN(E18+1)-15</f>
        <v>-1.3905620875659004</v>
      </c>
      <c r="G18">
        <f>3+1/(E18+1)</f>
        <v>3.2</v>
      </c>
      <c r="H18">
        <f>E18-(F18/G18)</f>
        <v>4.4345506523643436</v>
      </c>
      <c r="I18">
        <f>ABS(H18-E18)</f>
        <v>0.43455065236434365</v>
      </c>
      <c r="J18">
        <f>ABS(3*H18+LN(H18+1)-15)</f>
        <v>3.5712024095939654E-3</v>
      </c>
    </row>
    <row r="19" spans="1:11" x14ac:dyDescent="0.25">
      <c r="A19" s="2">
        <v>2.5</v>
      </c>
      <c r="B19" s="2">
        <f t="shared" si="0"/>
        <v>-6.2472370315046319</v>
      </c>
      <c r="E19">
        <f>H18</f>
        <v>4.4345506523643436</v>
      </c>
      <c r="F19">
        <f>3*E19+LN(E19+1)-15</f>
        <v>-3.5712024095939654E-3</v>
      </c>
      <c r="G19">
        <f>3+1/(E19+1)</f>
        <v>3.1840078534487377</v>
      </c>
      <c r="H19" s="4">
        <f>E19-(F19/G19)</f>
        <v>4.4356722583948454</v>
      </c>
      <c r="I19">
        <f>ABS(H19-E19)</f>
        <v>1.1216060305017095E-3</v>
      </c>
      <c r="J19">
        <f>ABS(3*H19+LN(H19+1)-15)</f>
        <v>2.1294315644126982E-8</v>
      </c>
      <c r="K19" t="s">
        <v>27</v>
      </c>
    </row>
    <row r="20" spans="1:11" x14ac:dyDescent="0.25">
      <c r="A20" s="2">
        <v>3</v>
      </c>
      <c r="B20" s="2">
        <f t="shared" si="0"/>
        <v>-4.6137056388801092</v>
      </c>
    </row>
    <row r="21" spans="1:11" x14ac:dyDescent="0.25">
      <c r="A21" s="2">
        <v>3.5</v>
      </c>
      <c r="B21" s="2">
        <f t="shared" si="0"/>
        <v>-2.9959226032237254</v>
      </c>
      <c r="E21" t="s">
        <v>28</v>
      </c>
    </row>
    <row r="22" spans="1:11" x14ac:dyDescent="0.25">
      <c r="A22" s="4">
        <v>4</v>
      </c>
      <c r="B22" s="4">
        <f t="shared" si="0"/>
        <v>-1.3905620875659004</v>
      </c>
    </row>
    <row r="23" spans="1:11" x14ac:dyDescent="0.25">
      <c r="A23" s="4">
        <v>4.5</v>
      </c>
      <c r="B23" s="4">
        <f t="shared" si="0"/>
        <v>0.20474809223842527</v>
      </c>
    </row>
    <row r="24" spans="1:11" x14ac:dyDescent="0.25">
      <c r="A24" s="2">
        <v>5</v>
      </c>
      <c r="B24" s="2">
        <f t="shared" si="0"/>
        <v>1.7917594692280545</v>
      </c>
    </row>
    <row r="25" spans="1:11" x14ac:dyDescent="0.25">
      <c r="A25" s="2">
        <v>5.5</v>
      </c>
      <c r="B25" s="2">
        <f t="shared" si="0"/>
        <v>3.3718021769015927</v>
      </c>
    </row>
    <row r="26" spans="1:11" x14ac:dyDescent="0.25">
      <c r="A26" s="2">
        <v>6</v>
      </c>
      <c r="B26" s="2">
        <f t="shared" si="0"/>
        <v>4.9459101490553117</v>
      </c>
    </row>
    <row r="27" spans="1:11" x14ac:dyDescent="0.25">
      <c r="A27" s="2">
        <v>6.5</v>
      </c>
      <c r="B27" s="2">
        <f t="shared" si="0"/>
        <v>6.5149030205422633</v>
      </c>
    </row>
    <row r="28" spans="1:11" x14ac:dyDescent="0.25">
      <c r="A28" s="2">
        <v>7</v>
      </c>
      <c r="B28" s="2">
        <f t="shared" si="0"/>
        <v>8.0794415416798344</v>
      </c>
    </row>
    <row r="29" spans="1:11" x14ac:dyDescent="0.25">
      <c r="A29" s="2">
        <v>7.5</v>
      </c>
      <c r="B29" s="2">
        <f t="shared" si="0"/>
        <v>9.6400661634962717</v>
      </c>
    </row>
    <row r="30" spans="1:11" x14ac:dyDescent="0.25">
      <c r="A30" s="2">
        <v>8</v>
      </c>
      <c r="B30" s="2">
        <f t="shared" si="0"/>
        <v>11.197224577336218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410A-D3A0-4FF3-93F1-8DEE49B0410D}">
  <dimension ref="A1:O51"/>
  <sheetViews>
    <sheetView workbookViewId="0">
      <selection activeCell="O14" sqref="O14"/>
    </sheetView>
  </sheetViews>
  <sheetFormatPr defaultRowHeight="15" x14ac:dyDescent="0.25"/>
  <sheetData>
    <row r="1" spans="1:15" x14ac:dyDescent="0.25">
      <c r="A1" s="11" t="s">
        <v>97</v>
      </c>
      <c r="B1" s="11"/>
      <c r="C1" s="11"/>
      <c r="D1" s="11"/>
      <c r="E1" s="11"/>
      <c r="F1" s="11"/>
      <c r="G1" s="11"/>
    </row>
    <row r="2" spans="1:15" x14ac:dyDescent="0.25">
      <c r="A2" s="12" t="s">
        <v>98</v>
      </c>
      <c r="B2" s="11"/>
      <c r="C2" s="11"/>
      <c r="D2" s="11"/>
      <c r="E2" s="11"/>
      <c r="F2" s="11"/>
      <c r="G2" s="11"/>
    </row>
    <row r="3" spans="1:15" x14ac:dyDescent="0.25">
      <c r="A3" s="11" t="s">
        <v>104</v>
      </c>
      <c r="B3" s="11"/>
      <c r="C3" s="11"/>
      <c r="D3" s="11"/>
      <c r="E3" s="11"/>
      <c r="F3" s="11"/>
      <c r="G3" s="11"/>
    </row>
    <row r="4" spans="1:15" x14ac:dyDescent="0.25">
      <c r="A4" s="11" t="s">
        <v>99</v>
      </c>
      <c r="B4" s="11"/>
      <c r="C4" s="11"/>
      <c r="D4" s="11"/>
      <c r="E4" s="11"/>
      <c r="F4" s="11"/>
      <c r="G4" s="11"/>
      <c r="N4" s="1" t="s">
        <v>5</v>
      </c>
    </row>
    <row r="5" spans="1:15" x14ac:dyDescent="0.25">
      <c r="N5" s="1" t="s">
        <v>6</v>
      </c>
    </row>
    <row r="6" spans="1:15" x14ac:dyDescent="0.25">
      <c r="A6" s="17" t="s">
        <v>100</v>
      </c>
      <c r="N6" s="1" t="s">
        <v>7</v>
      </c>
    </row>
    <row r="7" spans="1:15" x14ac:dyDescent="0.25">
      <c r="F7" t="s">
        <v>105</v>
      </c>
      <c r="I7" t="s">
        <v>63</v>
      </c>
    </row>
    <row r="8" spans="1:15" x14ac:dyDescent="0.25">
      <c r="A8" t="s">
        <v>101</v>
      </c>
      <c r="F8" t="s">
        <v>106</v>
      </c>
    </row>
    <row r="9" spans="1:15" x14ac:dyDescent="0.25">
      <c r="A9" t="s">
        <v>102</v>
      </c>
      <c r="F9" t="s">
        <v>107</v>
      </c>
    </row>
    <row r="11" spans="1:15" x14ac:dyDescent="0.25">
      <c r="A11" t="s">
        <v>103</v>
      </c>
      <c r="F11" t="s">
        <v>41</v>
      </c>
    </row>
    <row r="13" spans="1:15" x14ac:dyDescent="0.25">
      <c r="A13" s="3" t="s">
        <v>12</v>
      </c>
      <c r="B13" s="15" t="s">
        <v>13</v>
      </c>
      <c r="F13" s="5" t="s">
        <v>20</v>
      </c>
      <c r="G13" s="5" t="s">
        <v>21</v>
      </c>
      <c r="H13" s="5" t="s">
        <v>22</v>
      </c>
      <c r="I13" s="5" t="s">
        <v>23</v>
      </c>
      <c r="J13" s="5" t="s">
        <v>24</v>
      </c>
      <c r="K13" s="5" t="s">
        <v>25</v>
      </c>
      <c r="O13" t="s">
        <v>108</v>
      </c>
    </row>
    <row r="14" spans="1:15" x14ac:dyDescent="0.25">
      <c r="A14" s="2">
        <v>0</v>
      </c>
      <c r="B14" s="14">
        <f>0.4*A14+ 2/(A14-2) + EXP(0.2*A14) * 0.2</f>
        <v>-0.8</v>
      </c>
      <c r="F14">
        <f>1.5</f>
        <v>1.5</v>
      </c>
      <c r="G14">
        <f t="shared" ref="G14:G22" si="0">0.4*F14+2/(F14-2) + EXP(0.2*F14) * 0.2</f>
        <v>-3.1300282384847993</v>
      </c>
      <c r="H14">
        <f t="shared" ref="H14:H22" si="1">0.4- 2/(F14-2)^2 + 0.04*EXP(0.2*F14)</f>
        <v>-7.5460056476969593</v>
      </c>
      <c r="I14">
        <f t="shared" ref="I14:I22" si="2">F14-(G14/H14)</f>
        <v>1.0852072759261606</v>
      </c>
      <c r="J14">
        <f t="shared" ref="J14:J22" si="3">ABS(I14-F14)</f>
        <v>0.41479272407383938</v>
      </c>
      <c r="K14">
        <f t="shared" ref="K14:K22" si="4">ABS(0.4*I14+2/(I14-2)+EXP(0.2*I14)*0.2)</f>
        <v>1.503725580459403</v>
      </c>
    </row>
    <row r="15" spans="1:15" x14ac:dyDescent="0.25">
      <c r="A15" s="2">
        <v>0.5</v>
      </c>
      <c r="B15" s="14">
        <f t="shared" ref="B15:B51" si="5">0.4*A15+ 2/(A15-2) + EXP(0.2*A15) * 0.2</f>
        <v>-0.91229914971820381</v>
      </c>
      <c r="F15">
        <f t="shared" ref="F15:F22" si="6">I14</f>
        <v>1.0852072759261606</v>
      </c>
      <c r="G15">
        <f t="shared" si="0"/>
        <v>-1.503725580459403</v>
      </c>
      <c r="H15">
        <f t="shared" si="1"/>
        <v>-1.9402309365449566</v>
      </c>
      <c r="I15">
        <f t="shared" si="2"/>
        <v>0.31018325577671146</v>
      </c>
      <c r="J15">
        <f t="shared" si="3"/>
        <v>0.77502402014944916</v>
      </c>
      <c r="K15">
        <f t="shared" si="4"/>
        <v>0.84668672197288997</v>
      </c>
    </row>
    <row r="16" spans="1:15" x14ac:dyDescent="0.25">
      <c r="A16" s="2">
        <v>1</v>
      </c>
      <c r="B16" s="14">
        <f t="shared" si="5"/>
        <v>-1.355719448367966</v>
      </c>
      <c r="F16">
        <f t="shared" si="6"/>
        <v>0.31018325577671146</v>
      </c>
      <c r="G16">
        <f t="shared" si="0"/>
        <v>-0.84668672197288997</v>
      </c>
      <c r="H16">
        <f t="shared" si="1"/>
        <v>-0.2578474293106241</v>
      </c>
      <c r="I16">
        <f t="shared" si="2"/>
        <v>-2.9734900553614887</v>
      </c>
      <c r="J16">
        <f t="shared" si="3"/>
        <v>3.2836733111381999</v>
      </c>
      <c r="K16">
        <f t="shared" si="4"/>
        <v>1.4811822907242185</v>
      </c>
    </row>
    <row r="17" spans="1:11" x14ac:dyDescent="0.25">
      <c r="A17" s="4">
        <v>1.5</v>
      </c>
      <c r="B17" s="4">
        <f t="shared" si="5"/>
        <v>-3.1300282384847993</v>
      </c>
      <c r="F17">
        <f t="shared" si="6"/>
        <v>-2.9734900553614887</v>
      </c>
      <c r="G17">
        <f t="shared" si="0"/>
        <v>-1.4811822907242185</v>
      </c>
      <c r="H17">
        <f t="shared" si="1"/>
        <v>0.34121405337072297</v>
      </c>
      <c r="I17">
        <f t="shared" si="2"/>
        <v>1.3674281339457393</v>
      </c>
      <c r="J17">
        <f t="shared" si="3"/>
        <v>4.3409181893072279</v>
      </c>
      <c r="K17">
        <f t="shared" si="4"/>
        <v>2.3518171504724705</v>
      </c>
    </row>
    <row r="18" spans="1:11" x14ac:dyDescent="0.25">
      <c r="A18" s="4">
        <v>2</v>
      </c>
      <c r="B18" s="4" t="e">
        <f t="shared" si="5"/>
        <v>#DIV/0!</v>
      </c>
      <c r="F18">
        <f t="shared" si="6"/>
        <v>1.3674281339457393</v>
      </c>
      <c r="G18">
        <f t="shared" si="0"/>
        <v>-2.3518171504724705</v>
      </c>
      <c r="H18">
        <f t="shared" si="1"/>
        <v>-4.5455795664161469</v>
      </c>
      <c r="I18">
        <f t="shared" si="2"/>
        <v>0.85004259133016813</v>
      </c>
      <c r="J18">
        <f t="shared" si="3"/>
        <v>0.51738554261557113</v>
      </c>
      <c r="K18">
        <f t="shared" si="4"/>
        <v>1.162114821344219</v>
      </c>
    </row>
    <row r="19" spans="1:11" x14ac:dyDescent="0.25">
      <c r="A19" s="2">
        <v>2.5</v>
      </c>
      <c r="B19" s="14">
        <f t="shared" si="5"/>
        <v>5.3297442541400253</v>
      </c>
      <c r="F19">
        <f t="shared" si="6"/>
        <v>0.85004259133016813</v>
      </c>
      <c r="G19">
        <f t="shared" si="0"/>
        <v>-1.162114821344219</v>
      </c>
      <c r="H19">
        <f t="shared" si="1"/>
        <v>-1.0649867608564845</v>
      </c>
      <c r="I19">
        <f t="shared" si="2"/>
        <v>-0.24115859919883165</v>
      </c>
      <c r="J19">
        <f t="shared" si="3"/>
        <v>1.0912011905289998</v>
      </c>
      <c r="K19">
        <f t="shared" si="4"/>
        <v>0.7982764166530103</v>
      </c>
    </row>
    <row r="20" spans="1:11" x14ac:dyDescent="0.25">
      <c r="A20" s="2">
        <v>3</v>
      </c>
      <c r="B20" s="14">
        <f t="shared" si="5"/>
        <v>3.5644237600781019</v>
      </c>
      <c r="F20">
        <f t="shared" si="6"/>
        <v>-0.24115859919883165</v>
      </c>
      <c r="G20">
        <f t="shared" si="0"/>
        <v>-0.7982764166530103</v>
      </c>
      <c r="H20">
        <f t="shared" si="1"/>
        <v>3.9931593655251299E-2</v>
      </c>
      <c r="I20">
        <f t="shared" si="2"/>
        <v>19.749939766293803</v>
      </c>
      <c r="J20">
        <f t="shared" si="3"/>
        <v>19.991098365492636</v>
      </c>
      <c r="K20">
        <f t="shared" si="4"/>
        <v>18.399600582552118</v>
      </c>
    </row>
    <row r="21" spans="1:11" x14ac:dyDescent="0.25">
      <c r="A21" s="2">
        <v>3.5</v>
      </c>
      <c r="B21" s="14">
        <f t="shared" si="5"/>
        <v>3.1360838748274289</v>
      </c>
      <c r="F21">
        <f t="shared" si="6"/>
        <v>19.749939766293803</v>
      </c>
      <c r="G21">
        <f t="shared" si="0"/>
        <v>18.399600582552118</v>
      </c>
      <c r="H21">
        <f t="shared" si="1"/>
        <v>2.4710416575479588</v>
      </c>
      <c r="I21">
        <f t="shared" si="2"/>
        <v>12.30384895420679</v>
      </c>
      <c r="J21">
        <f t="shared" si="3"/>
        <v>7.4460908120870126</v>
      </c>
      <c r="K21">
        <f t="shared" si="4"/>
        <v>7.4584068590191359</v>
      </c>
    </row>
    <row r="22" spans="1:11" x14ac:dyDescent="0.25">
      <c r="A22" s="2">
        <v>4</v>
      </c>
      <c r="B22" s="14">
        <f t="shared" si="5"/>
        <v>3.0451081856984938</v>
      </c>
      <c r="F22">
        <f t="shared" si="6"/>
        <v>12.30384895420679</v>
      </c>
      <c r="G22">
        <f t="shared" si="0"/>
        <v>7.4584068590191359</v>
      </c>
      <c r="H22">
        <f t="shared" si="1"/>
        <v>0.84971517390117923</v>
      </c>
      <c r="I22">
        <f t="shared" si="2"/>
        <v>3.5263113885583053</v>
      </c>
      <c r="J22">
        <f t="shared" si="3"/>
        <v>8.7775375656484851</v>
      </c>
      <c r="K22">
        <f t="shared" si="4"/>
        <v>3.1257486740972267</v>
      </c>
    </row>
    <row r="23" spans="1:11" x14ac:dyDescent="0.25">
      <c r="A23" s="2">
        <v>4.5</v>
      </c>
      <c r="B23" s="14">
        <f t="shared" si="5"/>
        <v>3.09192062223139</v>
      </c>
    </row>
    <row r="24" spans="1:11" x14ac:dyDescent="0.25">
      <c r="A24" s="2">
        <v>5</v>
      </c>
      <c r="B24" s="14">
        <f t="shared" si="5"/>
        <v>3.2103230323584757</v>
      </c>
    </row>
    <row r="25" spans="1:11" x14ac:dyDescent="0.25">
      <c r="A25" s="2">
        <v>5.5</v>
      </c>
      <c r="B25" s="14">
        <f t="shared" si="5"/>
        <v>3.3722617762178579</v>
      </c>
    </row>
    <row r="26" spans="1:11" x14ac:dyDescent="0.25">
      <c r="A26" s="2">
        <v>6</v>
      </c>
      <c r="B26" s="14">
        <f t="shared" si="5"/>
        <v>3.5640233845473102</v>
      </c>
    </row>
    <row r="27" spans="1:11" x14ac:dyDescent="0.25">
      <c r="A27" s="2">
        <v>6.5</v>
      </c>
      <c r="B27" s="14">
        <f t="shared" si="5"/>
        <v>3.7783037779682931</v>
      </c>
    </row>
    <row r="28" spans="1:11" x14ac:dyDescent="0.25">
      <c r="A28" s="2">
        <v>7</v>
      </c>
      <c r="B28" s="14">
        <f t="shared" si="5"/>
        <v>4.0110399933689358</v>
      </c>
    </row>
    <row r="29" spans="1:11" x14ac:dyDescent="0.25">
      <c r="A29" s="2">
        <v>7.5</v>
      </c>
      <c r="B29" s="14">
        <f t="shared" si="5"/>
        <v>4.2599741777039766</v>
      </c>
    </row>
    <row r="30" spans="1:11" x14ac:dyDescent="0.25">
      <c r="A30" s="2">
        <v>8</v>
      </c>
      <c r="B30" s="14">
        <f t="shared" si="5"/>
        <v>4.5239398182123569</v>
      </c>
    </row>
    <row r="31" spans="1:11" x14ac:dyDescent="0.25">
      <c r="A31" s="2">
        <v>8.5</v>
      </c>
      <c r="B31" s="14">
        <f t="shared" si="5"/>
        <v>4.802481786037748</v>
      </c>
    </row>
    <row r="32" spans="1:11" x14ac:dyDescent="0.25">
      <c r="A32" s="2">
        <v>9</v>
      </c>
      <c r="B32" s="14">
        <f t="shared" si="5"/>
        <v>5.0956437785968749</v>
      </c>
    </row>
    <row r="33" spans="1:2" x14ac:dyDescent="0.25">
      <c r="A33" s="2">
        <v>9.5</v>
      </c>
      <c r="B33" s="14">
        <f t="shared" si="5"/>
        <v>5.4038455551225217</v>
      </c>
    </row>
    <row r="34" spans="1:2" x14ac:dyDescent="0.25">
      <c r="A34" s="2">
        <v>10</v>
      </c>
      <c r="B34" s="14">
        <f t="shared" si="5"/>
        <v>5.7278112197861297</v>
      </c>
    </row>
    <row r="35" spans="1:2" x14ac:dyDescent="0.25">
      <c r="A35" s="2">
        <v>10.5</v>
      </c>
      <c r="B35" s="14">
        <f t="shared" si="5"/>
        <v>6.0685281001605897</v>
      </c>
    </row>
    <row r="36" spans="1:2" x14ac:dyDescent="0.25">
      <c r="A36" s="2">
        <v>11</v>
      </c>
      <c r="B36" s="14">
        <f t="shared" si="5"/>
        <v>6.4272249221090476</v>
      </c>
    </row>
    <row r="37" spans="1:2" x14ac:dyDescent="0.25">
      <c r="A37" s="2">
        <v>11.5</v>
      </c>
      <c r="B37" s="14">
        <f t="shared" si="5"/>
        <v>6.8053628067524183</v>
      </c>
    </row>
    <row r="38" spans="1:2" x14ac:dyDescent="0.25">
      <c r="A38" s="2">
        <v>12</v>
      </c>
      <c r="B38" s="14">
        <f t="shared" si="5"/>
        <v>7.2046352761283217</v>
      </c>
    </row>
    <row r="39" spans="1:2" x14ac:dyDescent="0.25">
      <c r="A39" s="2">
        <v>12.5</v>
      </c>
      <c r="B39" s="14">
        <f t="shared" si="5"/>
        <v>7.6269749826168853</v>
      </c>
    </row>
    <row r="40" spans="1:2" x14ac:dyDescent="0.25">
      <c r="A40" s="2">
        <v>13</v>
      </c>
      <c r="B40" s="14">
        <f t="shared" si="5"/>
        <v>8.0745657888185214</v>
      </c>
    </row>
    <row r="41" spans="1:2" x14ac:dyDescent="0.25">
      <c r="A41" s="2">
        <v>13.5</v>
      </c>
      <c r="B41" s="14">
        <f t="shared" si="5"/>
        <v>8.5498593884528287</v>
      </c>
    </row>
    <row r="42" spans="1:2" x14ac:dyDescent="0.25">
      <c r="A42" s="2">
        <v>14</v>
      </c>
      <c r="B42" s="14">
        <f t="shared" si="5"/>
        <v>9.0555960208860782</v>
      </c>
    </row>
    <row r="43" spans="1:2" x14ac:dyDescent="0.25">
      <c r="A43" s="2">
        <v>14.5</v>
      </c>
      <c r="B43" s="14">
        <f t="shared" si="5"/>
        <v>9.5948290738886151</v>
      </c>
    </row>
    <row r="44" spans="1:2" x14ac:dyDescent="0.25">
      <c r="A44" s="2">
        <v>15</v>
      </c>
      <c r="B44" s="14">
        <f t="shared" si="5"/>
        <v>10.170953538483687</v>
      </c>
    </row>
    <row r="45" spans="1:2" x14ac:dyDescent="0.25">
      <c r="A45" s="2">
        <v>15.5</v>
      </c>
      <c r="B45" s="14">
        <f t="shared" si="5"/>
        <v>10.787738404436475</v>
      </c>
    </row>
    <row r="46" spans="1:2" x14ac:dyDescent="0.25">
      <c r="A46" s="2">
        <v>16</v>
      </c>
      <c r="B46" s="14">
        <f t="shared" si="5"/>
        <v>11.449363182279015</v>
      </c>
    </row>
    <row r="47" spans="1:2" x14ac:dyDescent="0.25">
      <c r="A47" s="2">
        <v>16.5</v>
      </c>
      <c r="B47" s="14">
        <f t="shared" si="5"/>
        <v>12.160458818614337</v>
      </c>
    </row>
    <row r="48" spans="1:2" x14ac:dyDescent="0.25">
      <c r="A48" s="2">
        <v>17</v>
      </c>
      <c r="B48" s="14">
        <f t="shared" si="5"/>
        <v>12.926153342812739</v>
      </c>
    </row>
    <row r="49" spans="1:2" x14ac:dyDescent="0.25">
      <c r="A49" s="2">
        <v>17.5</v>
      </c>
      <c r="B49" s="14">
        <f t="shared" si="5"/>
        <v>13.752122649802978</v>
      </c>
    </row>
    <row r="50" spans="1:2" x14ac:dyDescent="0.25">
      <c r="A50" s="2">
        <v>18</v>
      </c>
      <c r="B50" s="14">
        <f t="shared" si="5"/>
        <v>14.644646888735597</v>
      </c>
    </row>
    <row r="51" spans="1:2" x14ac:dyDescent="0.25">
      <c r="A51" s="2">
        <v>18.5</v>
      </c>
      <c r="B51" s="14">
        <f t="shared" si="5"/>
        <v>15.610672993225602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30F1-C575-4924-92AC-2BCC07D36A94}">
  <dimension ref="A1:K31"/>
  <sheetViews>
    <sheetView workbookViewId="0">
      <selection activeCell="E15" sqref="E15"/>
    </sheetView>
  </sheetViews>
  <sheetFormatPr defaultRowHeight="15" x14ac:dyDescent="0.25"/>
  <cols>
    <col min="8" max="8" width="9.28515625" bestFit="1" customWidth="1"/>
    <col min="9" max="9" width="12" bestFit="1" customWidth="1"/>
  </cols>
  <sheetData>
    <row r="1" spans="1:11" x14ac:dyDescent="0.25">
      <c r="A1" s="11" t="s">
        <v>29</v>
      </c>
      <c r="B1" s="11"/>
      <c r="C1" s="11"/>
      <c r="D1" s="11"/>
      <c r="E1" s="11"/>
      <c r="F1" s="11"/>
      <c r="G1" s="11"/>
      <c r="H1" s="11"/>
      <c r="I1" s="11"/>
    </row>
    <row r="2" spans="1:11" x14ac:dyDescent="0.25">
      <c r="A2" s="12" t="s">
        <v>33</v>
      </c>
      <c r="B2" s="11"/>
      <c r="C2" s="11"/>
      <c r="D2" s="11"/>
      <c r="E2" s="11"/>
      <c r="F2" s="11"/>
      <c r="G2" s="11"/>
      <c r="H2" s="11"/>
      <c r="I2" s="11"/>
      <c r="K2" s="1" t="s">
        <v>5</v>
      </c>
    </row>
    <row r="3" spans="1:11" x14ac:dyDescent="0.25">
      <c r="A3" s="11" t="s">
        <v>30</v>
      </c>
      <c r="B3" s="11"/>
      <c r="C3" s="11"/>
      <c r="D3" s="11"/>
      <c r="E3" s="11"/>
      <c r="F3" s="11"/>
      <c r="G3" s="11"/>
      <c r="H3" s="11"/>
      <c r="I3" s="11"/>
      <c r="K3" s="1" t="s">
        <v>6</v>
      </c>
    </row>
    <row r="4" spans="1:11" x14ac:dyDescent="0.25">
      <c r="A4" s="11" t="s">
        <v>31</v>
      </c>
      <c r="B4" s="11"/>
      <c r="C4" s="11"/>
      <c r="D4" s="11"/>
      <c r="E4" s="11"/>
      <c r="F4" s="11"/>
      <c r="G4" s="11"/>
      <c r="H4" s="11"/>
      <c r="I4" s="11"/>
      <c r="K4" s="1" t="s">
        <v>7</v>
      </c>
    </row>
    <row r="6" spans="1:11" x14ac:dyDescent="0.25">
      <c r="A6" t="s">
        <v>32</v>
      </c>
    </row>
    <row r="7" spans="1:11" x14ac:dyDescent="0.25">
      <c r="A7" t="s">
        <v>34</v>
      </c>
    </row>
    <row r="8" spans="1:11" x14ac:dyDescent="0.25">
      <c r="A8" s="1" t="s">
        <v>39</v>
      </c>
    </row>
    <row r="9" spans="1:11" x14ac:dyDescent="0.25">
      <c r="A9" t="s">
        <v>35</v>
      </c>
      <c r="K9" s="1" t="s">
        <v>45</v>
      </c>
    </row>
    <row r="11" spans="1:11" x14ac:dyDescent="0.25">
      <c r="A11" t="s">
        <v>36</v>
      </c>
      <c r="D11" t="s">
        <v>37</v>
      </c>
      <c r="G11" t="s">
        <v>40</v>
      </c>
    </row>
    <row r="12" spans="1:11" x14ac:dyDescent="0.25">
      <c r="A12" s="8"/>
      <c r="B12" s="8"/>
      <c r="D12" t="s">
        <v>38</v>
      </c>
    </row>
    <row r="13" spans="1:11" x14ac:dyDescent="0.25">
      <c r="A13" s="2" t="s">
        <v>12</v>
      </c>
      <c r="B13" s="2" t="s">
        <v>13</v>
      </c>
      <c r="D13" t="s">
        <v>15</v>
      </c>
    </row>
    <row r="14" spans="1:11" x14ac:dyDescent="0.25">
      <c r="A14" s="2">
        <v>0.5</v>
      </c>
      <c r="B14" s="2">
        <f>4*A14^3 - 250 - 1/A14</f>
        <v>-251.5</v>
      </c>
    </row>
    <row r="15" spans="1:11" x14ac:dyDescent="0.25">
      <c r="A15" s="2">
        <v>1</v>
      </c>
      <c r="B15" s="2">
        <f t="shared" ref="B15:B30" si="0">4*A15^3 - 250 - 1/A15</f>
        <v>-247</v>
      </c>
      <c r="D15" t="s">
        <v>41</v>
      </c>
    </row>
    <row r="16" spans="1:11" x14ac:dyDescent="0.25">
      <c r="A16" s="2">
        <v>1.5</v>
      </c>
      <c r="B16" s="2">
        <f t="shared" si="0"/>
        <v>-237.16666666666666</v>
      </c>
    </row>
    <row r="17" spans="1:9" x14ac:dyDescent="0.25">
      <c r="A17" s="2">
        <v>2</v>
      </c>
      <c r="B17" s="2">
        <f t="shared" si="0"/>
        <v>-218.5</v>
      </c>
      <c r="D17" s="5" t="s">
        <v>20</v>
      </c>
      <c r="E17" s="5" t="s">
        <v>21</v>
      </c>
      <c r="F17" s="5" t="s">
        <v>22</v>
      </c>
      <c r="G17" s="5" t="s">
        <v>23</v>
      </c>
      <c r="H17" s="5" t="s">
        <v>24</v>
      </c>
      <c r="I17" s="5" t="s">
        <v>25</v>
      </c>
    </row>
    <row r="18" spans="1:9" x14ac:dyDescent="0.25">
      <c r="A18" s="2">
        <v>2.5</v>
      </c>
      <c r="B18" s="2">
        <f t="shared" si="0"/>
        <v>-187.9</v>
      </c>
      <c r="D18">
        <v>4</v>
      </c>
      <c r="E18">
        <f>4*D18^3 -250 - 1/D18</f>
        <v>5.75</v>
      </c>
      <c r="F18">
        <f>12*D18^2 + 1/D18^2</f>
        <v>192.0625</v>
      </c>
      <c r="G18">
        <f>D18-(E18/F18)</f>
        <v>3.9700618288317604</v>
      </c>
      <c r="H18">
        <f>ABS(G18-D18)</f>
        <v>2.9938171168239602E-2</v>
      </c>
      <c r="I18">
        <f>ABS(4*G18^3 -250 - 1/G18)</f>
        <v>4.290067263161107E-2</v>
      </c>
    </row>
    <row r="19" spans="1:9" x14ac:dyDescent="0.25">
      <c r="A19" s="2">
        <v>3</v>
      </c>
      <c r="B19" s="2">
        <f t="shared" si="0"/>
        <v>-142.33333333333334</v>
      </c>
      <c r="D19">
        <f>G18</f>
        <v>3.9700618288317604</v>
      </c>
      <c r="E19">
        <f>4*D19^3 -250 - 1/D19</f>
        <v>4.290067263161107E-2</v>
      </c>
      <c r="F19">
        <f>12*D19^2 + 1/D19^2</f>
        <v>189.20013727406669</v>
      </c>
      <c r="G19" s="7">
        <f>D19-(E19/F19)</f>
        <v>3.9698350812550953</v>
      </c>
      <c r="H19" s="6">
        <f>ABS(G19-D19)</f>
        <v>2.2674757666507617E-4</v>
      </c>
      <c r="I19" s="6">
        <f>ABS(4*G19^3 -250 - 1/G19)</f>
        <v>2.4485548700270421E-6</v>
      </c>
    </row>
    <row r="20" spans="1:9" x14ac:dyDescent="0.25">
      <c r="A20" s="4">
        <v>3.5</v>
      </c>
      <c r="B20" s="4">
        <f t="shared" si="0"/>
        <v>-78.785714285714292</v>
      </c>
    </row>
    <row r="21" spans="1:9" x14ac:dyDescent="0.25">
      <c r="A21" s="4">
        <v>4</v>
      </c>
      <c r="B21" s="4">
        <f t="shared" si="0"/>
        <v>5.75</v>
      </c>
    </row>
    <row r="22" spans="1:9" x14ac:dyDescent="0.25">
      <c r="A22" s="2">
        <v>4.5</v>
      </c>
      <c r="B22" s="2">
        <f t="shared" si="0"/>
        <v>114.27777777777777</v>
      </c>
      <c r="D22" t="s">
        <v>42</v>
      </c>
    </row>
    <row r="23" spans="1:9" x14ac:dyDescent="0.25">
      <c r="A23" s="2">
        <v>5</v>
      </c>
      <c r="B23" s="2">
        <f t="shared" si="0"/>
        <v>249.8</v>
      </c>
    </row>
    <row r="24" spans="1:9" x14ac:dyDescent="0.25">
      <c r="A24" s="2">
        <v>5.5</v>
      </c>
      <c r="B24" s="2">
        <f t="shared" si="0"/>
        <v>415.31818181818181</v>
      </c>
      <c r="D24" t="s">
        <v>43</v>
      </c>
    </row>
    <row r="25" spans="1:9" x14ac:dyDescent="0.25">
      <c r="A25" s="2">
        <v>6</v>
      </c>
      <c r="B25" s="2">
        <f t="shared" si="0"/>
        <v>613.83333333333337</v>
      </c>
      <c r="D25">
        <f>G19^4 -250*G19 + 1000 - LN(G19)</f>
        <v>254.52720014216871</v>
      </c>
    </row>
    <row r="26" spans="1:9" x14ac:dyDescent="0.25">
      <c r="A26" s="2">
        <v>6.5</v>
      </c>
      <c r="B26" s="2">
        <f t="shared" si="0"/>
        <v>848.34615384615381</v>
      </c>
    </row>
    <row r="27" spans="1:9" x14ac:dyDescent="0.25">
      <c r="A27" s="2">
        <v>7</v>
      </c>
      <c r="B27" s="2">
        <f t="shared" si="0"/>
        <v>1121.8571428571429</v>
      </c>
      <c r="D27" t="s">
        <v>44</v>
      </c>
    </row>
    <row r="28" spans="1:9" x14ac:dyDescent="0.25">
      <c r="A28" s="10">
        <v>7.5</v>
      </c>
      <c r="B28" s="2">
        <f t="shared" si="0"/>
        <v>1437.3666666666666</v>
      </c>
    </row>
    <row r="29" spans="1:9" x14ac:dyDescent="0.25">
      <c r="A29" s="10">
        <v>8</v>
      </c>
      <c r="B29" s="2">
        <f t="shared" si="0"/>
        <v>1797.875</v>
      </c>
    </row>
    <row r="30" spans="1:9" x14ac:dyDescent="0.25">
      <c r="A30" s="2">
        <v>8.5</v>
      </c>
      <c r="B30" s="2">
        <f t="shared" si="0"/>
        <v>2206.3823529411766</v>
      </c>
    </row>
    <row r="31" spans="1:9" x14ac:dyDescent="0.25">
      <c r="A31" s="9"/>
      <c r="B31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EDE63-7399-4E12-9E94-0C655CCBEBFB}">
  <dimension ref="A1:L30"/>
  <sheetViews>
    <sheetView workbookViewId="0">
      <selection activeCell="G16" sqref="G16"/>
    </sheetView>
  </sheetViews>
  <sheetFormatPr defaultRowHeight="15" x14ac:dyDescent="0.25"/>
  <sheetData>
    <row r="1" spans="1:12" x14ac:dyDescent="0.25">
      <c r="A1" s="11" t="s">
        <v>46</v>
      </c>
      <c r="B1" s="11"/>
      <c r="C1" s="11"/>
      <c r="D1" s="11"/>
      <c r="E1" s="11"/>
    </row>
    <row r="2" spans="1:12" x14ac:dyDescent="0.25">
      <c r="A2" s="12" t="s">
        <v>47</v>
      </c>
      <c r="B2" s="11"/>
      <c r="C2" s="11"/>
      <c r="D2" s="11"/>
      <c r="E2" s="11"/>
      <c r="L2" s="1" t="s">
        <v>5</v>
      </c>
    </row>
    <row r="3" spans="1:12" x14ac:dyDescent="0.25">
      <c r="A3" s="11" t="s">
        <v>48</v>
      </c>
      <c r="B3" s="11"/>
      <c r="C3" s="11"/>
      <c r="D3" s="11"/>
      <c r="E3" s="11"/>
      <c r="L3" s="1" t="s">
        <v>6</v>
      </c>
    </row>
    <row r="4" spans="1:12" x14ac:dyDescent="0.25">
      <c r="L4" s="1" t="s">
        <v>7</v>
      </c>
    </row>
    <row r="5" spans="1:12" x14ac:dyDescent="0.25">
      <c r="A5" t="s">
        <v>49</v>
      </c>
    </row>
    <row r="6" spans="1:12" x14ac:dyDescent="0.25">
      <c r="A6" t="s">
        <v>50</v>
      </c>
      <c r="D6" t="s">
        <v>55</v>
      </c>
    </row>
    <row r="8" spans="1:12" x14ac:dyDescent="0.25">
      <c r="A8" t="s">
        <v>36</v>
      </c>
      <c r="D8" t="s">
        <v>14</v>
      </c>
      <c r="G8" t="s">
        <v>53</v>
      </c>
    </row>
    <row r="9" spans="1:12" x14ac:dyDescent="0.25">
      <c r="D9" t="s">
        <v>51</v>
      </c>
    </row>
    <row r="10" spans="1:12" x14ac:dyDescent="0.25">
      <c r="A10" s="3" t="s">
        <v>12</v>
      </c>
      <c r="B10" s="3" t="s">
        <v>13</v>
      </c>
      <c r="D10" t="s">
        <v>52</v>
      </c>
    </row>
    <row r="11" spans="1:12" x14ac:dyDescent="0.25">
      <c r="A11" s="2">
        <v>0</v>
      </c>
      <c r="B11" s="2">
        <f>EXP(1/(A11-6))-0.5*A11 + 1.5</f>
        <v>2.346481724890614</v>
      </c>
    </row>
    <row r="12" spans="1:12" x14ac:dyDescent="0.25">
      <c r="A12" s="2">
        <v>0.5</v>
      </c>
      <c r="B12" s="2">
        <f t="shared" ref="B12:B30" si="0">EXP(1/(A12-6))-0.5*A12 + 1.5</f>
        <v>2.0837529180751808</v>
      </c>
      <c r="D12" t="s">
        <v>54</v>
      </c>
    </row>
    <row r="13" spans="1:12" x14ac:dyDescent="0.25">
      <c r="A13" s="2">
        <v>1</v>
      </c>
      <c r="B13" s="2">
        <f t="shared" si="0"/>
        <v>1.8187307530779817</v>
      </c>
    </row>
    <row r="14" spans="1:12" x14ac:dyDescent="0.25">
      <c r="A14" s="2">
        <v>1.5</v>
      </c>
      <c r="B14" s="2">
        <f t="shared" si="0"/>
        <v>1.5507374029168082</v>
      </c>
      <c r="D14" s="5" t="s">
        <v>20</v>
      </c>
      <c r="E14" s="5" t="s">
        <v>21</v>
      </c>
      <c r="F14" s="5" t="s">
        <v>22</v>
      </c>
      <c r="G14" s="5" t="s">
        <v>23</v>
      </c>
      <c r="H14" s="5" t="s">
        <v>24</v>
      </c>
      <c r="I14" s="5" t="s">
        <v>25</v>
      </c>
    </row>
    <row r="15" spans="1:12" x14ac:dyDescent="0.25">
      <c r="A15" s="2">
        <v>2</v>
      </c>
      <c r="B15" s="2">
        <f t="shared" si="0"/>
        <v>1.278800783071405</v>
      </c>
      <c r="D15">
        <v>4</v>
      </c>
      <c r="E15">
        <f>EXP(1/(D15-6)) - 0.5*D15 + 1.5</f>
        <v>0.10653065971263342</v>
      </c>
      <c r="F15">
        <f>-1/(D15-6)^2 * EXP(1/(D15-6)) - 0.5</f>
        <v>-0.6516326649281583</v>
      </c>
      <c r="G15">
        <f>D15-(E15/F15)</f>
        <v>4.1634826880944935</v>
      </c>
      <c r="H15">
        <f>ABS(G15-D15)</f>
        <v>0.16348268809449351</v>
      </c>
      <c r="I15">
        <f>ABS(EXP(1/(G15-6)) - 0.5*G15 + 1.5)</f>
        <v>1.6147237333625775E-3</v>
      </c>
    </row>
    <row r="16" spans="1:12" x14ac:dyDescent="0.25">
      <c r="A16" s="2">
        <v>2.5</v>
      </c>
      <c r="B16" s="2">
        <f t="shared" si="0"/>
        <v>1.001477293075286</v>
      </c>
      <c r="D16">
        <f>G15</f>
        <v>4.1634826880944935</v>
      </c>
      <c r="E16">
        <f>EXP(1/(D16-6)) - 0.5*D16 + 1.5</f>
        <v>-1.6147237333625775E-3</v>
      </c>
      <c r="F16">
        <f>-1/(D16-6)^2 * EXP(1/(D16-6)) - 0.5</f>
        <v>-0.67200170077361265</v>
      </c>
      <c r="G16" s="7">
        <f>D16-(E16/F16)</f>
        <v>4.1610798314774584</v>
      </c>
      <c r="H16" s="7">
        <f>ABS(G16-D16)</f>
        <v>2.4028566170350985E-3</v>
      </c>
      <c r="I16" s="7">
        <f>ABS(EXP(1/(G16-6)) - 0.5*G16 + 1.5)</f>
        <v>3.9316867894712004E-7</v>
      </c>
    </row>
    <row r="17" spans="1:2" x14ac:dyDescent="0.25">
      <c r="A17" s="2">
        <v>3</v>
      </c>
      <c r="B17" s="2">
        <f t="shared" si="0"/>
        <v>0.71653131057378927</v>
      </c>
    </row>
    <row r="18" spans="1:2" x14ac:dyDescent="0.25">
      <c r="A18" s="2">
        <v>3.5</v>
      </c>
      <c r="B18" s="2">
        <f t="shared" si="0"/>
        <v>0.42032004603563933</v>
      </c>
    </row>
    <row r="19" spans="1:2" x14ac:dyDescent="0.25">
      <c r="A19" s="4">
        <v>4</v>
      </c>
      <c r="B19" s="4">
        <f t="shared" si="0"/>
        <v>0.10653065971263342</v>
      </c>
    </row>
    <row r="20" spans="1:2" x14ac:dyDescent="0.25">
      <c r="A20" s="4">
        <v>4.5</v>
      </c>
      <c r="B20" s="4">
        <f t="shared" si="0"/>
        <v>-0.23658288096740798</v>
      </c>
    </row>
    <row r="21" spans="1:2" x14ac:dyDescent="0.25">
      <c r="A21" s="2">
        <v>5</v>
      </c>
      <c r="B21" s="2">
        <f t="shared" si="0"/>
        <v>-0.63212055882855767</v>
      </c>
    </row>
    <row r="22" spans="1:2" x14ac:dyDescent="0.25">
      <c r="A22" s="2">
        <v>5.5</v>
      </c>
      <c r="B22" s="2">
        <f t="shared" si="0"/>
        <v>-1.1146647167633872</v>
      </c>
    </row>
    <row r="23" spans="1:2" x14ac:dyDescent="0.25">
      <c r="A23" s="2">
        <v>6</v>
      </c>
      <c r="B23" s="2" t="e">
        <f t="shared" si="0"/>
        <v>#DIV/0!</v>
      </c>
    </row>
    <row r="24" spans="1:2" x14ac:dyDescent="0.25">
      <c r="A24" s="2">
        <v>6.5</v>
      </c>
      <c r="B24" s="2">
        <f t="shared" si="0"/>
        <v>5.6390560989306504</v>
      </c>
    </row>
    <row r="25" spans="1:2" x14ac:dyDescent="0.25">
      <c r="A25" s="2">
        <v>7</v>
      </c>
      <c r="B25" s="2">
        <f t="shared" si="0"/>
        <v>0.71828182845904509</v>
      </c>
    </row>
    <row r="26" spans="1:2" x14ac:dyDescent="0.25">
      <c r="A26" s="2">
        <v>7.5</v>
      </c>
      <c r="B26" s="2">
        <f t="shared" si="0"/>
        <v>-0.30226595894532426</v>
      </c>
    </row>
    <row r="27" spans="1:2" x14ac:dyDescent="0.25">
      <c r="A27" s="2">
        <v>8</v>
      </c>
      <c r="B27" s="2">
        <f t="shared" si="0"/>
        <v>-0.85127872929987181</v>
      </c>
    </row>
    <row r="28" spans="1:2" x14ac:dyDescent="0.25">
      <c r="A28" s="2">
        <v>8.5</v>
      </c>
      <c r="B28" s="2">
        <f t="shared" si="0"/>
        <v>-1.2581753023587297</v>
      </c>
    </row>
    <row r="29" spans="1:2" x14ac:dyDescent="0.25">
      <c r="A29" s="2">
        <v>9</v>
      </c>
      <c r="B29" s="2">
        <f t="shared" si="0"/>
        <v>-1.6043875749139103</v>
      </c>
    </row>
    <row r="30" spans="1:2" x14ac:dyDescent="0.25">
      <c r="A30" s="2">
        <v>9.5</v>
      </c>
      <c r="B30" s="2">
        <f t="shared" si="0"/>
        <v>-1.9192878025526499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8EE4-247E-4E2C-A376-BF61E21E925C}">
  <dimension ref="A1:L37"/>
  <sheetViews>
    <sheetView workbookViewId="0">
      <selection activeCell="L13" sqref="L13"/>
    </sheetView>
  </sheetViews>
  <sheetFormatPr defaultRowHeight="15" x14ac:dyDescent="0.25"/>
  <sheetData>
    <row r="1" spans="1:12" x14ac:dyDescent="0.25">
      <c r="A1" t="s">
        <v>56</v>
      </c>
    </row>
    <row r="2" spans="1:12" x14ac:dyDescent="0.25">
      <c r="A2" t="s">
        <v>57</v>
      </c>
      <c r="L2" s="1" t="s">
        <v>5</v>
      </c>
    </row>
    <row r="3" spans="1:12" x14ac:dyDescent="0.25">
      <c r="A3" t="s">
        <v>15</v>
      </c>
      <c r="L3" s="1" t="s">
        <v>6</v>
      </c>
    </row>
    <row r="4" spans="1:12" x14ac:dyDescent="0.25">
      <c r="L4" s="1" t="s">
        <v>7</v>
      </c>
    </row>
    <row r="5" spans="1:12" x14ac:dyDescent="0.25">
      <c r="A5" t="s">
        <v>59</v>
      </c>
      <c r="E5" t="s">
        <v>14</v>
      </c>
      <c r="H5" t="s">
        <v>63</v>
      </c>
    </row>
    <row r="6" spans="1:12" x14ac:dyDescent="0.25">
      <c r="A6" t="s">
        <v>60</v>
      </c>
      <c r="E6" t="s">
        <v>15</v>
      </c>
    </row>
    <row r="7" spans="1:12" x14ac:dyDescent="0.25">
      <c r="A7" t="s">
        <v>61</v>
      </c>
    </row>
    <row r="8" spans="1:12" x14ac:dyDescent="0.25">
      <c r="E8" t="s">
        <v>64</v>
      </c>
    </row>
    <row r="9" spans="1:12" x14ac:dyDescent="0.25">
      <c r="A9" t="s">
        <v>62</v>
      </c>
    </row>
    <row r="10" spans="1:12" x14ac:dyDescent="0.25">
      <c r="E10" s="5" t="s">
        <v>20</v>
      </c>
      <c r="F10" s="5" t="s">
        <v>21</v>
      </c>
      <c r="G10" s="5" t="s">
        <v>22</v>
      </c>
      <c r="H10" s="5" t="s">
        <v>23</v>
      </c>
      <c r="I10" s="5" t="s">
        <v>24</v>
      </c>
      <c r="J10" s="5" t="s">
        <v>25</v>
      </c>
      <c r="L10" s="5" t="s">
        <v>65</v>
      </c>
    </row>
    <row r="11" spans="1:12" x14ac:dyDescent="0.25">
      <c r="A11" s="3" t="s">
        <v>12</v>
      </c>
      <c r="B11" s="3" t="s">
        <v>13</v>
      </c>
      <c r="E11">
        <v>6.5</v>
      </c>
      <c r="F11">
        <f>(E11^2)/10 - 5 *COS(E11)</f>
        <v>-0.6579381286401178</v>
      </c>
      <c r="G11">
        <f>E11/5 + 5 * SIN(E11)</f>
        <v>2.375599940439078</v>
      </c>
      <c r="H11">
        <f>E11-(F11/G11)</f>
        <v>6.7769566194375779</v>
      </c>
      <c r="I11">
        <f>ABS(H11-E11)</f>
        <v>0.27695661943757788</v>
      </c>
      <c r="J11">
        <f>ABS((H11^2)/10 - 5 * COS(H11))</f>
        <v>0.18995554705556827</v>
      </c>
      <c r="L11">
        <v>1.524338</v>
      </c>
    </row>
    <row r="12" spans="1:12" x14ac:dyDescent="0.25">
      <c r="A12" s="2">
        <v>0</v>
      </c>
      <c r="B12" s="2">
        <f>(A12^2)/10 - 5 * COS(A12)</f>
        <v>-5</v>
      </c>
      <c r="E12">
        <f>H11</f>
        <v>6.7769566194375779</v>
      </c>
      <c r="F12">
        <f>(E12^2)/10 - 5 *COS(E12)</f>
        <v>0.18995554705556827</v>
      </c>
      <c r="G12">
        <f>E12/5 + 5 * SIN(E12)</f>
        <v>3.7251417549102661</v>
      </c>
      <c r="H12">
        <f>E12-(F12/G12)</f>
        <v>6.7259637822374421</v>
      </c>
      <c r="I12">
        <f>ABS(H12-E12)</f>
        <v>5.099283720013581E-2</v>
      </c>
      <c r="J12">
        <f>ABS((H12^2)/10 - 5 * COS(H12))</f>
        <v>6.0353287060115335E-3</v>
      </c>
      <c r="L12">
        <v>5.3120419999999999</v>
      </c>
    </row>
    <row r="13" spans="1:12" x14ac:dyDescent="0.25">
      <c r="A13" s="2">
        <v>0.5</v>
      </c>
      <c r="B13" s="2">
        <f t="shared" ref="B13:B37" si="0">(A13^2)/10 - 5 * COS(A13)</f>
        <v>-4.3629128094518634</v>
      </c>
      <c r="E13">
        <f>H12</f>
        <v>6.7259637822374421</v>
      </c>
      <c r="F13">
        <f>(E13^2)/10 - 5 *COS(E13)</f>
        <v>6.0353287060115335E-3</v>
      </c>
      <c r="G13">
        <f>E13/5 + 5 * SIN(E13)</f>
        <v>3.487450994709314</v>
      </c>
      <c r="H13">
        <f>E13-(F13/G13)</f>
        <v>6.7242331977173535</v>
      </c>
      <c r="I13">
        <f>ABS(H13-E13)</f>
        <v>1.7305845200885628E-3</v>
      </c>
      <c r="J13">
        <f>ABS((H13^2)/10 - 5 * COS(H13))</f>
        <v>7.0666074689640368E-6</v>
      </c>
      <c r="L13">
        <v>6.7242329999999999</v>
      </c>
    </row>
    <row r="14" spans="1:12" x14ac:dyDescent="0.25">
      <c r="A14" s="2">
        <v>1</v>
      </c>
      <c r="B14" s="2">
        <f t="shared" si="0"/>
        <v>-2.6015115293406987</v>
      </c>
    </row>
    <row r="15" spans="1:12" x14ac:dyDescent="0.25">
      <c r="A15" s="4">
        <v>1.5</v>
      </c>
      <c r="B15" s="4">
        <f t="shared" si="0"/>
        <v>-0.12868600833851454</v>
      </c>
    </row>
    <row r="16" spans="1:12" x14ac:dyDescent="0.25">
      <c r="A16" s="4">
        <v>2</v>
      </c>
      <c r="B16" s="4">
        <f t="shared" si="0"/>
        <v>2.4807341827357119</v>
      </c>
    </row>
    <row r="17" spans="1:2" x14ac:dyDescent="0.25">
      <c r="A17" s="2">
        <v>2.5</v>
      </c>
      <c r="B17" s="2">
        <f t="shared" si="0"/>
        <v>4.6307180777346684</v>
      </c>
    </row>
    <row r="18" spans="1:2" x14ac:dyDescent="0.25">
      <c r="A18" s="2">
        <v>3</v>
      </c>
      <c r="B18" s="2">
        <f t="shared" si="0"/>
        <v>5.8499624830022272</v>
      </c>
    </row>
    <row r="19" spans="1:2" x14ac:dyDescent="0.25">
      <c r="A19" s="2">
        <v>3.5</v>
      </c>
      <c r="B19" s="2">
        <f t="shared" si="0"/>
        <v>5.9072834364539819</v>
      </c>
    </row>
    <row r="20" spans="1:2" x14ac:dyDescent="0.25">
      <c r="A20" s="2">
        <v>4</v>
      </c>
      <c r="B20" s="2">
        <f t="shared" si="0"/>
        <v>4.8682181043180597</v>
      </c>
    </row>
    <row r="21" spans="1:2" x14ac:dyDescent="0.25">
      <c r="A21" s="2">
        <v>4.5</v>
      </c>
      <c r="B21" s="2">
        <f t="shared" si="0"/>
        <v>3.0789789971538983</v>
      </c>
    </row>
    <row r="22" spans="1:2" x14ac:dyDescent="0.25">
      <c r="A22" s="4">
        <v>5</v>
      </c>
      <c r="B22" s="4">
        <f t="shared" si="0"/>
        <v>1.0816890726838688</v>
      </c>
    </row>
    <row r="23" spans="1:2" x14ac:dyDescent="0.25">
      <c r="A23" s="4">
        <v>5.5</v>
      </c>
      <c r="B23" s="4">
        <f t="shared" si="0"/>
        <v>-0.51834887145630004</v>
      </c>
    </row>
    <row r="24" spans="1:2" x14ac:dyDescent="0.25">
      <c r="A24" s="2">
        <v>6</v>
      </c>
      <c r="B24" s="2">
        <f t="shared" si="0"/>
        <v>-1.2008514332518296</v>
      </c>
    </row>
    <row r="25" spans="1:2" x14ac:dyDescent="0.25">
      <c r="A25" s="4">
        <v>6.5</v>
      </c>
      <c r="B25" s="4">
        <f t="shared" si="0"/>
        <v>-0.6579381286401178</v>
      </c>
    </row>
    <row r="26" spans="1:2" x14ac:dyDescent="0.25">
      <c r="A26" s="4">
        <v>7</v>
      </c>
      <c r="B26" s="4">
        <f t="shared" si="0"/>
        <v>1.1304887282834772</v>
      </c>
    </row>
    <row r="27" spans="1:2" x14ac:dyDescent="0.25">
      <c r="A27" s="2">
        <v>7.5</v>
      </c>
      <c r="B27" s="2">
        <f t="shared" si="0"/>
        <v>3.8918234108248706</v>
      </c>
    </row>
    <row r="28" spans="1:2" x14ac:dyDescent="0.25">
      <c r="A28" s="2">
        <v>8</v>
      </c>
      <c r="B28" s="2">
        <f t="shared" si="0"/>
        <v>7.1275001690430679</v>
      </c>
    </row>
    <row r="29" spans="1:2" x14ac:dyDescent="0.25">
      <c r="A29" s="2">
        <v>8.5</v>
      </c>
      <c r="B29" s="2">
        <f t="shared" si="0"/>
        <v>10.235059513424119</v>
      </c>
    </row>
    <row r="30" spans="1:2" x14ac:dyDescent="0.25">
      <c r="A30" s="2">
        <v>9</v>
      </c>
      <c r="B30" s="2">
        <f t="shared" si="0"/>
        <v>12.655651309423384</v>
      </c>
    </row>
    <row r="31" spans="1:2" x14ac:dyDescent="0.25">
      <c r="A31" s="2">
        <v>9.5</v>
      </c>
      <c r="B31" s="2">
        <f t="shared" si="0"/>
        <v>14.010860780981893</v>
      </c>
    </row>
    <row r="32" spans="1:2" x14ac:dyDescent="0.25">
      <c r="A32" s="2">
        <v>10</v>
      </c>
      <c r="B32" s="2">
        <f t="shared" si="0"/>
        <v>14.195357645382263</v>
      </c>
    </row>
    <row r="33" spans="1:2" x14ac:dyDescent="0.25">
      <c r="A33" s="2">
        <v>10.5</v>
      </c>
      <c r="B33" s="2">
        <f t="shared" si="0"/>
        <v>13.402684639979963</v>
      </c>
    </row>
    <row r="34" spans="1:2" x14ac:dyDescent="0.25">
      <c r="A34" s="2">
        <v>11</v>
      </c>
      <c r="B34" s="2">
        <f t="shared" si="0"/>
        <v>12.077871510059746</v>
      </c>
    </row>
    <row r="35" spans="1:2" x14ac:dyDescent="0.25">
      <c r="A35" s="2">
        <v>11.5</v>
      </c>
      <c r="B35" s="2">
        <f t="shared" si="0"/>
        <v>10.808476206234971</v>
      </c>
    </row>
    <row r="36" spans="1:2" x14ac:dyDescent="0.25">
      <c r="A36" s="2">
        <v>12</v>
      </c>
      <c r="B36" s="2">
        <f t="shared" si="0"/>
        <v>10.18073020633754</v>
      </c>
    </row>
    <row r="37" spans="1:2" x14ac:dyDescent="0.25">
      <c r="A37" s="2">
        <v>12.5</v>
      </c>
      <c r="B37" s="2">
        <f t="shared" si="0"/>
        <v>10.636008604107097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5B74-FF7C-41FC-B6B1-C92114B2BF1E}">
  <dimension ref="A1:M40"/>
  <sheetViews>
    <sheetView workbookViewId="0">
      <selection sqref="A1:F1"/>
    </sheetView>
  </sheetViews>
  <sheetFormatPr defaultRowHeight="15" x14ac:dyDescent="0.25"/>
  <sheetData>
    <row r="1" spans="1:13" x14ac:dyDescent="0.25">
      <c r="A1" s="11" t="s">
        <v>71</v>
      </c>
      <c r="B1" s="11"/>
      <c r="C1" s="11"/>
      <c r="D1" s="11"/>
      <c r="E1" s="11"/>
      <c r="F1" s="11"/>
    </row>
    <row r="2" spans="1:13" x14ac:dyDescent="0.25">
      <c r="A2" s="12" t="s">
        <v>66</v>
      </c>
      <c r="B2" s="11"/>
      <c r="C2" s="11"/>
      <c r="D2" s="11"/>
      <c r="E2" s="11"/>
      <c r="F2" s="11"/>
      <c r="M2" s="1" t="s">
        <v>5</v>
      </c>
    </row>
    <row r="3" spans="1:13" x14ac:dyDescent="0.25">
      <c r="M3" s="1" t="s">
        <v>6</v>
      </c>
    </row>
    <row r="4" spans="1:13" x14ac:dyDescent="0.25">
      <c r="A4" t="s">
        <v>67</v>
      </c>
      <c r="E4" t="s">
        <v>14</v>
      </c>
      <c r="H4" t="s">
        <v>70</v>
      </c>
      <c r="M4" s="1" t="s">
        <v>7</v>
      </c>
    </row>
    <row r="5" spans="1:13" x14ac:dyDescent="0.25">
      <c r="A5" t="s">
        <v>68</v>
      </c>
      <c r="E5" t="s">
        <v>38</v>
      </c>
    </row>
    <row r="6" spans="1:13" x14ac:dyDescent="0.25">
      <c r="A6" t="s">
        <v>69</v>
      </c>
      <c r="E6" t="s">
        <v>15</v>
      </c>
    </row>
    <row r="8" spans="1:13" x14ac:dyDescent="0.25">
      <c r="A8" t="s">
        <v>62</v>
      </c>
      <c r="E8" t="s">
        <v>64</v>
      </c>
    </row>
    <row r="10" spans="1:13" x14ac:dyDescent="0.25">
      <c r="A10" s="3" t="s">
        <v>12</v>
      </c>
      <c r="B10" s="3" t="s">
        <v>13</v>
      </c>
      <c r="E10" s="5" t="s">
        <v>20</v>
      </c>
      <c r="F10" s="5" t="s">
        <v>21</v>
      </c>
      <c r="G10" s="5" t="s">
        <v>22</v>
      </c>
      <c r="H10" s="5" t="s">
        <v>23</v>
      </c>
      <c r="I10" s="5" t="s">
        <v>24</v>
      </c>
      <c r="J10" s="5" t="s">
        <v>25</v>
      </c>
    </row>
    <row r="11" spans="1:13" x14ac:dyDescent="0.25">
      <c r="A11" s="4">
        <v>0.5</v>
      </c>
      <c r="B11" s="4">
        <f>A11^2 + 2*A11 - 2 -LN(A11)</f>
        <v>-5.6852819440054714E-2</v>
      </c>
      <c r="E11">
        <v>0.5</v>
      </c>
      <c r="F11">
        <f>E11^2 + 2*E11 - 2 - LN(E11)</f>
        <v>-5.6852819440054714E-2</v>
      </c>
      <c r="G11">
        <f>2*E11 - 1/E11 + 2</f>
        <v>1</v>
      </c>
      <c r="H11">
        <f>E11-(F11/G11)</f>
        <v>0.55685281944005471</v>
      </c>
      <c r="I11">
        <f>ABS(H11-E11)</f>
        <v>5.6852819440054714E-2</v>
      </c>
      <c r="J11">
        <f>ABS(H11^2 + 2*H11 - 2 - LN(H11))</f>
        <v>9.2450133594389472E-3</v>
      </c>
    </row>
    <row r="12" spans="1:13" x14ac:dyDescent="0.25">
      <c r="A12" s="4">
        <v>1</v>
      </c>
      <c r="B12" s="4">
        <f t="shared" ref="B12:B40" si="0">A12^2 + 2*A12 - 2 -LN(A12)</f>
        <v>1</v>
      </c>
      <c r="E12">
        <f>H11</f>
        <v>0.55685281944005471</v>
      </c>
      <c r="F12">
        <f>E12^2 + 2*E12 - 2 - LN(E12)</f>
        <v>9.2450133594389472E-3</v>
      </c>
      <c r="G12">
        <f>2*E12 - 1/E12 + 2</f>
        <v>1.3178989820950122</v>
      </c>
      <c r="H12">
        <f>E12-(F12/G12)</f>
        <v>0.54983785586163048</v>
      </c>
      <c r="I12">
        <f>ABS(H12-E12)</f>
        <v>7.0149635784242381E-3</v>
      </c>
      <c r="J12">
        <f>ABS(H12^2 + 2*H12 - 2 - LN(H12))</f>
        <v>1.2923120598562488E-4</v>
      </c>
    </row>
    <row r="13" spans="1:13" x14ac:dyDescent="0.25">
      <c r="A13" s="13">
        <v>1.5</v>
      </c>
      <c r="B13" s="14">
        <f t="shared" si="0"/>
        <v>2.8445348918918354</v>
      </c>
      <c r="E13">
        <f>H12</f>
        <v>0.54983785586163048</v>
      </c>
      <c r="F13">
        <f>E13^2 + 2*E13 - 2 - LN(E13)</f>
        <v>1.2923120598562488E-4</v>
      </c>
      <c r="G13">
        <f>2*E13 - 1/E13 + 2</f>
        <v>1.2809577217934167</v>
      </c>
      <c r="H13" s="7">
        <f>E13-(F13/G13)</f>
        <v>0.54973696946718753</v>
      </c>
      <c r="I13">
        <f>ABS(H13-E13)</f>
        <v>1.00886394442945E-4</v>
      </c>
      <c r="J13">
        <f>ABS(H13^2 + 2*H13 - 2 - LN(H13))</f>
        <v>2.7013294712219249E-8</v>
      </c>
    </row>
    <row r="14" spans="1:13" x14ac:dyDescent="0.25">
      <c r="A14" s="2">
        <v>2</v>
      </c>
      <c r="B14" s="14">
        <f t="shared" si="0"/>
        <v>5.3068528194400546</v>
      </c>
    </row>
    <row r="15" spans="1:13" x14ac:dyDescent="0.25">
      <c r="A15" s="2">
        <v>2.5</v>
      </c>
      <c r="B15" s="14">
        <f t="shared" si="0"/>
        <v>8.333709268125844</v>
      </c>
    </row>
    <row r="16" spans="1:13" x14ac:dyDescent="0.25">
      <c r="A16" s="13">
        <v>3</v>
      </c>
      <c r="B16" s="14">
        <f t="shared" si="0"/>
        <v>11.901387711331891</v>
      </c>
    </row>
    <row r="17" spans="1:5" x14ac:dyDescent="0.25">
      <c r="A17" s="2">
        <v>3.5</v>
      </c>
      <c r="B17" s="14">
        <f t="shared" si="0"/>
        <v>15.997237031504632</v>
      </c>
      <c r="E17" t="s">
        <v>72</v>
      </c>
    </row>
    <row r="18" spans="1:5" x14ac:dyDescent="0.25">
      <c r="A18" s="2">
        <v>4</v>
      </c>
      <c r="B18" s="14">
        <f t="shared" si="0"/>
        <v>20.613705638880109</v>
      </c>
    </row>
    <row r="19" spans="1:5" x14ac:dyDescent="0.25">
      <c r="A19" s="13">
        <v>4.5</v>
      </c>
      <c r="B19" s="14">
        <f t="shared" si="0"/>
        <v>25.745922603223725</v>
      </c>
    </row>
    <row r="20" spans="1:5" x14ac:dyDescent="0.25">
      <c r="A20" s="2">
        <v>5</v>
      </c>
      <c r="B20" s="14">
        <f t="shared" si="0"/>
        <v>31.3905620875659</v>
      </c>
    </row>
    <row r="21" spans="1:5" x14ac:dyDescent="0.25">
      <c r="A21" s="2">
        <v>5.5</v>
      </c>
      <c r="B21" s="14">
        <f t="shared" si="0"/>
        <v>37.545251907761575</v>
      </c>
    </row>
    <row r="22" spans="1:5" x14ac:dyDescent="0.25">
      <c r="A22" s="13">
        <v>6</v>
      </c>
      <c r="B22" s="14">
        <f t="shared" si="0"/>
        <v>44.208240530771945</v>
      </c>
    </row>
    <row r="23" spans="1:5" x14ac:dyDescent="0.25">
      <c r="A23" s="2">
        <v>6.5</v>
      </c>
      <c r="B23" s="14">
        <f t="shared" si="0"/>
        <v>51.378197823098411</v>
      </c>
    </row>
    <row r="24" spans="1:5" x14ac:dyDescent="0.25">
      <c r="A24" s="2">
        <v>7</v>
      </c>
      <c r="B24" s="14">
        <f t="shared" si="0"/>
        <v>59.054089850944685</v>
      </c>
    </row>
    <row r="25" spans="1:5" x14ac:dyDescent="0.25">
      <c r="A25" s="13">
        <v>7.5</v>
      </c>
      <c r="B25" s="14">
        <f t="shared" si="0"/>
        <v>67.235096979457737</v>
      </c>
    </row>
    <row r="26" spans="1:5" x14ac:dyDescent="0.25">
      <c r="A26" s="2">
        <v>8</v>
      </c>
      <c r="B26" s="14">
        <f t="shared" si="0"/>
        <v>75.920558458320158</v>
      </c>
    </row>
    <row r="27" spans="1:5" x14ac:dyDescent="0.25">
      <c r="A27" s="2">
        <v>8.5</v>
      </c>
      <c r="B27" s="14">
        <f t="shared" si="0"/>
        <v>85.109933836503728</v>
      </c>
    </row>
    <row r="28" spans="1:5" x14ac:dyDescent="0.25">
      <c r="A28" s="13">
        <v>9</v>
      </c>
      <c r="B28" s="14">
        <f t="shared" si="0"/>
        <v>94.802775422663785</v>
      </c>
    </row>
    <row r="29" spans="1:5" x14ac:dyDescent="0.25">
      <c r="A29" s="2">
        <v>9.5</v>
      </c>
      <c r="B29" s="14">
        <f t="shared" si="0"/>
        <v>104.9987082013935</v>
      </c>
    </row>
    <row r="30" spans="1:5" x14ac:dyDescent="0.25">
      <c r="A30" s="2">
        <v>10</v>
      </c>
      <c r="B30" s="14">
        <f t="shared" si="0"/>
        <v>115.69741490700595</v>
      </c>
    </row>
    <row r="31" spans="1:5" x14ac:dyDescent="0.25">
      <c r="A31" s="13">
        <v>10.5</v>
      </c>
      <c r="B31" s="14">
        <f t="shared" si="0"/>
        <v>126.89862474283652</v>
      </c>
    </row>
    <row r="32" spans="1:5" x14ac:dyDescent="0.25">
      <c r="A32" s="2">
        <v>11</v>
      </c>
      <c r="B32" s="14">
        <f t="shared" si="0"/>
        <v>138.60210472720163</v>
      </c>
    </row>
    <row r="33" spans="1:2" x14ac:dyDescent="0.25">
      <c r="A33" s="13">
        <v>11.5</v>
      </c>
      <c r="B33" s="14">
        <f t="shared" si="0"/>
        <v>150.80765296463079</v>
      </c>
    </row>
    <row r="34" spans="1:2" x14ac:dyDescent="0.25">
      <c r="A34" s="2">
        <v>12</v>
      </c>
      <c r="B34" s="14">
        <f t="shared" si="0"/>
        <v>163.515093350212</v>
      </c>
    </row>
    <row r="35" spans="1:2" x14ac:dyDescent="0.25">
      <c r="A35" s="13">
        <v>12.5</v>
      </c>
      <c r="B35" s="14">
        <f t="shared" si="0"/>
        <v>176.72427135569174</v>
      </c>
    </row>
    <row r="36" spans="1:2" x14ac:dyDescent="0.25">
      <c r="A36" s="2">
        <v>13</v>
      </c>
      <c r="B36" s="14">
        <f t="shared" si="0"/>
        <v>190.43505064253847</v>
      </c>
    </row>
    <row r="37" spans="1:2" x14ac:dyDescent="0.25">
      <c r="A37" s="13">
        <v>13.5</v>
      </c>
      <c r="B37" s="14">
        <f t="shared" si="0"/>
        <v>204.64731031455563</v>
      </c>
    </row>
    <row r="38" spans="1:2" x14ac:dyDescent="0.25">
      <c r="A38" s="2">
        <v>14</v>
      </c>
      <c r="B38" s="14">
        <f t="shared" si="0"/>
        <v>219.36094267038473</v>
      </c>
    </row>
    <row r="39" spans="1:2" x14ac:dyDescent="0.25">
      <c r="A39" s="13">
        <v>14.5</v>
      </c>
      <c r="B39" s="14">
        <f t="shared" si="0"/>
        <v>234.57585135057346</v>
      </c>
    </row>
    <row r="40" spans="1:2" x14ac:dyDescent="0.25">
      <c r="A40" s="2">
        <v>15</v>
      </c>
      <c r="B40" s="14">
        <f t="shared" si="0"/>
        <v>250.2919497988978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5D46B-D97E-433D-8209-CA3BA5D0DE91}">
  <dimension ref="A1:M35"/>
  <sheetViews>
    <sheetView workbookViewId="0">
      <selection activeCell="M2" sqref="M2:M4"/>
    </sheetView>
  </sheetViews>
  <sheetFormatPr defaultRowHeight="15" x14ac:dyDescent="0.25"/>
  <sheetData>
    <row r="1" spans="1:13" x14ac:dyDescent="0.25">
      <c r="A1" s="11" t="s">
        <v>73</v>
      </c>
      <c r="B1" s="11"/>
      <c r="C1" s="11"/>
      <c r="D1" s="11"/>
    </row>
    <row r="2" spans="1:13" x14ac:dyDescent="0.25">
      <c r="A2" s="12" t="s">
        <v>74</v>
      </c>
      <c r="B2" s="11"/>
      <c r="C2" s="11"/>
      <c r="D2" s="11"/>
      <c r="M2" s="1" t="s">
        <v>5</v>
      </c>
    </row>
    <row r="3" spans="1:13" x14ac:dyDescent="0.25">
      <c r="M3" s="1" t="s">
        <v>6</v>
      </c>
    </row>
    <row r="4" spans="1:13" x14ac:dyDescent="0.25">
      <c r="A4" t="s">
        <v>67</v>
      </c>
      <c r="E4" t="s">
        <v>14</v>
      </c>
      <c r="I4" t="s">
        <v>78</v>
      </c>
      <c r="M4" s="1" t="s">
        <v>7</v>
      </c>
    </row>
    <row r="5" spans="1:13" x14ac:dyDescent="0.25">
      <c r="A5" s="16" t="s">
        <v>75</v>
      </c>
      <c r="E5" t="s">
        <v>51</v>
      </c>
    </row>
    <row r="6" spans="1:13" x14ac:dyDescent="0.25">
      <c r="A6" t="s">
        <v>76</v>
      </c>
      <c r="E6" t="s">
        <v>77</v>
      </c>
    </row>
    <row r="8" spans="1:13" x14ac:dyDescent="0.25">
      <c r="A8" t="s">
        <v>62</v>
      </c>
      <c r="E8" t="s">
        <v>79</v>
      </c>
    </row>
    <row r="10" spans="1:13" x14ac:dyDescent="0.25">
      <c r="A10" s="3" t="s">
        <v>12</v>
      </c>
      <c r="B10" s="15" t="s">
        <v>13</v>
      </c>
      <c r="E10" s="5" t="s">
        <v>20</v>
      </c>
      <c r="F10" s="5" t="s">
        <v>21</v>
      </c>
      <c r="G10" s="5" t="s">
        <v>22</v>
      </c>
      <c r="H10" s="5" t="s">
        <v>23</v>
      </c>
      <c r="I10" s="5" t="s">
        <v>24</v>
      </c>
      <c r="J10" s="5" t="s">
        <v>25</v>
      </c>
    </row>
    <row r="11" spans="1:13" x14ac:dyDescent="0.25">
      <c r="A11" s="2">
        <v>0</v>
      </c>
      <c r="B11" s="14">
        <f>(A11^3 + 5*A11) * 5 - LN(A11+10) - 30*A11</f>
        <v>-2.3025850929940459</v>
      </c>
      <c r="E11">
        <f>1</f>
        <v>1</v>
      </c>
      <c r="F11">
        <f>(E11^3 + 5*E11) * 5 - LN(E11+10) - 30*E11</f>
        <v>-2.3978952727983724</v>
      </c>
      <c r="G11">
        <f>15*E11^2 - 5 + 1/(E11+10)</f>
        <v>10.090909090909092</v>
      </c>
      <c r="H11">
        <f>E11-(F11/G11)</f>
        <v>1.2376292612683071</v>
      </c>
      <c r="I11">
        <f>ABS(H11-E11)</f>
        <v>0.23762926126830708</v>
      </c>
      <c r="J11">
        <f>ABS((H11^3 + 5*H11) * 5 - LN(H11+10) - 30*H11)</f>
        <v>0.8711315460050173</v>
      </c>
    </row>
    <row r="12" spans="1:13" x14ac:dyDescent="0.25">
      <c r="A12" s="2">
        <v>0.5</v>
      </c>
      <c r="B12" s="14">
        <f t="shared" ref="B12:B35" si="0">(A12^3 + 5*A12) * 5 - LN(A12+10) - 30*A12</f>
        <v>-4.2263752571634772</v>
      </c>
      <c r="E12">
        <f>H11</f>
        <v>1.2376292612683071</v>
      </c>
      <c r="F12">
        <f>(E12^3 + 5*E12) * 5 - LN(E12+10) - 30*E12</f>
        <v>0.8711315460050173</v>
      </c>
      <c r="G12">
        <f>15*E12^2 - 5 + 1/(E12+10)</f>
        <v>18.064879565810234</v>
      </c>
      <c r="H12">
        <f>E12-(F12/G12)</f>
        <v>1.1894068780062714</v>
      </c>
      <c r="I12">
        <f>ABS(H12-E12)</f>
        <v>4.8222383262035651E-2</v>
      </c>
      <c r="J12">
        <f>ABS((H12^3 + 5*H12) * 5 - LN(H12+10) - 30*H12)</f>
        <v>5.1200571340515921E-2</v>
      </c>
    </row>
    <row r="13" spans="1:13" x14ac:dyDescent="0.25">
      <c r="A13" s="4">
        <v>1</v>
      </c>
      <c r="B13" s="4">
        <f t="shared" si="0"/>
        <v>-2.3978952727983724</v>
      </c>
      <c r="E13">
        <f>H12</f>
        <v>1.1894068780062714</v>
      </c>
      <c r="F13">
        <f>(E13^3 + 5*E13) * 5 - LN(E13+10) - 30*E13</f>
        <v>5.1200571340515921E-2</v>
      </c>
      <c r="G13">
        <f>15*E13^2 - 5 + 1/(E13+10)</f>
        <v>16.30970106368256</v>
      </c>
      <c r="H13" s="7">
        <f>E13-(F13/G13)</f>
        <v>1.1862676070202123</v>
      </c>
      <c r="I13">
        <f>ABS(H13-E13)</f>
        <v>3.1392709860591506E-3</v>
      </c>
      <c r="J13">
        <f>ABS((H13^3 + 5*H13) * 5 - LN(H13+10) - 30*H13)</f>
        <v>7.3682396084961965E-4</v>
      </c>
    </row>
    <row r="14" spans="1:13" x14ac:dyDescent="0.25">
      <c r="A14" s="4">
        <v>1.5</v>
      </c>
      <c r="B14" s="4">
        <f t="shared" si="0"/>
        <v>6.9326529646307975</v>
      </c>
    </row>
    <row r="15" spans="1:13" x14ac:dyDescent="0.25">
      <c r="A15" s="2">
        <v>2</v>
      </c>
      <c r="B15" s="14">
        <f t="shared" si="0"/>
        <v>27.515093350211998</v>
      </c>
    </row>
    <row r="16" spans="1:13" x14ac:dyDescent="0.25">
      <c r="A16" s="2">
        <v>2.5</v>
      </c>
      <c r="B16" s="14">
        <f t="shared" si="0"/>
        <v>63.099271355691741</v>
      </c>
    </row>
    <row r="17" spans="1:2" x14ac:dyDescent="0.25">
      <c r="A17" s="13">
        <v>3</v>
      </c>
      <c r="B17" s="14">
        <f t="shared" si="0"/>
        <v>117.43505064253847</v>
      </c>
    </row>
    <row r="18" spans="1:2" x14ac:dyDescent="0.25">
      <c r="A18" s="2">
        <v>3.5</v>
      </c>
      <c r="B18" s="14">
        <f t="shared" si="0"/>
        <v>194.27231031455563</v>
      </c>
    </row>
    <row r="19" spans="1:2" x14ac:dyDescent="0.25">
      <c r="A19" s="2">
        <v>4</v>
      </c>
      <c r="B19" s="14">
        <f t="shared" si="0"/>
        <v>297.36094267038476</v>
      </c>
    </row>
    <row r="20" spans="1:2" x14ac:dyDescent="0.25">
      <c r="A20" s="2">
        <v>4.5</v>
      </c>
      <c r="B20" s="14">
        <f t="shared" si="0"/>
        <v>430.45085135057343</v>
      </c>
    </row>
    <row r="21" spans="1:2" x14ac:dyDescent="0.25">
      <c r="A21" s="13">
        <v>5</v>
      </c>
      <c r="B21" s="14">
        <f t="shared" si="0"/>
        <v>597.2919497988978</v>
      </c>
    </row>
    <row r="22" spans="1:2" x14ac:dyDescent="0.25">
      <c r="A22" s="2">
        <v>5.5</v>
      </c>
      <c r="B22" s="14">
        <f t="shared" si="0"/>
        <v>801.63415997607478</v>
      </c>
    </row>
    <row r="23" spans="1:2" x14ac:dyDescent="0.25">
      <c r="A23" s="2">
        <v>6</v>
      </c>
      <c r="B23" s="14">
        <f t="shared" si="0"/>
        <v>1047.2274112777602</v>
      </c>
    </row>
    <row r="24" spans="1:2" x14ac:dyDescent="0.25">
      <c r="A24" s="2">
        <v>6.5</v>
      </c>
      <c r="B24" s="14">
        <f t="shared" si="0"/>
        <v>1337.8216396190935</v>
      </c>
    </row>
    <row r="25" spans="1:2" x14ac:dyDescent="0.25">
      <c r="A25" s="13">
        <v>7</v>
      </c>
      <c r="B25" s="14">
        <f t="shared" si="0"/>
        <v>1677.1667866559437</v>
      </c>
    </row>
    <row r="26" spans="1:2" x14ac:dyDescent="0.25">
      <c r="A26" s="2">
        <v>7.5</v>
      </c>
      <c r="B26" s="14">
        <f t="shared" si="0"/>
        <v>2069.0127991190707</v>
      </c>
    </row>
    <row r="27" spans="1:2" x14ac:dyDescent="0.25">
      <c r="A27" s="2">
        <v>8</v>
      </c>
      <c r="B27" s="14">
        <f t="shared" si="0"/>
        <v>2517.109628242104</v>
      </c>
    </row>
    <row r="28" spans="1:2" x14ac:dyDescent="0.25">
      <c r="A28" s="2">
        <v>8.5</v>
      </c>
      <c r="B28" s="14">
        <f t="shared" si="0"/>
        <v>3025.2072292679159</v>
      </c>
    </row>
    <row r="29" spans="1:2" x14ac:dyDescent="0.25">
      <c r="A29" s="13">
        <v>9</v>
      </c>
      <c r="B29" s="14">
        <f t="shared" si="0"/>
        <v>3597.0555610208335</v>
      </c>
    </row>
    <row r="30" spans="1:2" x14ac:dyDescent="0.25">
      <c r="A30" s="2">
        <v>9.5</v>
      </c>
      <c r="B30" s="14">
        <f t="shared" si="0"/>
        <v>4236.4045855344302</v>
      </c>
    </row>
    <row r="31" spans="1:2" x14ac:dyDescent="0.25">
      <c r="A31" s="2">
        <v>10</v>
      </c>
      <c r="B31" s="14">
        <f t="shared" si="0"/>
        <v>4947.0042677264464</v>
      </c>
    </row>
    <row r="32" spans="1:2" x14ac:dyDescent="0.25">
      <c r="A32" s="2">
        <v>10.5</v>
      </c>
      <c r="B32" s="14">
        <f t="shared" si="0"/>
        <v>5732.6045751138554</v>
      </c>
    </row>
    <row r="33" spans="1:2" x14ac:dyDescent="0.25">
      <c r="A33" s="13">
        <v>11</v>
      </c>
      <c r="B33" s="14">
        <f t="shared" si="0"/>
        <v>6596.9554775622764</v>
      </c>
    </row>
    <row r="34" spans="1:2" x14ac:dyDescent="0.25">
      <c r="A34" s="2">
        <v>11.5</v>
      </c>
      <c r="B34" s="14">
        <f t="shared" si="0"/>
        <v>7543.8069470648661</v>
      </c>
    </row>
    <row r="35" spans="1:2" x14ac:dyDescent="0.25">
      <c r="A35" s="2">
        <v>12</v>
      </c>
      <c r="B35" s="14">
        <f t="shared" si="0"/>
        <v>8576.9089575466423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9DA5-2A28-4B92-AD1E-38C849D73576}">
  <dimension ref="A1:M70"/>
  <sheetViews>
    <sheetView workbookViewId="0">
      <selection activeCell="K34" sqref="K34"/>
    </sheetView>
  </sheetViews>
  <sheetFormatPr defaultRowHeight="15" x14ac:dyDescent="0.25"/>
  <sheetData>
    <row r="1" spans="1:13" x14ac:dyDescent="0.25">
      <c r="A1" s="11" t="s">
        <v>73</v>
      </c>
      <c r="B1" s="11"/>
      <c r="C1" s="11"/>
      <c r="D1" s="11"/>
    </row>
    <row r="2" spans="1:13" x14ac:dyDescent="0.25">
      <c r="A2" s="12" t="s">
        <v>80</v>
      </c>
      <c r="B2" s="11"/>
      <c r="C2" s="11"/>
      <c r="D2" s="11"/>
    </row>
    <row r="3" spans="1:13" x14ac:dyDescent="0.25">
      <c r="M3" s="1" t="s">
        <v>5</v>
      </c>
    </row>
    <row r="4" spans="1:13" x14ac:dyDescent="0.25">
      <c r="A4" t="s">
        <v>67</v>
      </c>
      <c r="E4" t="s">
        <v>14</v>
      </c>
      <c r="I4" t="s">
        <v>84</v>
      </c>
      <c r="M4" s="1" t="s">
        <v>6</v>
      </c>
    </row>
    <row r="5" spans="1:13" x14ac:dyDescent="0.25">
      <c r="A5" t="s">
        <v>81</v>
      </c>
      <c r="E5" t="s">
        <v>38</v>
      </c>
      <c r="M5" s="1" t="s">
        <v>7</v>
      </c>
    </row>
    <row r="6" spans="1:13" x14ac:dyDescent="0.25">
      <c r="A6" t="s">
        <v>82</v>
      </c>
    </row>
    <row r="7" spans="1:13" x14ac:dyDescent="0.25">
      <c r="E7" t="s">
        <v>41</v>
      </c>
    </row>
    <row r="8" spans="1:13" x14ac:dyDescent="0.25">
      <c r="A8" t="s">
        <v>83</v>
      </c>
    </row>
    <row r="9" spans="1:13" x14ac:dyDescent="0.25">
      <c r="E9" s="5" t="s">
        <v>20</v>
      </c>
      <c r="F9" s="5" t="s">
        <v>21</v>
      </c>
      <c r="G9" s="5" t="s">
        <v>22</v>
      </c>
      <c r="H9" s="5" t="s">
        <v>23</v>
      </c>
      <c r="I9" s="5" t="s">
        <v>24</v>
      </c>
      <c r="J9" s="5" t="s">
        <v>25</v>
      </c>
    </row>
    <row r="10" spans="1:13" x14ac:dyDescent="0.25">
      <c r="A10" s="3" t="s">
        <v>12</v>
      </c>
      <c r="B10" s="15" t="s">
        <v>13</v>
      </c>
      <c r="E10">
        <v>27</v>
      </c>
      <c r="F10">
        <f>-200 + 0.4*E10^2 + EXP(0.2*E10) - 12*E10</f>
        <v>-10.99358379581281</v>
      </c>
      <c r="G10">
        <f>0.8*E10+ 0.2* EXP(0.2*E10) - 12</f>
        <v>53.881283240837433</v>
      </c>
      <c r="H10">
        <f>E10-(F10/G10)</f>
        <v>27.204033444167873</v>
      </c>
      <c r="I10">
        <f>ABS(H10-E10)</f>
        <v>0.20403344416787306</v>
      </c>
    </row>
    <row r="11" spans="1:13" x14ac:dyDescent="0.25">
      <c r="A11" s="2">
        <v>0</v>
      </c>
      <c r="B11" s="14">
        <f>-200+0.4*A11^2 + EXP(0.2*A11) -12 *A11</f>
        <v>-199</v>
      </c>
      <c r="E11">
        <f>H10</f>
        <v>27.204033444167873</v>
      </c>
      <c r="F11">
        <f>-200 + 0.4*E11^2 + EXP(0.2*E11) - 12*E11</f>
        <v>0.20352651930284082</v>
      </c>
      <c r="G11">
        <f>0.8*E11+ 0.2* EXP(0.2*E11) - 12</f>
        <v>55.888857474685437</v>
      </c>
      <c r="H11">
        <f>E11-(F11/G11)</f>
        <v>27.200391814539014</v>
      </c>
      <c r="I11">
        <f>ABS(H11-E11)</f>
        <v>3.6416296288592775E-3</v>
      </c>
    </row>
    <row r="12" spans="1:13" x14ac:dyDescent="0.25">
      <c r="A12" s="2">
        <v>0.5</v>
      </c>
      <c r="B12" s="14">
        <f t="shared" ref="B12:B70" si="0">-200+0.4*A12^2 + EXP(0.2*A12) -12 *A12</f>
        <v>-204.79482908192435</v>
      </c>
      <c r="E12">
        <f>H11</f>
        <v>27.200391814539014</v>
      </c>
      <c r="F12">
        <f>-200 + 0.4*E12^2 + EXP(0.2*E12) - 12*E12</f>
        <v>6.6459088657211396E-5</v>
      </c>
      <c r="G12">
        <f>0.8*E12+ 0.2* EXP(0.2*E12) - 12</f>
        <v>55.852361909187294</v>
      </c>
      <c r="H12" s="7">
        <f>E12-(F12/G12)</f>
        <v>27.200390624632512</v>
      </c>
      <c r="I12">
        <f>ABS(H12-E12)</f>
        <v>1.1899065022191735E-6</v>
      </c>
    </row>
    <row r="13" spans="1:13" x14ac:dyDescent="0.25">
      <c r="A13" s="2">
        <v>1</v>
      </c>
      <c r="B13" s="14">
        <f t="shared" si="0"/>
        <v>-210.37859724183983</v>
      </c>
    </row>
    <row r="14" spans="1:13" x14ac:dyDescent="0.25">
      <c r="A14" s="2">
        <v>1.5</v>
      </c>
      <c r="B14" s="14">
        <f t="shared" si="0"/>
        <v>-215.750141192424</v>
      </c>
    </row>
    <row r="15" spans="1:13" x14ac:dyDescent="0.25">
      <c r="A15" s="2">
        <v>2</v>
      </c>
      <c r="B15" s="14">
        <f t="shared" si="0"/>
        <v>-220.90817530235873</v>
      </c>
    </row>
    <row r="16" spans="1:13" x14ac:dyDescent="0.25">
      <c r="A16" s="2">
        <v>2.5</v>
      </c>
      <c r="B16" s="14">
        <f t="shared" si="0"/>
        <v>-225.85127872929988</v>
      </c>
    </row>
    <row r="17" spans="1:2" x14ac:dyDescent="0.25">
      <c r="A17" s="2">
        <v>3</v>
      </c>
      <c r="B17" s="14">
        <f t="shared" si="0"/>
        <v>-230.57788119960949</v>
      </c>
    </row>
    <row r="18" spans="1:2" x14ac:dyDescent="0.25">
      <c r="A18" s="2">
        <v>3.5</v>
      </c>
      <c r="B18" s="14">
        <f t="shared" si="0"/>
        <v>-235.08624729252952</v>
      </c>
    </row>
    <row r="19" spans="1:2" x14ac:dyDescent="0.25">
      <c r="A19" s="2">
        <v>4</v>
      </c>
      <c r="B19" s="14">
        <f t="shared" si="0"/>
        <v>-239.37445907150752</v>
      </c>
    </row>
    <row r="20" spans="1:2" x14ac:dyDescent="0.25">
      <c r="A20" s="2">
        <v>4.5</v>
      </c>
      <c r="B20" s="14">
        <f t="shared" si="0"/>
        <v>-243.44039688884305</v>
      </c>
    </row>
    <row r="21" spans="1:2" x14ac:dyDescent="0.25">
      <c r="A21" s="2">
        <v>5</v>
      </c>
      <c r="B21" s="14">
        <f t="shared" si="0"/>
        <v>-247.28171817154094</v>
      </c>
    </row>
    <row r="22" spans="1:2" x14ac:dyDescent="0.25">
      <c r="A22" s="2">
        <v>5.5</v>
      </c>
      <c r="B22" s="14">
        <f t="shared" si="0"/>
        <v>-250.89583397605358</v>
      </c>
    </row>
    <row r="23" spans="1:2" x14ac:dyDescent="0.25">
      <c r="A23" s="2">
        <v>6</v>
      </c>
      <c r="B23" s="14">
        <f t="shared" si="0"/>
        <v>-254.27988307726343</v>
      </c>
    </row>
    <row r="24" spans="1:2" x14ac:dyDescent="0.25">
      <c r="A24" s="2">
        <v>6.5</v>
      </c>
      <c r="B24" s="14">
        <f t="shared" si="0"/>
        <v>-257.43070333238074</v>
      </c>
    </row>
    <row r="25" spans="1:2" x14ac:dyDescent="0.25">
      <c r="A25" s="2">
        <v>7</v>
      </c>
      <c r="B25" s="14">
        <f t="shared" si="0"/>
        <v>-260.34480003315537</v>
      </c>
    </row>
    <row r="26" spans="1:2" x14ac:dyDescent="0.25">
      <c r="A26" s="2">
        <v>7.5</v>
      </c>
      <c r="B26" s="14">
        <f t="shared" si="0"/>
        <v>-263.01831092966194</v>
      </c>
    </row>
    <row r="27" spans="1:2" x14ac:dyDescent="0.25">
      <c r="A27" s="2">
        <v>8</v>
      </c>
      <c r="B27" s="14">
        <f t="shared" si="0"/>
        <v>-265.4469675756049</v>
      </c>
    </row>
    <row r="28" spans="1:2" x14ac:dyDescent="0.25">
      <c r="A28" s="2">
        <v>8.5</v>
      </c>
      <c r="B28" s="14">
        <f t="shared" si="0"/>
        <v>-267.6260526082728</v>
      </c>
    </row>
    <row r="29" spans="1:2" x14ac:dyDescent="0.25">
      <c r="A29" s="2">
        <v>9</v>
      </c>
      <c r="B29" s="14">
        <f t="shared" si="0"/>
        <v>-269.55035253558708</v>
      </c>
    </row>
    <row r="30" spans="1:2" x14ac:dyDescent="0.25">
      <c r="A30" s="2">
        <v>9.5</v>
      </c>
      <c r="B30" s="14">
        <f t="shared" si="0"/>
        <v>-271.2141055577207</v>
      </c>
    </row>
    <row r="31" spans="1:2" x14ac:dyDescent="0.25">
      <c r="A31" s="2">
        <v>10</v>
      </c>
      <c r="B31" s="14">
        <f t="shared" si="0"/>
        <v>-272.61094390106939</v>
      </c>
    </row>
    <row r="32" spans="1:2" x14ac:dyDescent="0.25">
      <c r="A32" s="2">
        <v>10.5</v>
      </c>
      <c r="B32" s="14">
        <f t="shared" si="0"/>
        <v>-273.73383008743235</v>
      </c>
    </row>
    <row r="33" spans="1:2" x14ac:dyDescent="0.25">
      <c r="A33" s="2">
        <v>11</v>
      </c>
      <c r="B33" s="14">
        <f t="shared" si="0"/>
        <v>-274.57498650056584</v>
      </c>
    </row>
    <row r="34" spans="1:2" x14ac:dyDescent="0.25">
      <c r="A34" s="2">
        <v>11.5</v>
      </c>
      <c r="B34" s="14">
        <f t="shared" si="0"/>
        <v>-275.12581754518527</v>
      </c>
    </row>
    <row r="35" spans="1:2" x14ac:dyDescent="0.25">
      <c r="A35" s="2">
        <v>12</v>
      </c>
      <c r="B35" s="14">
        <f t="shared" si="0"/>
        <v>-275.37682361935839</v>
      </c>
    </row>
    <row r="36" spans="1:2" x14ac:dyDescent="0.25">
      <c r="A36" s="2">
        <v>12.5</v>
      </c>
      <c r="B36" s="14">
        <f t="shared" si="0"/>
        <v>-275.31750603929652</v>
      </c>
    </row>
    <row r="37" spans="1:2" x14ac:dyDescent="0.25">
      <c r="A37" s="2">
        <v>13</v>
      </c>
      <c r="B37" s="14">
        <f t="shared" si="0"/>
        <v>-274.93626196499827</v>
      </c>
    </row>
    <row r="38" spans="1:2" x14ac:dyDescent="0.25">
      <c r="A38" s="2">
        <v>13.5</v>
      </c>
      <c r="B38" s="14">
        <f t="shared" si="0"/>
        <v>-274.22026827512718</v>
      </c>
    </row>
    <row r="39" spans="1:2" x14ac:dyDescent="0.25">
      <c r="A39" s="2">
        <v>14</v>
      </c>
      <c r="B39" s="14">
        <f t="shared" si="0"/>
        <v>-273.15535322890292</v>
      </c>
    </row>
    <row r="40" spans="1:2" x14ac:dyDescent="0.25">
      <c r="A40" s="2">
        <v>14.5</v>
      </c>
      <c r="B40" s="14">
        <f t="shared" si="0"/>
        <v>-271.72585463055691</v>
      </c>
    </row>
    <row r="41" spans="1:2" x14ac:dyDescent="0.25">
      <c r="A41" s="2">
        <v>15</v>
      </c>
      <c r="B41" s="14">
        <f t="shared" si="0"/>
        <v>-269.91446307681235</v>
      </c>
    </row>
    <row r="42" spans="1:2" x14ac:dyDescent="0.25">
      <c r="A42" s="2">
        <v>15.5</v>
      </c>
      <c r="B42" s="14">
        <f t="shared" si="0"/>
        <v>-267.70204871855833</v>
      </c>
    </row>
    <row r="43" spans="1:2" x14ac:dyDescent="0.25">
      <c r="A43" s="2">
        <v>16</v>
      </c>
      <c r="B43" s="14">
        <f t="shared" si="0"/>
        <v>-265.06746980289063</v>
      </c>
    </row>
    <row r="44" spans="1:2" x14ac:dyDescent="0.25">
      <c r="A44" s="2">
        <v>16.5</v>
      </c>
      <c r="B44" s="14">
        <f t="shared" si="0"/>
        <v>-261.98736107934212</v>
      </c>
    </row>
    <row r="45" spans="1:2" x14ac:dyDescent="0.25">
      <c r="A45" s="2">
        <v>17</v>
      </c>
      <c r="B45" s="14">
        <f t="shared" si="0"/>
        <v>-258.43589995260299</v>
      </c>
    </row>
    <row r="46" spans="1:2" x14ac:dyDescent="0.25">
      <c r="A46" s="2">
        <v>17.5</v>
      </c>
      <c r="B46" s="14">
        <f t="shared" si="0"/>
        <v>-254.38454804130768</v>
      </c>
    </row>
    <row r="47" spans="1:2" x14ac:dyDescent="0.25">
      <c r="A47" s="2">
        <v>18</v>
      </c>
      <c r="B47" s="14">
        <f t="shared" si="0"/>
        <v>-249.80176555632201</v>
      </c>
    </row>
    <row r="48" spans="1:2" x14ac:dyDescent="0.25">
      <c r="A48" s="2">
        <v>18.5</v>
      </c>
      <c r="B48" s="14">
        <f t="shared" si="0"/>
        <v>-244.6526956399326</v>
      </c>
    </row>
    <row r="49" spans="1:2" x14ac:dyDescent="0.25">
      <c r="A49" s="2">
        <v>19</v>
      </c>
      <c r="B49" s="14">
        <f t="shared" si="0"/>
        <v>-238.89881550669915</v>
      </c>
    </row>
    <row r="50" spans="1:2" x14ac:dyDescent="0.25">
      <c r="A50" s="2">
        <v>19.5</v>
      </c>
      <c r="B50" s="14">
        <f t="shared" si="0"/>
        <v>-232.49755089446981</v>
      </c>
    </row>
    <row r="51" spans="1:2" x14ac:dyDescent="0.25">
      <c r="A51" s="2">
        <v>20</v>
      </c>
      <c r="B51" s="14">
        <f t="shared" si="0"/>
        <v>-225.40184996685576</v>
      </c>
    </row>
    <row r="52" spans="1:2" x14ac:dyDescent="0.25">
      <c r="A52" s="2">
        <v>20.5</v>
      </c>
      <c r="B52" s="14">
        <f t="shared" si="0"/>
        <v>-217.55971240263798</v>
      </c>
    </row>
    <row r="53" spans="1:2" x14ac:dyDescent="0.25">
      <c r="A53" s="2">
        <v>21</v>
      </c>
      <c r="B53" s="14">
        <f t="shared" si="0"/>
        <v>-208.91366895907484</v>
      </c>
    </row>
    <row r="54" spans="1:2" x14ac:dyDescent="0.25">
      <c r="A54" s="2">
        <v>21.5</v>
      </c>
      <c r="B54" s="14">
        <f t="shared" si="0"/>
        <v>-199.40020630040419</v>
      </c>
    </row>
    <row r="55" spans="1:2" x14ac:dyDescent="0.25">
      <c r="A55" s="2">
        <v>22</v>
      </c>
      <c r="B55" s="14">
        <f t="shared" si="0"/>
        <v>-188.94913133503184</v>
      </c>
    </row>
    <row r="56" spans="1:2" x14ac:dyDescent="0.25">
      <c r="A56" s="2">
        <v>22.5</v>
      </c>
      <c r="B56" s="14">
        <f t="shared" si="0"/>
        <v>-177.48286869947819</v>
      </c>
    </row>
    <row r="57" spans="1:2" x14ac:dyDescent="0.25">
      <c r="A57" s="2">
        <v>23</v>
      </c>
      <c r="B57" s="14">
        <f t="shared" si="0"/>
        <v>-164.91568435806613</v>
      </c>
    </row>
    <row r="58" spans="1:2" x14ac:dyDescent="0.25">
      <c r="A58" s="2">
        <v>23.5</v>
      </c>
      <c r="B58" s="14">
        <f t="shared" si="0"/>
        <v>-151.15282754787648</v>
      </c>
    </row>
    <row r="59" spans="1:2" x14ac:dyDescent="0.25">
      <c r="A59" s="2">
        <v>24</v>
      </c>
      <c r="B59" s="14">
        <f t="shared" si="0"/>
        <v>-136.08958248126504</v>
      </c>
    </row>
    <row r="60" spans="1:2" x14ac:dyDescent="0.25">
      <c r="A60" s="2">
        <v>24.5</v>
      </c>
      <c r="B60" s="14">
        <f t="shared" si="0"/>
        <v>-119.61022031506445</v>
      </c>
    </row>
    <row r="61" spans="1:2" x14ac:dyDescent="0.25">
      <c r="A61" s="2">
        <v>25</v>
      </c>
      <c r="B61" s="14">
        <f t="shared" si="0"/>
        <v>-101.5868408974234</v>
      </c>
    </row>
    <row r="62" spans="1:2" x14ac:dyDescent="0.25">
      <c r="A62" s="2">
        <v>25.5</v>
      </c>
      <c r="B62" s="14">
        <f t="shared" si="0"/>
        <v>-81.878092700098136</v>
      </c>
    </row>
    <row r="63" spans="1:2" x14ac:dyDescent="0.25">
      <c r="A63" s="2">
        <v>26</v>
      </c>
      <c r="B63" s="14">
        <f t="shared" si="0"/>
        <v>-60.327758124848742</v>
      </c>
    </row>
    <row r="64" spans="1:2" x14ac:dyDescent="0.25">
      <c r="A64" s="2">
        <v>26.5</v>
      </c>
      <c r="B64" s="14">
        <f t="shared" si="0"/>
        <v>-36.763190025208132</v>
      </c>
    </row>
    <row r="65" spans="1:2" x14ac:dyDescent="0.25">
      <c r="A65" s="4">
        <v>27</v>
      </c>
      <c r="B65" s="4">
        <f t="shared" si="0"/>
        <v>-10.99358379581281</v>
      </c>
    </row>
    <row r="66" spans="1:2" x14ac:dyDescent="0.25">
      <c r="A66" s="4">
        <v>27.5</v>
      </c>
      <c r="B66" s="4">
        <f t="shared" si="0"/>
        <v>17.191932264220384</v>
      </c>
    </row>
    <row r="67" spans="1:2" x14ac:dyDescent="0.25">
      <c r="A67" s="2">
        <v>28</v>
      </c>
      <c r="B67" s="14">
        <f t="shared" si="0"/>
        <v>48.026407426152787</v>
      </c>
    </row>
    <row r="68" spans="1:2" x14ac:dyDescent="0.25">
      <c r="A68" s="2">
        <v>28.5</v>
      </c>
      <c r="B68" s="14">
        <f t="shared" si="0"/>
        <v>81.767400967060325</v>
      </c>
    </row>
    <row r="69" spans="1:2" x14ac:dyDescent="0.25">
      <c r="A69" s="2">
        <v>29</v>
      </c>
      <c r="B69" s="14">
        <f t="shared" si="0"/>
        <v>118.69955990964894</v>
      </c>
    </row>
    <row r="70" spans="1:2" x14ac:dyDescent="0.25">
      <c r="A70" s="2">
        <v>29.5</v>
      </c>
      <c r="B70" s="14">
        <f t="shared" si="0"/>
        <v>159.13746786532897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11AE-B0A3-4E53-84F6-5216FD54FB52}">
  <dimension ref="A1:N62"/>
  <sheetViews>
    <sheetView tabSelected="1" workbookViewId="0">
      <selection activeCell="J7" sqref="J7"/>
    </sheetView>
  </sheetViews>
  <sheetFormatPr defaultRowHeight="15" x14ac:dyDescent="0.25"/>
  <sheetData>
    <row r="1" spans="1:14" x14ac:dyDescent="0.25">
      <c r="A1" s="11" t="s">
        <v>85</v>
      </c>
      <c r="B1" s="11"/>
      <c r="C1" s="11"/>
      <c r="D1" s="11"/>
      <c r="E1" s="11"/>
      <c r="F1" s="11"/>
      <c r="G1" s="11"/>
      <c r="H1" s="11"/>
      <c r="I1" s="11"/>
      <c r="J1" s="11"/>
    </row>
    <row r="2" spans="1:14" x14ac:dyDescent="0.25">
      <c r="A2" s="11" t="s">
        <v>86</v>
      </c>
      <c r="B2" s="11"/>
      <c r="C2" s="11"/>
      <c r="D2" s="11"/>
      <c r="E2" s="11"/>
      <c r="F2" s="11"/>
      <c r="G2" s="11"/>
      <c r="H2" s="11"/>
      <c r="I2" s="11"/>
      <c r="J2" s="11"/>
      <c r="N2" s="1" t="s">
        <v>5</v>
      </c>
    </row>
    <row r="3" spans="1:14" x14ac:dyDescent="0.25">
      <c r="A3" s="11" t="s">
        <v>87</v>
      </c>
      <c r="B3" s="11"/>
      <c r="C3" s="11"/>
      <c r="D3" s="11"/>
      <c r="E3" s="11"/>
      <c r="F3" s="11"/>
      <c r="G3" s="11"/>
      <c r="H3" s="11"/>
      <c r="I3" s="11"/>
      <c r="J3" s="11"/>
      <c r="N3" s="1" t="s">
        <v>6</v>
      </c>
    </row>
    <row r="4" spans="1:14" x14ac:dyDescent="0.25">
      <c r="N4" s="1" t="s">
        <v>7</v>
      </c>
    </row>
    <row r="5" spans="1:14" x14ac:dyDescent="0.25">
      <c r="A5" s="11" t="s">
        <v>67</v>
      </c>
      <c r="F5" t="s">
        <v>14</v>
      </c>
      <c r="J5" t="s">
        <v>111</v>
      </c>
    </row>
    <row r="6" spans="1:14" x14ac:dyDescent="0.25">
      <c r="A6" s="11" t="s">
        <v>88</v>
      </c>
      <c r="F6" t="s">
        <v>51</v>
      </c>
    </row>
    <row r="7" spans="1:14" x14ac:dyDescent="0.25">
      <c r="A7" s="11" t="s">
        <v>90</v>
      </c>
      <c r="F7" t="s">
        <v>77</v>
      </c>
      <c r="N7" t="s">
        <v>109</v>
      </c>
    </row>
    <row r="8" spans="1:14" x14ac:dyDescent="0.25">
      <c r="A8" s="12" t="s">
        <v>89</v>
      </c>
      <c r="N8" t="s">
        <v>110</v>
      </c>
    </row>
    <row r="9" spans="1:14" x14ac:dyDescent="0.25">
      <c r="A9" s="12" t="s">
        <v>91</v>
      </c>
      <c r="F9" t="s">
        <v>41</v>
      </c>
    </row>
    <row r="10" spans="1:14" x14ac:dyDescent="0.25">
      <c r="A10" s="17"/>
    </row>
    <row r="11" spans="1:14" x14ac:dyDescent="0.25">
      <c r="A11" s="11" t="s">
        <v>62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5" t="s">
        <v>25</v>
      </c>
    </row>
    <row r="12" spans="1:14" x14ac:dyDescent="0.25">
      <c r="A12" s="3" t="s">
        <v>12</v>
      </c>
      <c r="B12" s="15" t="s">
        <v>13</v>
      </c>
      <c r="F12">
        <v>5.5</v>
      </c>
      <c r="G12">
        <f>LN(F12+1) + 2*F12 - (50 *  SIN(4*F12) + 50)</f>
        <v>-36.685632358578218</v>
      </c>
      <c r="H12">
        <f>1/(F12+1) - 200 *  COS(4*F12) + 2</f>
        <v>202.14601143277358</v>
      </c>
      <c r="I12">
        <f>F12-(G12/H12)</f>
        <v>5.6814808617719299</v>
      </c>
      <c r="J12">
        <f>ABS(I12-F12)</f>
        <v>0.1814808617719299</v>
      </c>
      <c r="K12">
        <f>ABS(LN(I12+1) + 2*I12 - (50 *  SIN(4*I12) + 50))</f>
        <v>3.2166920405017994</v>
      </c>
    </row>
    <row r="13" spans="1:14" x14ac:dyDescent="0.25">
      <c r="A13" s="2">
        <v>0</v>
      </c>
      <c r="B13" s="14">
        <f>LN(A13+1) + 2*A13 - 50 * SIN(4*A13) - 50</f>
        <v>-50</v>
      </c>
      <c r="F13">
        <f>I12</f>
        <v>5.6814808617719299</v>
      </c>
      <c r="G13">
        <f>LN(F13+1) + 2*F13 - (50 *  SIN(4*F13) + 50)</f>
        <v>-3.2166920405017994</v>
      </c>
      <c r="H13">
        <f>1/(F13+1) - 200 *  COS(4*F13) + 2</f>
        <v>150.54600793457487</v>
      </c>
      <c r="I13">
        <f>F13-(G13/H13)</f>
        <v>5.7028476989576742</v>
      </c>
      <c r="J13">
        <f>ABS(I13-F13)</f>
        <v>2.1366837185744281E-2</v>
      </c>
      <c r="K13">
        <f>ABS(LN(I13+1) + 2*I13 - (50 *  SIN(4*I13) + 50))</f>
        <v>0.12621931745976767</v>
      </c>
    </row>
    <row r="14" spans="1:14" x14ac:dyDescent="0.25">
      <c r="A14" s="2">
        <v>0.5</v>
      </c>
      <c r="B14" s="14">
        <f t="shared" ref="B14:B26" si="0">LN(A14+1) + 2*A14 - 50 * SIN(4*A14) - 50</f>
        <v>-94.05940623317592</v>
      </c>
      <c r="F14">
        <f>I13</f>
        <v>5.7028476989576742</v>
      </c>
      <c r="G14">
        <f>LN(F14+1) + 2*F14 - (50 *  SIN(4*F14) + 50)</f>
        <v>-0.12621931745976767</v>
      </c>
      <c r="H14">
        <f>1/(F14+1) - 200 *  COS(4*F14) + 2</f>
        <v>138.5580080449954</v>
      </c>
      <c r="I14" s="7">
        <f>F14-(G14/H14)</f>
        <v>5.70375864823618</v>
      </c>
      <c r="J14">
        <f>ABS(I14-F14)</f>
        <v>9.1094927850576823E-4</v>
      </c>
      <c r="K14">
        <f>ABS(LN(I14+1) + 2*I14 - (50 *  SIN(4*I14) + 50))</f>
        <v>2.4302906931872315E-4</v>
      </c>
    </row>
    <row r="15" spans="1:14" x14ac:dyDescent="0.25">
      <c r="A15" s="2">
        <v>1</v>
      </c>
      <c r="B15" s="14">
        <f t="shared" si="0"/>
        <v>-9.4667280540436423</v>
      </c>
    </row>
    <row r="16" spans="1:14" x14ac:dyDescent="0.25">
      <c r="A16" s="2">
        <v>1.5</v>
      </c>
      <c r="B16" s="14">
        <f t="shared" si="0"/>
        <v>-32.112934358179551</v>
      </c>
    </row>
    <row r="17" spans="1:2" x14ac:dyDescent="0.25">
      <c r="A17" s="2">
        <v>2</v>
      </c>
      <c r="B17" s="14">
        <f t="shared" si="0"/>
        <v>-94.369300042500981</v>
      </c>
    </row>
    <row r="18" spans="1:2" x14ac:dyDescent="0.25">
      <c r="A18" s="2">
        <v>2.5</v>
      </c>
      <c r="B18" s="14">
        <f t="shared" si="0"/>
        <v>-16.546181487036144</v>
      </c>
    </row>
    <row r="19" spans="1:2" x14ac:dyDescent="0.25">
      <c r="A19" s="2">
        <v>3</v>
      </c>
      <c r="B19" s="14">
        <f t="shared" si="0"/>
        <v>-15.785059738858365</v>
      </c>
    </row>
    <row r="20" spans="1:2" x14ac:dyDescent="0.25">
      <c r="A20" s="2">
        <v>3.5</v>
      </c>
      <c r="B20" s="14">
        <f t="shared" si="0"/>
        <v>-91.026290387967236</v>
      </c>
    </row>
    <row r="21" spans="1:2" x14ac:dyDescent="0.25">
      <c r="A21" s="2">
        <v>4</v>
      </c>
      <c r="B21" s="14">
        <f t="shared" si="0"/>
        <v>-25.995396254312634</v>
      </c>
    </row>
    <row r="22" spans="1:2" x14ac:dyDescent="0.25">
      <c r="A22" s="2">
        <v>4.5</v>
      </c>
      <c r="B22" s="14">
        <f t="shared" si="0"/>
        <v>-1.7458895691777698</v>
      </c>
    </row>
    <row r="23" spans="1:2" x14ac:dyDescent="0.25">
      <c r="A23" s="2">
        <v>5</v>
      </c>
      <c r="B23" s="14">
        <f t="shared" si="0"/>
        <v>-83.855503067153336</v>
      </c>
    </row>
    <row r="24" spans="1:2" x14ac:dyDescent="0.25">
      <c r="A24" s="4">
        <v>5.5</v>
      </c>
      <c r="B24" s="4">
        <f t="shared" si="0"/>
        <v>-36.685632358578218</v>
      </c>
    </row>
    <row r="25" spans="1:2" x14ac:dyDescent="0.25">
      <c r="A25" s="4">
        <v>6</v>
      </c>
      <c r="B25" s="4">
        <f t="shared" si="0"/>
        <v>9.2248282493865119</v>
      </c>
    </row>
    <row r="26" spans="1:2" x14ac:dyDescent="0.25">
      <c r="A26" s="2">
        <v>6.5</v>
      </c>
      <c r="B26" s="14">
        <f t="shared" si="0"/>
        <v>-73.113019503437869</v>
      </c>
    </row>
    <row r="27" spans="1:2" x14ac:dyDescent="0.25">
      <c r="A27" s="9"/>
      <c r="B27" s="18"/>
    </row>
    <row r="28" spans="1:2" x14ac:dyDescent="0.25">
      <c r="A28" s="9"/>
      <c r="B28" s="18"/>
    </row>
    <row r="29" spans="1:2" x14ac:dyDescent="0.25">
      <c r="A29" s="9"/>
      <c r="B29" s="18"/>
    </row>
    <row r="30" spans="1:2" x14ac:dyDescent="0.25">
      <c r="A30" s="9"/>
      <c r="B30" s="18"/>
    </row>
    <row r="31" spans="1:2" x14ac:dyDescent="0.25">
      <c r="A31" s="9"/>
      <c r="B31" s="18"/>
    </row>
    <row r="32" spans="1:2" x14ac:dyDescent="0.25">
      <c r="A32" s="9"/>
      <c r="B32" s="18"/>
    </row>
    <row r="33" spans="1:2" x14ac:dyDescent="0.25">
      <c r="A33" s="9"/>
      <c r="B33" s="18"/>
    </row>
    <row r="34" spans="1:2" x14ac:dyDescent="0.25">
      <c r="A34" s="9"/>
      <c r="B34" s="18"/>
    </row>
    <row r="35" spans="1:2" x14ac:dyDescent="0.25">
      <c r="A35" s="9"/>
      <c r="B35" s="18"/>
    </row>
    <row r="36" spans="1:2" x14ac:dyDescent="0.25">
      <c r="A36" s="9"/>
      <c r="B36" s="18"/>
    </row>
    <row r="37" spans="1:2" x14ac:dyDescent="0.25">
      <c r="A37" s="9"/>
      <c r="B37" s="18"/>
    </row>
    <row r="38" spans="1:2" x14ac:dyDescent="0.25">
      <c r="A38" s="9"/>
      <c r="B38" s="18"/>
    </row>
    <row r="39" spans="1:2" x14ac:dyDescent="0.25">
      <c r="A39" s="9"/>
      <c r="B39" s="18"/>
    </row>
    <row r="40" spans="1:2" x14ac:dyDescent="0.25">
      <c r="A40" s="9"/>
      <c r="B40" s="18"/>
    </row>
    <row r="41" spans="1:2" x14ac:dyDescent="0.25">
      <c r="A41" s="9"/>
      <c r="B41" s="18"/>
    </row>
    <row r="42" spans="1:2" x14ac:dyDescent="0.25">
      <c r="A42" s="9"/>
      <c r="B42" s="18"/>
    </row>
    <row r="43" spans="1:2" x14ac:dyDescent="0.25">
      <c r="A43" s="9"/>
      <c r="B43" s="18"/>
    </row>
    <row r="44" spans="1:2" x14ac:dyDescent="0.25">
      <c r="A44" s="9"/>
      <c r="B44" s="18"/>
    </row>
    <row r="45" spans="1:2" x14ac:dyDescent="0.25">
      <c r="A45" s="9"/>
      <c r="B45" s="18"/>
    </row>
    <row r="46" spans="1:2" x14ac:dyDescent="0.25">
      <c r="A46" s="9"/>
      <c r="B46" s="18"/>
    </row>
    <row r="47" spans="1:2" x14ac:dyDescent="0.25">
      <c r="A47" s="9"/>
      <c r="B47" s="18"/>
    </row>
    <row r="48" spans="1:2" x14ac:dyDescent="0.25">
      <c r="A48" s="9"/>
      <c r="B48" s="18"/>
    </row>
    <row r="49" spans="1:2" x14ac:dyDescent="0.25">
      <c r="A49" s="18"/>
      <c r="B49" s="18"/>
    </row>
    <row r="50" spans="1:2" x14ac:dyDescent="0.25">
      <c r="A50" s="18"/>
      <c r="B50" s="18"/>
    </row>
    <row r="51" spans="1:2" x14ac:dyDescent="0.25">
      <c r="A51" s="9"/>
      <c r="B51" s="18"/>
    </row>
    <row r="52" spans="1:2" x14ac:dyDescent="0.25">
      <c r="A52" s="9"/>
      <c r="B52" s="18"/>
    </row>
    <row r="53" spans="1:2" x14ac:dyDescent="0.25">
      <c r="A53" s="9"/>
      <c r="B53" s="18"/>
    </row>
    <row r="54" spans="1:2" x14ac:dyDescent="0.25">
      <c r="A54" s="9"/>
      <c r="B54" s="18"/>
    </row>
    <row r="55" spans="1:2" x14ac:dyDescent="0.25">
      <c r="A55" s="9"/>
      <c r="B55" s="18"/>
    </row>
    <row r="56" spans="1:2" x14ac:dyDescent="0.25">
      <c r="A56" s="9"/>
      <c r="B56" s="18"/>
    </row>
    <row r="57" spans="1:2" x14ac:dyDescent="0.25">
      <c r="A57" s="9"/>
      <c r="B57" s="18"/>
    </row>
    <row r="58" spans="1:2" x14ac:dyDescent="0.25">
      <c r="A58" s="9"/>
      <c r="B58" s="18"/>
    </row>
    <row r="59" spans="1:2" x14ac:dyDescent="0.25">
      <c r="A59" s="9"/>
      <c r="B59" s="18"/>
    </row>
    <row r="60" spans="1:2" x14ac:dyDescent="0.25">
      <c r="A60" s="9"/>
      <c r="B60" s="18"/>
    </row>
    <row r="61" spans="1:2" x14ac:dyDescent="0.25">
      <c r="A61" s="9"/>
      <c r="B61" s="18"/>
    </row>
    <row r="62" spans="1:2" x14ac:dyDescent="0.25">
      <c r="A62" s="9"/>
      <c r="B62" s="1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9212-C7D0-4768-9399-135AAED423F5}">
  <dimension ref="A1:O38"/>
  <sheetViews>
    <sheetView topLeftCell="A7" workbookViewId="0">
      <selection activeCell="H11" sqref="H11"/>
    </sheetView>
  </sheetViews>
  <sheetFormatPr defaultRowHeight="15" x14ac:dyDescent="0.25"/>
  <sheetData>
    <row r="1" spans="1:15" x14ac:dyDescent="0.25">
      <c r="A1" s="11" t="s">
        <v>92</v>
      </c>
      <c r="B1" s="11"/>
      <c r="C1" s="11"/>
      <c r="D1" s="11"/>
      <c r="E1" s="11"/>
    </row>
    <row r="2" spans="1:15" x14ac:dyDescent="0.25">
      <c r="A2" s="12" t="s">
        <v>93</v>
      </c>
      <c r="B2" s="11"/>
      <c r="C2" s="11"/>
      <c r="D2" s="11"/>
      <c r="E2" s="11"/>
      <c r="M2" s="1" t="s">
        <v>5</v>
      </c>
    </row>
    <row r="3" spans="1:15" x14ac:dyDescent="0.25">
      <c r="M3" s="1" t="s">
        <v>6</v>
      </c>
    </row>
    <row r="4" spans="1:15" x14ac:dyDescent="0.25">
      <c r="A4" t="s">
        <v>67</v>
      </c>
      <c r="E4" t="s">
        <v>37</v>
      </c>
      <c r="H4" t="s">
        <v>113</v>
      </c>
      <c r="M4" s="1" t="s">
        <v>7</v>
      </c>
    </row>
    <row r="5" spans="1:15" x14ac:dyDescent="0.25">
      <c r="A5" t="s">
        <v>94</v>
      </c>
      <c r="E5" t="s">
        <v>51</v>
      </c>
    </row>
    <row r="6" spans="1:15" x14ac:dyDescent="0.25">
      <c r="A6" t="s">
        <v>95</v>
      </c>
      <c r="E6" t="s">
        <v>58</v>
      </c>
    </row>
    <row r="8" spans="1:15" x14ac:dyDescent="0.25">
      <c r="A8" t="s">
        <v>62</v>
      </c>
      <c r="E8" t="s">
        <v>41</v>
      </c>
    </row>
    <row r="10" spans="1:15" x14ac:dyDescent="0.25">
      <c r="A10" s="3" t="s">
        <v>12</v>
      </c>
      <c r="B10" s="15" t="s">
        <v>13</v>
      </c>
      <c r="E10" s="5" t="s">
        <v>20</v>
      </c>
      <c r="F10" s="5" t="s">
        <v>21</v>
      </c>
      <c r="G10" s="5" t="s">
        <v>22</v>
      </c>
      <c r="H10" s="5" t="s">
        <v>23</v>
      </c>
      <c r="I10" s="5" t="s">
        <v>24</v>
      </c>
      <c r="J10" s="5" t="s">
        <v>25</v>
      </c>
      <c r="L10" s="5" t="s">
        <v>65</v>
      </c>
      <c r="O10" t="s">
        <v>96</v>
      </c>
    </row>
    <row r="11" spans="1:15" x14ac:dyDescent="0.25">
      <c r="A11" s="2">
        <v>0</v>
      </c>
      <c r="B11" s="14">
        <f>EXP(-A11) +COS(2*A11)</f>
        <v>2</v>
      </c>
      <c r="E11">
        <v>3.5</v>
      </c>
      <c r="F11">
        <f>EXP(-E11) + COS(2*E11)</f>
        <v>0.78409963776562308</v>
      </c>
      <c r="G11">
        <f>-EXP(-E11) - SIN(2*E11) * 2</f>
        <v>-1.3441705808598967</v>
      </c>
      <c r="H11">
        <f>E11-(F11/G11)</f>
        <v>4.083333431731571</v>
      </c>
      <c r="I11">
        <f>ABS(H11-E11)</f>
        <v>0.58333343173157104</v>
      </c>
      <c r="J11">
        <f>ABS(EXP(-H11)+COS(2*H11))</f>
        <v>0.290763568147893</v>
      </c>
      <c r="L11">
        <v>0.97814108677794009</v>
      </c>
      <c r="O11" t="s">
        <v>112</v>
      </c>
    </row>
    <row r="12" spans="1:15" x14ac:dyDescent="0.25">
      <c r="A12" s="4">
        <v>0.5</v>
      </c>
      <c r="B12" s="4">
        <f t="shared" ref="B12:B38" si="0">EXP(-A12) +COS(2*A12)</f>
        <v>1.1468329655807732</v>
      </c>
      <c r="E12">
        <f>H11</f>
        <v>4.083333431731571</v>
      </c>
      <c r="F12">
        <f>EXP(-E12) + COS(2*E12)</f>
        <v>-0.290763568147893</v>
      </c>
      <c r="G12">
        <f>-EXP(-E12) - SIN(2*E12) * 2</f>
        <v>-1.9198731696928537</v>
      </c>
      <c r="H12">
        <f>E12-(F12/G12)</f>
        <v>3.9318840689622534</v>
      </c>
      <c r="I12">
        <f>ABS(H12-E12)</f>
        <v>0.15144936276931764</v>
      </c>
      <c r="J12">
        <f>ABS(EXP(-H12)+COS(2*H12))</f>
        <v>9.8203496295191199E-3</v>
      </c>
      <c r="L12">
        <v>2.306296961846598</v>
      </c>
    </row>
    <row r="13" spans="1:15" x14ac:dyDescent="0.25">
      <c r="A13" s="4">
        <v>1</v>
      </c>
      <c r="B13" s="4">
        <f t="shared" si="0"/>
        <v>-4.8267395375700073E-2</v>
      </c>
      <c r="E13">
        <f>H12</f>
        <v>3.9318840689622534</v>
      </c>
      <c r="F13">
        <f>EXP(-E13) + COS(2*E13)</f>
        <v>9.8203496295191199E-3</v>
      </c>
      <c r="G13">
        <f>-EXP(-E13) - SIN(2*E13) * 2</f>
        <v>-2.0195109224669943</v>
      </c>
      <c r="H13">
        <f>E13-(F13/G13)</f>
        <v>3.936746805538851</v>
      </c>
      <c r="I13">
        <f>ABS(H13-E13)</f>
        <v>4.8627365765976371E-3</v>
      </c>
      <c r="J13">
        <f>ABS(EXP(-H13)+COS(2*H13))</f>
        <v>8.4755871717495657E-7</v>
      </c>
      <c r="L13">
        <v>3.936746805538851</v>
      </c>
    </row>
    <row r="14" spans="1:15" x14ac:dyDescent="0.25">
      <c r="A14" s="2">
        <v>1.5</v>
      </c>
      <c r="B14" s="14">
        <f t="shared" si="0"/>
        <v>-0.76686233645201562</v>
      </c>
    </row>
    <row r="15" spans="1:15" x14ac:dyDescent="0.25">
      <c r="A15" s="4">
        <v>2</v>
      </c>
      <c r="B15" s="4">
        <f t="shared" si="0"/>
        <v>-0.51830833762699924</v>
      </c>
    </row>
    <row r="16" spans="1:15" x14ac:dyDescent="0.25">
      <c r="A16" s="4">
        <v>2.5</v>
      </c>
      <c r="B16" s="4">
        <f t="shared" si="0"/>
        <v>0.36574718408712503</v>
      </c>
    </row>
    <row r="17" spans="1:2" x14ac:dyDescent="0.25">
      <c r="A17" s="2">
        <v>3</v>
      </c>
      <c r="B17" s="14">
        <f t="shared" si="0"/>
        <v>1.0099573550182299</v>
      </c>
    </row>
    <row r="18" spans="1:2" x14ac:dyDescent="0.25">
      <c r="A18" s="4">
        <v>3.5</v>
      </c>
      <c r="B18" s="4">
        <f t="shared" si="0"/>
        <v>0.78409963776562308</v>
      </c>
    </row>
    <row r="19" spans="1:2" x14ac:dyDescent="0.25">
      <c r="A19" s="4">
        <v>4</v>
      </c>
      <c r="B19" s="4">
        <f t="shared" si="0"/>
        <v>-0.12718439491987937</v>
      </c>
    </row>
    <row r="20" spans="1:2" x14ac:dyDescent="0.25">
      <c r="A20" s="2">
        <v>4.5</v>
      </c>
      <c r="B20" s="14">
        <f t="shared" si="0"/>
        <v>-0.90002126534643467</v>
      </c>
    </row>
    <row r="21" spans="1:2" x14ac:dyDescent="0.25">
      <c r="A21" s="2">
        <v>5</v>
      </c>
      <c r="B21" s="14">
        <f t="shared" si="0"/>
        <v>-0.83233358207736696</v>
      </c>
    </row>
    <row r="22" spans="1:2" x14ac:dyDescent="0.25">
      <c r="A22" s="2">
        <v>5.5</v>
      </c>
      <c r="B22" s="14">
        <f t="shared" si="0"/>
        <v>8.5124694265148529E-3</v>
      </c>
    </row>
    <row r="23" spans="1:2" x14ac:dyDescent="0.25">
      <c r="A23" s="2">
        <v>6</v>
      </c>
      <c r="B23" s="14">
        <f t="shared" si="0"/>
        <v>0.84633271090915851</v>
      </c>
    </row>
    <row r="24" spans="1:2" x14ac:dyDescent="0.25">
      <c r="A24" s="2">
        <v>6.5</v>
      </c>
      <c r="B24" s="14">
        <f t="shared" si="0"/>
        <v>0.90895022064317377</v>
      </c>
    </row>
    <row r="25" spans="1:2" x14ac:dyDescent="0.25">
      <c r="A25" s="2">
        <v>7</v>
      </c>
      <c r="B25" s="14">
        <f t="shared" si="0"/>
        <v>0.13764910017338813</v>
      </c>
    </row>
    <row r="26" spans="1:2" x14ac:dyDescent="0.25">
      <c r="A26" s="2">
        <v>7.5</v>
      </c>
      <c r="B26" s="14">
        <f t="shared" si="0"/>
        <v>-0.75913482848867353</v>
      </c>
    </row>
    <row r="27" spans="1:2" x14ac:dyDescent="0.25">
      <c r="A27" s="2">
        <v>8</v>
      </c>
      <c r="B27" s="14">
        <f t="shared" si="0"/>
        <v>-0.95732401769548214</v>
      </c>
    </row>
    <row r="28" spans="1:2" x14ac:dyDescent="0.25">
      <c r="A28" s="2">
        <v>8.5</v>
      </c>
      <c r="B28" s="14">
        <f t="shared" si="0"/>
        <v>-0.27495986968258629</v>
      </c>
    </row>
    <row r="29" spans="1:2" x14ac:dyDescent="0.25">
      <c r="A29" s="2">
        <v>9</v>
      </c>
      <c r="B29" s="14">
        <f t="shared" si="0"/>
        <v>0.66044011804816682</v>
      </c>
    </row>
    <row r="30" spans="1:2" x14ac:dyDescent="0.25">
      <c r="A30" s="2">
        <v>9.5</v>
      </c>
      <c r="B30" s="14">
        <f t="shared" si="0"/>
        <v>0.98877947001655686</v>
      </c>
    </row>
    <row r="31" spans="1:2" x14ac:dyDescent="0.25">
      <c r="A31" s="2">
        <v>10</v>
      </c>
      <c r="B31" s="14">
        <f t="shared" si="0"/>
        <v>0.40812746174315445</v>
      </c>
    </row>
    <row r="32" spans="1:2" x14ac:dyDescent="0.25">
      <c r="A32" s="2">
        <v>10.5</v>
      </c>
      <c r="B32" s="14">
        <f t="shared" si="0"/>
        <v>-0.54770172377491866</v>
      </c>
    </row>
    <row r="33" spans="1:2" x14ac:dyDescent="0.25">
      <c r="A33" s="2">
        <v>11</v>
      </c>
      <c r="B33" s="14">
        <f t="shared" si="0"/>
        <v>-0.99994412469384686</v>
      </c>
    </row>
    <row r="34" spans="1:2" x14ac:dyDescent="0.25">
      <c r="A34" s="2">
        <v>11.5</v>
      </c>
      <c r="B34" s="14">
        <f t="shared" si="0"/>
        <v>-0.5328228902397989</v>
      </c>
    </row>
    <row r="35" spans="1:2" x14ac:dyDescent="0.25">
      <c r="A35" s="2">
        <v>12</v>
      </c>
      <c r="B35" s="14">
        <f t="shared" si="0"/>
        <v>0.42418515154935033</v>
      </c>
    </row>
    <row r="36" spans="1:2" x14ac:dyDescent="0.25">
      <c r="A36" s="2">
        <v>12.5</v>
      </c>
      <c r="B36" s="14">
        <f t="shared" si="0"/>
        <v>0.99120653851664564</v>
      </c>
    </row>
    <row r="37" spans="1:2" x14ac:dyDescent="0.25">
      <c r="A37" s="2">
        <v>13</v>
      </c>
      <c r="B37" s="14">
        <f t="shared" si="0"/>
        <v>0.64692158265804733</v>
      </c>
    </row>
    <row r="38" spans="1:2" x14ac:dyDescent="0.25">
      <c r="A38" s="2">
        <v>13.5</v>
      </c>
      <c r="B38" s="14">
        <f t="shared" si="0"/>
        <v>-0.29213743777474982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Problema 1</vt:lpstr>
      <vt:lpstr>Problema 2 (min)</vt:lpstr>
      <vt:lpstr>Ejercicio 1</vt:lpstr>
      <vt:lpstr>Ejercicio 2</vt:lpstr>
      <vt:lpstr>Ejercicio 3</vt:lpstr>
      <vt:lpstr>Ejercicio 4</vt:lpstr>
      <vt:lpstr>Ejercicio 5</vt:lpstr>
      <vt:lpstr>PTO ENCUENTRO</vt:lpstr>
      <vt:lpstr>Ejercicio 7</vt:lpstr>
      <vt:lpstr>TP 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Gabi</cp:lastModifiedBy>
  <dcterms:created xsi:type="dcterms:W3CDTF">2021-06-13T21:01:59Z</dcterms:created>
  <dcterms:modified xsi:type="dcterms:W3CDTF">2021-06-25T18:33:15Z</dcterms:modified>
</cp:coreProperties>
</file>