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i\Desktop\"/>
    </mc:Choice>
  </mc:AlternateContent>
  <xr:revisionPtr revIDLastSave="0" documentId="13_ncr:1_{4522CC4C-0547-427F-B6A0-71EC640FC316}" xr6:coauthVersionLast="47" xr6:coauthVersionMax="47" xr10:uidLastSave="{00000000-0000-0000-0000-000000000000}"/>
  <bookViews>
    <workbookView xWindow="-120" yWindow="-120" windowWidth="20730" windowHeight="11160" activeTab="2" xr2:uid="{5372E7CD-A454-47A6-929C-9502ED567F01}"/>
  </bookViews>
  <sheets>
    <sheet name="Sheet1" sheetId="1" r:id="rId1"/>
    <sheet name="Sheet2" sheetId="2" r:id="rId2"/>
    <sheet name="Sheet3" sheetId="3" r:id="rId3"/>
  </sheets>
  <definedNames>
    <definedName name="_h" localSheetId="2">Sheet3!$A$31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3" l="1"/>
  <c r="I34" i="3"/>
  <c r="J34" i="3"/>
  <c r="H29" i="3"/>
  <c r="I29" i="3"/>
  <c r="L29" i="3" s="1"/>
  <c r="J29" i="3"/>
  <c r="M29" i="3"/>
  <c r="H30" i="3" s="1"/>
  <c r="M30" i="3" s="1"/>
  <c r="H31" i="3" s="1"/>
  <c r="M31" i="3" s="1"/>
  <c r="H32" i="3" s="1"/>
  <c r="M32" i="3" s="1"/>
  <c r="H33" i="3" s="1"/>
  <c r="M33" i="3" s="1"/>
  <c r="K28" i="3"/>
  <c r="L28" i="3"/>
  <c r="M28" i="3"/>
  <c r="N28" i="3"/>
  <c r="P28" i="3" s="1"/>
  <c r="R28" i="3" s="1"/>
  <c r="O28" i="3"/>
  <c r="J28" i="3"/>
  <c r="I28" i="3"/>
  <c r="H28" i="3"/>
  <c r="S27" i="3"/>
  <c r="R27" i="3"/>
  <c r="Q27" i="3"/>
  <c r="P27" i="3"/>
  <c r="O27" i="3"/>
  <c r="N27" i="3"/>
  <c r="M27" i="3"/>
  <c r="L27" i="3"/>
  <c r="K27" i="3"/>
  <c r="A31" i="3"/>
  <c r="O29" i="3" l="1"/>
  <c r="K29" i="3"/>
  <c r="Q28" i="3"/>
  <c r="S28" i="3" s="1"/>
  <c r="N29" i="3" l="1"/>
  <c r="P29" i="3" s="1"/>
  <c r="R29" i="3" s="1"/>
  <c r="I30" i="3" s="1"/>
  <c r="Q29" i="3"/>
  <c r="S29" i="3" s="1"/>
  <c r="J30" i="3" s="1"/>
  <c r="K30" i="3" l="1"/>
  <c r="N30" i="3" s="1"/>
  <c r="L30" i="3"/>
  <c r="O30" i="3" s="1"/>
  <c r="Q30" i="3" s="1"/>
  <c r="P30" i="3" l="1"/>
  <c r="S30" i="3"/>
  <c r="J31" i="3" s="1"/>
  <c r="R30" i="3"/>
  <c r="I31" i="3" s="1"/>
  <c r="K31" i="3" l="1"/>
  <c r="N31" i="3" s="1"/>
  <c r="L31" i="3"/>
  <c r="O31" i="3" s="1"/>
  <c r="Q31" i="3" s="1"/>
  <c r="P31" i="3" l="1"/>
  <c r="S31" i="3"/>
  <c r="J32" i="3" s="1"/>
  <c r="R31" i="3"/>
  <c r="I32" i="3" s="1"/>
  <c r="L32" i="3" l="1"/>
  <c r="O32" i="3"/>
  <c r="N32" i="3"/>
  <c r="P32" i="3" s="1"/>
  <c r="K32" i="3"/>
  <c r="R32" i="3" s="1"/>
  <c r="I33" i="3" s="1"/>
  <c r="Q32" i="3" l="1"/>
  <c r="S32" i="3" s="1"/>
  <c r="J33" i="3" s="1"/>
  <c r="L33" i="3" l="1"/>
  <c r="O33" i="3"/>
  <c r="K33" i="3"/>
  <c r="R31" i="2"/>
  <c r="F27" i="2"/>
  <c r="G27" i="2" s="1"/>
  <c r="I27" i="2" s="1"/>
  <c r="H27" i="2"/>
  <c r="G26" i="2"/>
  <c r="I26" i="2" s="1"/>
  <c r="H26" i="2"/>
  <c r="F26" i="2"/>
  <c r="K25" i="2"/>
  <c r="J25" i="2"/>
  <c r="I25" i="2"/>
  <c r="H25" i="2"/>
  <c r="G25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28" i="2"/>
  <c r="N33" i="3" l="1"/>
  <c r="P33" i="3" s="1"/>
  <c r="R33" i="3"/>
  <c r="Q33" i="3"/>
  <c r="S33" i="3" s="1"/>
  <c r="J27" i="2"/>
  <c r="K27" i="2"/>
  <c r="K26" i="2"/>
  <c r="J26" i="2"/>
  <c r="R26" i="1" l="1"/>
  <c r="R22" i="1"/>
  <c r="R23" i="1"/>
  <c r="R24" i="1"/>
  <c r="R25" i="1"/>
  <c r="S25" i="1" s="1"/>
  <c r="R21" i="1"/>
  <c r="S21" i="1" s="1"/>
  <c r="U27" i="1"/>
  <c r="S22" i="1"/>
  <c r="T22" i="1"/>
  <c r="U22" i="1"/>
  <c r="S23" i="1"/>
  <c r="T23" i="1"/>
  <c r="U23" i="1"/>
  <c r="S24" i="1"/>
  <c r="T24" i="1"/>
  <c r="U24" i="1"/>
  <c r="T25" i="1"/>
  <c r="U25" i="1"/>
  <c r="S26" i="1"/>
  <c r="T26" i="1"/>
  <c r="U26" i="1"/>
  <c r="U21" i="1"/>
  <c r="T21" i="1"/>
  <c r="G37" i="1"/>
  <c r="G36" i="1"/>
  <c r="G35" i="1"/>
  <c r="O10" i="1"/>
  <c r="P10" i="1"/>
  <c r="Q10" i="1"/>
  <c r="R10" i="1"/>
  <c r="S10" i="1"/>
  <c r="T10" i="1"/>
  <c r="U10" i="1"/>
  <c r="V10" i="1"/>
  <c r="W10" i="1"/>
  <c r="X10" i="1"/>
  <c r="Y10" i="1"/>
  <c r="N10" i="1"/>
  <c r="P5" i="1"/>
  <c r="Q5" i="1" s="1"/>
  <c r="S5" i="1"/>
  <c r="T5" i="1"/>
  <c r="U5" i="1"/>
  <c r="V5" i="1"/>
  <c r="W5" i="1"/>
  <c r="X5" i="1"/>
  <c r="Y5" i="1"/>
  <c r="P6" i="1"/>
  <c r="R6" i="1" s="1"/>
  <c r="S6" i="1"/>
  <c r="T6" i="1"/>
  <c r="U6" i="1"/>
  <c r="V6" i="1"/>
  <c r="W6" i="1"/>
  <c r="X6" i="1"/>
  <c r="Y6" i="1"/>
  <c r="P7" i="1"/>
  <c r="R7" i="1" s="1"/>
  <c r="Q7" i="1"/>
  <c r="S7" i="1"/>
  <c r="T7" i="1"/>
  <c r="U7" i="1"/>
  <c r="V7" i="1"/>
  <c r="W7" i="1"/>
  <c r="X7" i="1"/>
  <c r="Y7" i="1"/>
  <c r="P8" i="1"/>
  <c r="Q8" i="1"/>
  <c r="R8" i="1"/>
  <c r="S8" i="1"/>
  <c r="T8" i="1"/>
  <c r="U8" i="1"/>
  <c r="V8" i="1"/>
  <c r="W8" i="1"/>
  <c r="X8" i="1"/>
  <c r="Y8" i="1"/>
  <c r="P9" i="1"/>
  <c r="R9" i="1" s="1"/>
  <c r="Q9" i="1"/>
  <c r="S9" i="1"/>
  <c r="T9" i="1"/>
  <c r="U9" i="1"/>
  <c r="V9" i="1"/>
  <c r="W9" i="1"/>
  <c r="X9" i="1"/>
  <c r="Y9" i="1"/>
  <c r="Y4" i="1"/>
  <c r="X4" i="1"/>
  <c r="W4" i="1"/>
  <c r="V4" i="1"/>
  <c r="U4" i="1"/>
  <c r="T4" i="1"/>
  <c r="S4" i="1"/>
  <c r="R4" i="1"/>
  <c r="Q4" i="1"/>
  <c r="P4" i="1"/>
  <c r="S27" i="1" l="1"/>
  <c r="Q6" i="1"/>
  <c r="R5" i="1"/>
</calcChain>
</file>

<file path=xl/sharedStrings.xml><?xml version="1.0" encoding="utf-8"?>
<sst xmlns="http://schemas.openxmlformats.org/spreadsheetml/2006/main" count="97" uniqueCount="71">
  <si>
    <t>f1 = C1 O1 + C2 O2 + C3 O3</t>
  </si>
  <si>
    <t>O1 = cos(0,5x)</t>
  </si>
  <si>
    <t>O2 = x^2</t>
  </si>
  <si>
    <t>o3 = x</t>
  </si>
  <si>
    <t>∑ O1 * O1</t>
  </si>
  <si>
    <t>∑ O1 * O2</t>
  </si>
  <si>
    <t>∑ O1 * O3</t>
  </si>
  <si>
    <t>c1</t>
  </si>
  <si>
    <t>∑ O1 * y</t>
  </si>
  <si>
    <t>∑ O2 * O1</t>
  </si>
  <si>
    <t>∑ O2 * O2</t>
  </si>
  <si>
    <t>∑ O2 * O3</t>
  </si>
  <si>
    <t>c2</t>
  </si>
  <si>
    <t>∑ O2 * y</t>
  </si>
  <si>
    <t>∑ O3 * O1</t>
  </si>
  <si>
    <t>∑ O3 * O2</t>
  </si>
  <si>
    <t>∑ O3 * O3</t>
  </si>
  <si>
    <t>c3</t>
  </si>
  <si>
    <t>∑ O3 * Y</t>
  </si>
  <si>
    <t>cos * cos</t>
  </si>
  <si>
    <t>cos x^2</t>
  </si>
  <si>
    <t>x cos</t>
  </si>
  <si>
    <t>cos y</t>
  </si>
  <si>
    <t>x2 x2</t>
  </si>
  <si>
    <t>x x2</t>
  </si>
  <si>
    <t>x2 y</t>
  </si>
  <si>
    <t xml:space="preserve">x x </t>
  </si>
  <si>
    <t xml:space="preserve">x y </t>
  </si>
  <si>
    <t>x</t>
  </si>
  <si>
    <t>y</t>
  </si>
  <si>
    <t>cos(0,5x)</t>
  </si>
  <si>
    <t>cos cos</t>
  </si>
  <si>
    <t xml:space="preserve">cos x2 </t>
  </si>
  <si>
    <t xml:space="preserve">x2 x2 </t>
  </si>
  <si>
    <t>x x</t>
  </si>
  <si>
    <t>x y</t>
  </si>
  <si>
    <t>f1(x)</t>
  </si>
  <si>
    <t>s1</t>
  </si>
  <si>
    <t>f2(x)</t>
  </si>
  <si>
    <t>s2</t>
  </si>
  <si>
    <t>2,3732 * cos(0,5x) + 0,2992 * X^2 + 4,1960x</t>
  </si>
  <si>
    <t>1) Ec</t>
  </si>
  <si>
    <t>x^3 - 50x^2 + 200x + 30 + 200 ln(5x + 2)</t>
  </si>
  <si>
    <t>(1000 + 15x^3 - 494x^2 -200x)/5x+2 + 200</t>
  </si>
  <si>
    <t>Cnd corete</t>
  </si>
  <si>
    <t>dx &lt;= 0,0001</t>
  </si>
  <si>
    <t>Xi</t>
  </si>
  <si>
    <t>f(Xi)</t>
  </si>
  <si>
    <t>f'(Xi)</t>
  </si>
  <si>
    <t>Xi+1</t>
  </si>
  <si>
    <t>dx</t>
  </si>
  <si>
    <t>dy</t>
  </si>
  <si>
    <t>dx = |Xi+1 - Xi|</t>
  </si>
  <si>
    <t>dy = |f(Xi+1)|</t>
  </si>
  <si>
    <t>Xi+1 = Xi - (f(Xi) /f'(Xi))</t>
  </si>
  <si>
    <t>2,85890323259173 * 1000</t>
  </si>
  <si>
    <t>Inicial</t>
  </si>
  <si>
    <t>x;y;z = 1;3;5,75</t>
  </si>
  <si>
    <t>z(5,2)</t>
  </si>
  <si>
    <t>a) Euler Mejorado</t>
  </si>
  <si>
    <t>EULER 1er ORD</t>
  </si>
  <si>
    <t>Yi+1 = Yi +hf(Xi;Yi)</t>
  </si>
  <si>
    <t>Yi</t>
  </si>
  <si>
    <t>Zi</t>
  </si>
  <si>
    <t>f(x;y;z)</t>
  </si>
  <si>
    <t>g(x;y;z)</t>
  </si>
  <si>
    <t>Yi+1</t>
  </si>
  <si>
    <t>Zi+1</t>
  </si>
  <si>
    <t>y' = - 0,024y + 0,93z = f</t>
  </si>
  <si>
    <t>z' = 0,031z/y - 1,012x = g</t>
  </si>
  <si>
    <t>Yi+1 = Yi + h/2 [f(Xi;Yi) + f(Xi+1;Yi+1)]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</si>
</sst>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75" formatCode="0.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/>
    <xf numFmtId="175" fontId="0" fillId="0" borderId="0" xfId="0" applyNumberFormat="1"/>
    <xf numFmtId="2" fontId="0" fillId="0" borderId="0" xfId="0" applyNumberFormat="1"/>
    <xf numFmtId="0" fontId="1" fillId="3" borderId="0" xfId="0" applyFont="1" applyFill="1" applyAlignment="1">
      <alignment horizontal="center"/>
    </xf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85725</xdr:rowOff>
    </xdr:from>
    <xdr:to>
      <xdr:col>10</xdr:col>
      <xdr:colOff>258142</xdr:colOff>
      <xdr:row>19</xdr:row>
      <xdr:rowOff>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B827CB-800C-4C4B-AE1E-23A912743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85725"/>
          <a:ext cx="6925642" cy="35342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95250</xdr:rowOff>
    </xdr:from>
    <xdr:to>
      <xdr:col>12</xdr:col>
      <xdr:colOff>334428</xdr:colOff>
      <xdr:row>17</xdr:row>
      <xdr:rowOff>162386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EC7A83-3AA1-4114-88BE-8F92C1850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95250"/>
          <a:ext cx="7544853" cy="33056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13</xdr:col>
      <xdr:colOff>448828</xdr:colOff>
      <xdr:row>19</xdr:row>
      <xdr:rowOff>505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1DEB26-99EC-47F2-90B4-B95516D63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0"/>
          <a:ext cx="8259328" cy="3620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E64B2-216B-4E52-975E-0F9B65F25AA5}">
  <dimension ref="A3:Y39"/>
  <sheetViews>
    <sheetView topLeftCell="A7" workbookViewId="0">
      <selection activeCell="R27" sqref="R27"/>
    </sheetView>
  </sheetViews>
  <sheetFormatPr defaultRowHeight="15" x14ac:dyDescent="0.25"/>
  <cols>
    <col min="7" max="7" width="24" bestFit="1" customWidth="1"/>
    <col min="18" max="18" width="17.7109375" customWidth="1"/>
  </cols>
  <sheetData>
    <row r="3" spans="14:25" x14ac:dyDescent="0.25">
      <c r="N3" t="s">
        <v>28</v>
      </c>
      <c r="O3" t="s">
        <v>29</v>
      </c>
      <c r="P3" t="s">
        <v>30</v>
      </c>
      <c r="Q3" t="s">
        <v>31</v>
      </c>
      <c r="R3" t="s">
        <v>21</v>
      </c>
      <c r="S3" t="s">
        <v>32</v>
      </c>
      <c r="T3" t="s">
        <v>22</v>
      </c>
      <c r="U3" t="s">
        <v>33</v>
      </c>
      <c r="V3" t="s">
        <v>24</v>
      </c>
      <c r="W3" t="s">
        <v>25</v>
      </c>
      <c r="X3" t="s">
        <v>34</v>
      </c>
      <c r="Y3" t="s">
        <v>35</v>
      </c>
    </row>
    <row r="4" spans="14:25" x14ac:dyDescent="0.25">
      <c r="N4">
        <v>0</v>
      </c>
      <c r="O4">
        <v>3</v>
      </c>
      <c r="P4">
        <f>COS(0.5*N4)</f>
        <v>1</v>
      </c>
      <c r="Q4">
        <f>P4*P4</f>
        <v>1</v>
      </c>
      <c r="R4">
        <f>N4*P4</f>
        <v>0</v>
      </c>
      <c r="S4">
        <f>P4*N4^2</f>
        <v>0</v>
      </c>
      <c r="T4">
        <f>P4*O4</f>
        <v>3</v>
      </c>
      <c r="U4">
        <f>N4^2 * N4^2</f>
        <v>0</v>
      </c>
      <c r="V4">
        <f>N4 * N4^2</f>
        <v>0</v>
      </c>
      <c r="W4">
        <f>N4^2 * O4</f>
        <v>0</v>
      </c>
      <c r="X4">
        <f>N4*N4</f>
        <v>0</v>
      </c>
      <c r="Y4">
        <f>N4*O4</f>
        <v>0</v>
      </c>
    </row>
    <row r="5" spans="14:25" x14ac:dyDescent="0.25">
      <c r="N5">
        <v>1</v>
      </c>
      <c r="O5">
        <v>7</v>
      </c>
      <c r="P5">
        <f t="shared" ref="P5:P9" si="0">COS(0.5*N5)</f>
        <v>0.87758256189037276</v>
      </c>
      <c r="Q5">
        <f t="shared" ref="Q5:Q9" si="1">P5*P5</f>
        <v>0.77015115293406988</v>
      </c>
      <c r="R5">
        <f t="shared" ref="R5:R9" si="2">N5*P5</f>
        <v>0.87758256189037276</v>
      </c>
      <c r="S5">
        <f t="shared" ref="S5:S9" si="3">P5*N5^2</f>
        <v>0.87758256189037276</v>
      </c>
      <c r="T5">
        <f t="shared" ref="T5:T9" si="4">P5*O5</f>
        <v>6.1430779332326093</v>
      </c>
      <c r="U5">
        <f t="shared" ref="U5:U9" si="5">N5^2 * N5^2</f>
        <v>1</v>
      </c>
      <c r="V5">
        <f t="shared" ref="V5:V9" si="6">N5 * N5^2</f>
        <v>1</v>
      </c>
      <c r="W5">
        <f t="shared" ref="W5:W9" si="7">N5^2 * O5</f>
        <v>7</v>
      </c>
      <c r="X5">
        <f t="shared" ref="X5:X9" si="8">N5*N5</f>
        <v>1</v>
      </c>
      <c r="Y5">
        <f t="shared" ref="Y5:Y9" si="9">N5*O5</f>
        <v>7</v>
      </c>
    </row>
    <row r="6" spans="14:25" x14ac:dyDescent="0.25">
      <c r="N6">
        <v>1.5</v>
      </c>
      <c r="O6">
        <v>9</v>
      </c>
      <c r="P6">
        <f t="shared" si="0"/>
        <v>0.7316888688738209</v>
      </c>
      <c r="Q6">
        <f t="shared" si="1"/>
        <v>0.53536860083385152</v>
      </c>
      <c r="R6">
        <f t="shared" si="2"/>
        <v>1.0975333033107313</v>
      </c>
      <c r="S6">
        <f t="shared" si="3"/>
        <v>1.646299954966097</v>
      </c>
      <c r="T6">
        <f t="shared" si="4"/>
        <v>6.5851998198643882</v>
      </c>
      <c r="U6">
        <f t="shared" si="5"/>
        <v>5.0625</v>
      </c>
      <c r="V6">
        <f t="shared" si="6"/>
        <v>3.375</v>
      </c>
      <c r="W6">
        <f t="shared" si="7"/>
        <v>20.25</v>
      </c>
      <c r="X6">
        <f t="shared" si="8"/>
        <v>2.25</v>
      </c>
      <c r="Y6">
        <f t="shared" si="9"/>
        <v>13.5</v>
      </c>
    </row>
    <row r="7" spans="14:25" x14ac:dyDescent="0.25">
      <c r="N7">
        <v>2.5</v>
      </c>
      <c r="O7">
        <v>12</v>
      </c>
      <c r="P7">
        <f t="shared" si="0"/>
        <v>0.31532236239526867</v>
      </c>
      <c r="Q7">
        <f t="shared" si="1"/>
        <v>9.9428192226533152E-2</v>
      </c>
      <c r="R7">
        <f t="shared" si="2"/>
        <v>0.78830590598817163</v>
      </c>
      <c r="S7">
        <f t="shared" si="3"/>
        <v>1.9707647649704292</v>
      </c>
      <c r="T7">
        <f t="shared" si="4"/>
        <v>3.7838683487432241</v>
      </c>
      <c r="U7">
        <f t="shared" si="5"/>
        <v>39.0625</v>
      </c>
      <c r="V7">
        <f t="shared" si="6"/>
        <v>15.625</v>
      </c>
      <c r="W7">
        <f t="shared" si="7"/>
        <v>75</v>
      </c>
      <c r="X7">
        <f t="shared" si="8"/>
        <v>6.25</v>
      </c>
      <c r="Y7">
        <f t="shared" si="9"/>
        <v>30</v>
      </c>
    </row>
    <row r="8" spans="14:25" x14ac:dyDescent="0.25">
      <c r="N8">
        <v>3</v>
      </c>
      <c r="O8">
        <v>16</v>
      </c>
      <c r="P8">
        <f t="shared" si="0"/>
        <v>7.0737201667702906E-2</v>
      </c>
      <c r="Q8">
        <f t="shared" si="1"/>
        <v>5.0037516997772707E-3</v>
      </c>
      <c r="R8">
        <f t="shared" si="2"/>
        <v>0.21221160500310871</v>
      </c>
      <c r="S8">
        <f t="shared" si="3"/>
        <v>0.63663481500932617</v>
      </c>
      <c r="T8">
        <f t="shared" si="4"/>
        <v>1.1317952266832465</v>
      </c>
      <c r="U8">
        <f t="shared" si="5"/>
        <v>81</v>
      </c>
      <c r="V8">
        <f t="shared" si="6"/>
        <v>27</v>
      </c>
      <c r="W8">
        <f t="shared" si="7"/>
        <v>144</v>
      </c>
      <c r="X8">
        <f t="shared" si="8"/>
        <v>9</v>
      </c>
      <c r="Y8">
        <f t="shared" si="9"/>
        <v>48</v>
      </c>
    </row>
    <row r="9" spans="14:25" x14ac:dyDescent="0.25">
      <c r="N9">
        <v>3.5</v>
      </c>
      <c r="O9">
        <v>18</v>
      </c>
      <c r="P9">
        <f t="shared" si="0"/>
        <v>-0.17824605564949209</v>
      </c>
      <c r="Q9">
        <f t="shared" si="1"/>
        <v>3.1771656354601829E-2</v>
      </c>
      <c r="R9">
        <f t="shared" si="2"/>
        <v>-0.62386119477322233</v>
      </c>
      <c r="S9">
        <f t="shared" si="3"/>
        <v>-2.1835141817062782</v>
      </c>
      <c r="T9">
        <f t="shared" si="4"/>
        <v>-3.2084290016908574</v>
      </c>
      <c r="U9">
        <f t="shared" si="5"/>
        <v>150.0625</v>
      </c>
      <c r="V9">
        <f t="shared" si="6"/>
        <v>42.875</v>
      </c>
      <c r="W9">
        <f t="shared" si="7"/>
        <v>220.5</v>
      </c>
      <c r="X9">
        <f t="shared" si="8"/>
        <v>12.25</v>
      </c>
      <c r="Y9">
        <f t="shared" si="9"/>
        <v>63</v>
      </c>
    </row>
    <row r="10" spans="14:25" x14ac:dyDescent="0.25">
      <c r="N10" s="3">
        <f>SUM(N4:N9)</f>
        <v>11.5</v>
      </c>
      <c r="O10" s="3">
        <f t="shared" ref="O10:Y10" si="10">SUM(O4:O9)</f>
        <v>65</v>
      </c>
      <c r="P10" s="3">
        <f t="shared" si="10"/>
        <v>2.8170849391776729</v>
      </c>
      <c r="Q10" s="3">
        <f t="shared" si="10"/>
        <v>2.4417233540488334</v>
      </c>
      <c r="R10" s="3">
        <f t="shared" si="10"/>
        <v>2.3517721814191623</v>
      </c>
      <c r="S10" s="3">
        <f t="shared" si="10"/>
        <v>2.9477679151299467</v>
      </c>
      <c r="T10" s="3">
        <f t="shared" si="10"/>
        <v>17.435512326832608</v>
      </c>
      <c r="U10" s="3">
        <f t="shared" si="10"/>
        <v>276.1875</v>
      </c>
      <c r="V10" s="3">
        <f t="shared" si="10"/>
        <v>89.875</v>
      </c>
      <c r="W10" s="3">
        <f t="shared" si="10"/>
        <v>466.75</v>
      </c>
      <c r="X10" s="3">
        <f t="shared" si="10"/>
        <v>30.75</v>
      </c>
      <c r="Y10" s="3">
        <f t="shared" si="10"/>
        <v>161.5</v>
      </c>
    </row>
    <row r="20" spans="1:21" x14ac:dyDescent="0.25">
      <c r="O20" t="s">
        <v>28</v>
      </c>
      <c r="P20" t="s">
        <v>29</v>
      </c>
      <c r="R20" t="s">
        <v>36</v>
      </c>
      <c r="S20" t="s">
        <v>37</v>
      </c>
      <c r="T20" t="s">
        <v>38</v>
      </c>
      <c r="U20" t="s">
        <v>39</v>
      </c>
    </row>
    <row r="21" spans="1:21" x14ac:dyDescent="0.25">
      <c r="O21">
        <v>0</v>
      </c>
      <c r="P21">
        <v>3</v>
      </c>
      <c r="R21">
        <f>2.37316301975992 * COS(O21*0.5) + 0.29919851288059*O21^2 + 4.19604536208156*O21</f>
        <v>2.3731630197599198</v>
      </c>
      <c r="S21">
        <f>(P21-R21)^2</f>
        <v>0.39292459979650263</v>
      </c>
      <c r="T21">
        <f>2*O21+3</f>
        <v>3</v>
      </c>
      <c r="U21">
        <f>(P21-T21)^2</f>
        <v>0</v>
      </c>
    </row>
    <row r="22" spans="1:21" x14ac:dyDescent="0.25">
      <c r="O22">
        <v>1</v>
      </c>
      <c r="P22">
        <v>7</v>
      </c>
      <c r="R22">
        <f t="shared" ref="R22:R26" si="11">2.37316301975992 * COS(O22*0.5) + 0.29919851288059*O22^2 + 4.19604536208156*O22</f>
        <v>6.5778903576265542</v>
      </c>
      <c r="S22">
        <f t="shared" ref="S22:S26" si="12">(P22-R22)^2</f>
        <v>0.17817655018463835</v>
      </c>
      <c r="T22">
        <f t="shared" ref="T22:T26" si="13">2*O22+3</f>
        <v>5</v>
      </c>
      <c r="U22">
        <f t="shared" ref="U22:U26" si="14">(P22-T22)^2</f>
        <v>4</v>
      </c>
    </row>
    <row r="23" spans="1:21" x14ac:dyDescent="0.25">
      <c r="A23" t="s">
        <v>0</v>
      </c>
      <c r="F23" s="1" t="s">
        <v>4</v>
      </c>
      <c r="G23" s="1" t="s">
        <v>5</v>
      </c>
      <c r="H23" s="1" t="s">
        <v>6</v>
      </c>
      <c r="I23" s="1" t="s">
        <v>7</v>
      </c>
      <c r="J23" s="1" t="s">
        <v>8</v>
      </c>
      <c r="O23">
        <v>1.5</v>
      </c>
      <c r="P23">
        <v>9</v>
      </c>
      <c r="R23">
        <f t="shared" si="11"/>
        <v>8.7036816626849856</v>
      </c>
      <c r="S23">
        <f t="shared" si="12"/>
        <v>8.7804557029134686E-2</v>
      </c>
      <c r="T23">
        <f t="shared" si="13"/>
        <v>6</v>
      </c>
      <c r="U23">
        <f t="shared" si="14"/>
        <v>9</v>
      </c>
    </row>
    <row r="24" spans="1:21" x14ac:dyDescent="0.25">
      <c r="F24" s="1" t="s">
        <v>9</v>
      </c>
      <c r="G24" s="1" t="s">
        <v>10</v>
      </c>
      <c r="H24" s="1" t="s">
        <v>11</v>
      </c>
      <c r="I24" s="1" t="s">
        <v>12</v>
      </c>
      <c r="J24" s="1" t="s">
        <v>13</v>
      </c>
      <c r="O24">
        <v>2.5</v>
      </c>
      <c r="P24">
        <v>12</v>
      </c>
      <c r="R24">
        <f t="shared" si="11"/>
        <v>13.108415480447375</v>
      </c>
      <c r="S24">
        <f t="shared" si="12"/>
        <v>1.2285848772953856</v>
      </c>
      <c r="T24">
        <f t="shared" si="13"/>
        <v>8</v>
      </c>
      <c r="U24">
        <f t="shared" si="14"/>
        <v>16</v>
      </c>
    </row>
    <row r="25" spans="1:21" x14ac:dyDescent="0.25">
      <c r="A25" t="s">
        <v>1</v>
      </c>
      <c r="F25" s="1" t="s">
        <v>14</v>
      </c>
      <c r="G25" s="1" t="s">
        <v>15</v>
      </c>
      <c r="H25" s="1" t="s">
        <v>16</v>
      </c>
      <c r="I25" s="1" t="s">
        <v>17</v>
      </c>
      <c r="J25" s="1" t="s">
        <v>18</v>
      </c>
      <c r="O25">
        <v>3</v>
      </c>
      <c r="P25">
        <v>16</v>
      </c>
      <c r="R25">
        <f t="shared" si="11"/>
        <v>15.448793613289084</v>
      </c>
      <c r="S25">
        <f t="shared" si="12"/>
        <v>0.30382848075090418</v>
      </c>
      <c r="T25">
        <f t="shared" si="13"/>
        <v>9</v>
      </c>
      <c r="U25">
        <f t="shared" si="14"/>
        <v>49</v>
      </c>
    </row>
    <row r="26" spans="1:21" x14ac:dyDescent="0.25">
      <c r="A26" t="s">
        <v>2</v>
      </c>
      <c r="O26">
        <v>3.5</v>
      </c>
      <c r="P26">
        <v>18</v>
      </c>
      <c r="R26">
        <f>2.37316301975992 * COS(6*0.5) + 0.29919851288059* 6^2 + 4.19604536208156*6</f>
        <v>33.598005053418632</v>
      </c>
      <c r="S26">
        <f t="shared" si="12"/>
        <v>243.29776164647316</v>
      </c>
      <c r="T26">
        <f t="shared" si="13"/>
        <v>10</v>
      </c>
      <c r="U26">
        <f t="shared" si="14"/>
        <v>64</v>
      </c>
    </row>
    <row r="27" spans="1:21" x14ac:dyDescent="0.25">
      <c r="A27" t="s">
        <v>3</v>
      </c>
      <c r="F27" s="2" t="s">
        <v>19</v>
      </c>
      <c r="G27" s="2" t="s">
        <v>20</v>
      </c>
      <c r="H27" s="2" t="s">
        <v>21</v>
      </c>
      <c r="I27" s="2" t="s">
        <v>7</v>
      </c>
      <c r="J27" s="2" t="s">
        <v>22</v>
      </c>
      <c r="S27">
        <f>SUM(S21:S26)</f>
        <v>245.48908071152974</v>
      </c>
      <c r="U27">
        <f>SUM(U21:U26)</f>
        <v>142</v>
      </c>
    </row>
    <row r="28" spans="1:21" x14ac:dyDescent="0.25">
      <c r="F28" s="2" t="s">
        <v>20</v>
      </c>
      <c r="G28" s="2" t="s">
        <v>23</v>
      </c>
      <c r="H28" s="2" t="s">
        <v>24</v>
      </c>
      <c r="I28" s="2" t="s">
        <v>12</v>
      </c>
      <c r="J28" s="2" t="s">
        <v>25</v>
      </c>
    </row>
    <row r="29" spans="1:21" x14ac:dyDescent="0.25">
      <c r="F29" s="2" t="s">
        <v>21</v>
      </c>
      <c r="G29" s="2" t="s">
        <v>24</v>
      </c>
      <c r="H29" s="2" t="s">
        <v>26</v>
      </c>
      <c r="I29" s="2" t="s">
        <v>17</v>
      </c>
      <c r="J29" s="2" t="s">
        <v>27</v>
      </c>
    </row>
    <row r="31" spans="1:21" x14ac:dyDescent="0.25">
      <c r="F31">
        <v>2.8170849391776729</v>
      </c>
      <c r="G31">
        <v>2.9477679151299467</v>
      </c>
      <c r="H31">
        <v>2.3517721814191623</v>
      </c>
      <c r="I31" s="2" t="s">
        <v>7</v>
      </c>
      <c r="J31">
        <v>17.435512326832608</v>
      </c>
    </row>
    <row r="32" spans="1:21" x14ac:dyDescent="0.25">
      <c r="F32">
        <v>2.9477679151299467</v>
      </c>
      <c r="G32">
        <v>276.1875</v>
      </c>
      <c r="H32">
        <v>89.875</v>
      </c>
      <c r="I32" s="2" t="s">
        <v>12</v>
      </c>
      <c r="J32">
        <v>466.75</v>
      </c>
    </row>
    <row r="33" spans="6:17" x14ac:dyDescent="0.25">
      <c r="F33">
        <v>2.3517721814191623</v>
      </c>
      <c r="G33">
        <v>89.875</v>
      </c>
      <c r="H33">
        <v>30.75</v>
      </c>
      <c r="I33" s="2" t="s">
        <v>17</v>
      </c>
      <c r="J33">
        <v>161.5</v>
      </c>
      <c r="Q33" s="5">
        <v>33.598005053418632</v>
      </c>
    </row>
    <row r="35" spans="6:17" x14ac:dyDescent="0.25">
      <c r="F35" t="s">
        <v>7</v>
      </c>
      <c r="G35" s="4">
        <f>7.861987878206E+21/3.3128730781425E+21</f>
        <v>2.3731630197599212</v>
      </c>
      <c r="J35">
        <v>2.3731630197599198</v>
      </c>
    </row>
    <row r="36" spans="6:17" x14ac:dyDescent="0.25">
      <c r="F36" t="s">
        <v>12</v>
      </c>
      <c r="G36" s="4">
        <f>991206698342377000000/3.3128730781425E+21</f>
        <v>0.29919851288058952</v>
      </c>
      <c r="J36">
        <v>0.29919851288059002</v>
      </c>
    </row>
    <row r="37" spans="6:17" x14ac:dyDescent="0.25">
      <c r="F37" t="s">
        <v>17</v>
      </c>
      <c r="G37" s="4">
        <f>4.6336552382349E+21/1.1042910260475E+21</f>
        <v>4.1960453620815601</v>
      </c>
      <c r="J37">
        <v>4.1960453620815601</v>
      </c>
    </row>
    <row r="39" spans="6:17" x14ac:dyDescent="0.25">
      <c r="G39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22FA-1209-4BC5-85D8-70091FB1A330}">
  <dimension ref="A14:R53"/>
  <sheetViews>
    <sheetView workbookViewId="0">
      <selection activeCell="R32" sqref="R32"/>
    </sheetView>
  </sheetViews>
  <sheetFormatPr defaultRowHeight="15" x14ac:dyDescent="0.25"/>
  <cols>
    <col min="14" max="14" width="12" bestFit="1" customWidth="1"/>
  </cols>
  <sheetData>
    <row r="14" spans="16:16" x14ac:dyDescent="0.25">
      <c r="P14" s="7" t="s">
        <v>52</v>
      </c>
    </row>
    <row r="15" spans="16:16" x14ac:dyDescent="0.25">
      <c r="P15" s="7" t="s">
        <v>53</v>
      </c>
    </row>
    <row r="16" spans="16:16" x14ac:dyDescent="0.25">
      <c r="P16" s="7" t="s">
        <v>54</v>
      </c>
    </row>
    <row r="20" spans="1:18" x14ac:dyDescent="0.25">
      <c r="F20" t="s">
        <v>44</v>
      </c>
    </row>
    <row r="21" spans="1:18" x14ac:dyDescent="0.25">
      <c r="A21" t="s">
        <v>41</v>
      </c>
      <c r="F21" t="s">
        <v>45</v>
      </c>
    </row>
    <row r="23" spans="1:18" x14ac:dyDescent="0.25">
      <c r="A23" t="s">
        <v>42</v>
      </c>
    </row>
    <row r="24" spans="1:18" x14ac:dyDescent="0.25">
      <c r="A24" t="s">
        <v>43</v>
      </c>
      <c r="F24" s="6" t="s">
        <v>46</v>
      </c>
      <c r="G24" s="6" t="s">
        <v>47</v>
      </c>
      <c r="H24" s="6" t="s">
        <v>48</v>
      </c>
      <c r="I24" s="6" t="s">
        <v>49</v>
      </c>
      <c r="J24" s="6" t="s">
        <v>50</v>
      </c>
      <c r="K24" s="6" t="s">
        <v>51</v>
      </c>
    </row>
    <row r="25" spans="1:18" x14ac:dyDescent="0.25">
      <c r="F25">
        <v>2.5</v>
      </c>
      <c r="G25">
        <f>(1000 + 15*F25^3 - 494*F25^2 - 200*F25)/(5*F25+2) + 200</f>
        <v>37.715517241379303</v>
      </c>
      <c r="H25">
        <f>(150*F25^3 - 2380*F25^2 - 1976*F25 - 5400)/(5*F25 + 2)^2</f>
        <v>-108.78121284185494</v>
      </c>
      <c r="I25">
        <f>F25 - (G25/H25)</f>
        <v>2.8467098431436848</v>
      </c>
      <c r="J25">
        <f>ABS(I25-F25)</f>
        <v>0.3467098431436848</v>
      </c>
      <c r="K25">
        <f>ABS((1000 + 15*I25^3 - 494*I25^2 - 200*I25)/(5*I25+2) + 200)</f>
        <v>1.2411099777972652</v>
      </c>
    </row>
    <row r="26" spans="1:18" x14ac:dyDescent="0.25">
      <c r="F26">
        <f>I25</f>
        <v>2.8467098431436848</v>
      </c>
      <c r="G26">
        <f>(1000 + 15*F26^3 - 494*F26^2 - 200*F26)/(5*F26+2) + 200</f>
        <v>1.2411099777972652</v>
      </c>
      <c r="H26">
        <f>(150*F26^3 - 2380*F26^2 - 1976*F26 - 5400)/(5*F26 + 2)^2</f>
        <v>-101.89304821992019</v>
      </c>
      <c r="I26">
        <f>F26 - (G26/H26)</f>
        <v>2.8588903598666562</v>
      </c>
      <c r="J26">
        <f>ABS(I26-F26)</f>
        <v>1.218051672297138E-2</v>
      </c>
      <c r="K26">
        <f>ABS((1000 + 15*I26^3 - 494*I26^2 - 200*I26)/(5*I26+2) + 200)</f>
        <v>1.3088780881389539E-3</v>
      </c>
      <c r="N26">
        <v>1.28727250787719E-5</v>
      </c>
    </row>
    <row r="27" spans="1:18" x14ac:dyDescent="0.25">
      <c r="A27" t="s">
        <v>28</v>
      </c>
      <c r="B27" t="s">
        <v>29</v>
      </c>
      <c r="F27">
        <f>I26</f>
        <v>2.8588903598666562</v>
      </c>
      <c r="G27">
        <f>(1000 + 15*F27^3 - 494*F27^2 - 200*F27)/(5*F27+2) + 200</f>
        <v>1.3088780881389539E-3</v>
      </c>
      <c r="H27">
        <f>(150*F27^3 - 2380*F27^2 - 1976*F27 - 5400)/(5*F27 + 2)^2</f>
        <v>-101.67839988137898</v>
      </c>
      <c r="I27" s="3">
        <f>F27 - (G27/H27)</f>
        <v>2.858903232591735</v>
      </c>
      <c r="J27">
        <f>ABS(I27-F27)</f>
        <v>1.2872725078771907E-5</v>
      </c>
      <c r="K27">
        <f>ABS((1000 + 15*I27^3 - 494*I27^2 - 200*I27)/(5*I27+2) + 200)</f>
        <v>1.4546799320669379E-9</v>
      </c>
      <c r="N27" s="8">
        <v>1.45467993206694E-9</v>
      </c>
    </row>
    <row r="28" spans="1:18" x14ac:dyDescent="0.25">
      <c r="A28">
        <v>0</v>
      </c>
      <c r="B28">
        <f>(1000 + 15 *A28^3 - 494*A28^2 - 200*A28)/(5*A28+2) + 200</f>
        <v>700</v>
      </c>
    </row>
    <row r="29" spans="1:18" x14ac:dyDescent="0.25">
      <c r="A29">
        <v>0.5</v>
      </c>
      <c r="B29">
        <f t="shared" ref="B29:B53" si="0">(1000 + 15 *A29^3 - 494*A29^2 - 200*A29)/(5*A29+2) + 200</f>
        <v>372.97222222222223</v>
      </c>
      <c r="R29" t="s">
        <v>55</v>
      </c>
    </row>
    <row r="30" spans="1:18" x14ac:dyDescent="0.25">
      <c r="A30">
        <v>1</v>
      </c>
      <c r="B30">
        <f t="shared" si="0"/>
        <v>245.85714285714286</v>
      </c>
    </row>
    <row r="31" spans="1:18" x14ac:dyDescent="0.25">
      <c r="A31">
        <v>1.5</v>
      </c>
      <c r="B31">
        <f t="shared" si="0"/>
        <v>162.01315789473685</v>
      </c>
      <c r="R31">
        <f>2.85890323259173 * 1000</f>
        <v>2858.9032325917301</v>
      </c>
    </row>
    <row r="32" spans="1:18" x14ac:dyDescent="0.25">
      <c r="A32">
        <v>2</v>
      </c>
      <c r="B32">
        <f t="shared" si="0"/>
        <v>95.333333333333329</v>
      </c>
    </row>
    <row r="33" spans="1:2" x14ac:dyDescent="0.25">
      <c r="A33" s="3">
        <v>2.5</v>
      </c>
      <c r="B33" s="3">
        <f t="shared" si="0"/>
        <v>37.715517241379303</v>
      </c>
    </row>
    <row r="34" spans="1:2" x14ac:dyDescent="0.25">
      <c r="A34" s="3">
        <v>3</v>
      </c>
      <c r="B34" s="3">
        <f t="shared" si="0"/>
        <v>-14.176470588235304</v>
      </c>
    </row>
    <row r="35" spans="1:2" x14ac:dyDescent="0.25">
      <c r="A35">
        <v>3.5</v>
      </c>
      <c r="B35">
        <f t="shared" si="0"/>
        <v>-61.96794871794873</v>
      </c>
    </row>
    <row r="36" spans="1:2" x14ac:dyDescent="0.25">
      <c r="A36">
        <v>4</v>
      </c>
      <c r="B36">
        <f t="shared" si="0"/>
        <v>-106.54545454545456</v>
      </c>
    </row>
    <row r="37" spans="1:2" x14ac:dyDescent="0.25">
      <c r="A37">
        <v>4.5</v>
      </c>
      <c r="B37">
        <f t="shared" si="0"/>
        <v>-148.43367346938777</v>
      </c>
    </row>
    <row r="38" spans="1:2" x14ac:dyDescent="0.25">
      <c r="A38">
        <v>5</v>
      </c>
      <c r="B38">
        <f t="shared" si="0"/>
        <v>-187.96296296296299</v>
      </c>
    </row>
    <row r="39" spans="1:2" x14ac:dyDescent="0.25">
      <c r="A39">
        <v>5.5</v>
      </c>
      <c r="B39">
        <f t="shared" si="0"/>
        <v>-225.35169491525426</v>
      </c>
    </row>
    <row r="40" spans="1:2" x14ac:dyDescent="0.25">
      <c r="A40">
        <v>6</v>
      </c>
      <c r="B40">
        <f t="shared" si="0"/>
        <v>-260.75</v>
      </c>
    </row>
    <row r="41" spans="1:2" x14ac:dyDescent="0.25">
      <c r="A41">
        <v>6.5</v>
      </c>
      <c r="B41">
        <f t="shared" si="0"/>
        <v>-294.26449275362319</v>
      </c>
    </row>
    <row r="42" spans="1:2" x14ac:dyDescent="0.25">
      <c r="A42">
        <v>7</v>
      </c>
      <c r="B42">
        <f t="shared" si="0"/>
        <v>-325.97297297297303</v>
      </c>
    </row>
    <row r="43" spans="1:2" x14ac:dyDescent="0.25">
      <c r="A43">
        <v>7.5</v>
      </c>
      <c r="B43">
        <f t="shared" si="0"/>
        <v>-355.93354430379748</v>
      </c>
    </row>
    <row r="44" spans="1:2" x14ac:dyDescent="0.25">
      <c r="A44">
        <v>8</v>
      </c>
      <c r="B44">
        <f t="shared" si="0"/>
        <v>-384.19047619047615</v>
      </c>
    </row>
    <row r="45" spans="1:2" x14ac:dyDescent="0.25">
      <c r="A45">
        <v>8.5</v>
      </c>
      <c r="B45">
        <f t="shared" si="0"/>
        <v>-410.77808988764048</v>
      </c>
    </row>
    <row r="46" spans="1:2" x14ac:dyDescent="0.25">
      <c r="A46">
        <v>9</v>
      </c>
      <c r="B46">
        <f t="shared" si="0"/>
        <v>-435.72340425531911</v>
      </c>
    </row>
    <row r="47" spans="1:2" x14ac:dyDescent="0.25">
      <c r="A47">
        <v>9.5</v>
      </c>
      <c r="B47">
        <f t="shared" si="0"/>
        <v>-459.04797979797979</v>
      </c>
    </row>
    <row r="48" spans="1:2" x14ac:dyDescent="0.25">
      <c r="A48">
        <v>10</v>
      </c>
      <c r="B48">
        <f t="shared" si="0"/>
        <v>-480.76923076923072</v>
      </c>
    </row>
    <row r="49" spans="1:2" x14ac:dyDescent="0.25">
      <c r="A49">
        <v>10.5</v>
      </c>
      <c r="B49">
        <f t="shared" si="0"/>
        <v>-500.90137614678895</v>
      </c>
    </row>
    <row r="50" spans="1:2" x14ac:dyDescent="0.25">
      <c r="A50">
        <v>11</v>
      </c>
      <c r="B50">
        <f t="shared" si="0"/>
        <v>-519.45614035087715</v>
      </c>
    </row>
    <row r="51" spans="1:2" x14ac:dyDescent="0.25">
      <c r="A51">
        <v>11.5</v>
      </c>
      <c r="B51">
        <f t="shared" si="0"/>
        <v>-536.44327731092437</v>
      </c>
    </row>
    <row r="52" spans="1:2" x14ac:dyDescent="0.25">
      <c r="A52">
        <v>12</v>
      </c>
      <c r="B52">
        <f t="shared" si="0"/>
        <v>-551.87096774193549</v>
      </c>
    </row>
    <row r="53" spans="1:2" x14ac:dyDescent="0.25">
      <c r="A53">
        <v>12.5</v>
      </c>
      <c r="B53">
        <f t="shared" si="0"/>
        <v>-565.74612403100775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4DD3-4D61-4E01-8273-7157D36DEE9A}">
  <dimension ref="A15:U34"/>
  <sheetViews>
    <sheetView tabSelected="1" topLeftCell="A11" zoomScale="85" zoomScaleNormal="85" workbookViewId="0">
      <selection activeCell="N34" sqref="N34"/>
    </sheetView>
  </sheetViews>
  <sheetFormatPr defaultRowHeight="15" x14ac:dyDescent="0.25"/>
  <sheetData>
    <row r="15" spans="18:21" x14ac:dyDescent="0.25">
      <c r="R15" s="11" t="s">
        <v>70</v>
      </c>
      <c r="S15" s="11"/>
      <c r="T15" s="11"/>
      <c r="U15" s="11"/>
    </row>
    <row r="22" spans="1:19" x14ac:dyDescent="0.25">
      <c r="A22" t="s">
        <v>68</v>
      </c>
    </row>
    <row r="23" spans="1:19" x14ac:dyDescent="0.25">
      <c r="A23" t="s">
        <v>69</v>
      </c>
    </row>
    <row r="24" spans="1:19" x14ac:dyDescent="0.25">
      <c r="H24" t="s">
        <v>59</v>
      </c>
    </row>
    <row r="25" spans="1:19" x14ac:dyDescent="0.25">
      <c r="A25" t="s">
        <v>56</v>
      </c>
      <c r="N25" s="9" t="s">
        <v>60</v>
      </c>
      <c r="O25" s="9"/>
      <c r="P25" s="10" t="s">
        <v>61</v>
      </c>
    </row>
    <row r="26" spans="1:19" x14ac:dyDescent="0.25">
      <c r="H26" s="6" t="s">
        <v>46</v>
      </c>
      <c r="I26" s="6" t="s">
        <v>62</v>
      </c>
      <c r="J26" s="6" t="s">
        <v>63</v>
      </c>
      <c r="K26" s="6" t="s">
        <v>64</v>
      </c>
      <c r="L26" s="6" t="s">
        <v>65</v>
      </c>
      <c r="M26" s="6" t="s">
        <v>49</v>
      </c>
      <c r="N26" s="6" t="s">
        <v>66</v>
      </c>
      <c r="O26" s="6" t="s">
        <v>67</v>
      </c>
      <c r="P26" s="6" t="s">
        <v>64</v>
      </c>
      <c r="Q26" s="6" t="s">
        <v>65</v>
      </c>
      <c r="R26" s="6" t="s">
        <v>66</v>
      </c>
      <c r="S26" s="6" t="s">
        <v>67</v>
      </c>
    </row>
    <row r="27" spans="1:19" x14ac:dyDescent="0.25">
      <c r="A27" t="s">
        <v>57</v>
      </c>
      <c r="H27">
        <v>1</v>
      </c>
      <c r="I27">
        <v>3</v>
      </c>
      <c r="J27">
        <v>5.75</v>
      </c>
      <c r="K27">
        <f>-0.024*I27 + 0.93*J27</f>
        <v>5.2755000000000001</v>
      </c>
      <c r="L27">
        <f>0.031 * J27/I27 - 1.012*H27</f>
        <v>-0.95258333333333334</v>
      </c>
      <c r="M27">
        <f>H27+_h</f>
        <v>1.6</v>
      </c>
      <c r="N27">
        <f>I27 + _h *K27</f>
        <v>6.1653000000000002</v>
      </c>
      <c r="O27">
        <f>J27 + _h *L27</f>
        <v>5.1784499999999998</v>
      </c>
      <c r="P27">
        <f>-0.024*N27 + 0.93*O27</f>
        <v>4.6679912999999997</v>
      </c>
      <c r="Q27">
        <f>0.031 * O27/N27 - 1.012*M27</f>
        <v>-1.5931620213128317</v>
      </c>
      <c r="R27">
        <f>I27 + (_h/2) * (K27+P27)</f>
        <v>5.9830473899999994</v>
      </c>
      <c r="S27">
        <f>J27 + (_h/2) * (L27+Q27)</f>
        <v>4.9862763936061505</v>
      </c>
    </row>
    <row r="28" spans="1:19" x14ac:dyDescent="0.25">
      <c r="H28">
        <f>M27</f>
        <v>1.6</v>
      </c>
      <c r="I28">
        <f>R27</f>
        <v>5.9830473899999994</v>
      </c>
      <c r="J28">
        <f>S27</f>
        <v>4.9862763936061505</v>
      </c>
      <c r="K28">
        <f>-0.024*I28 + 0.93*J28</f>
        <v>4.4936439086937199</v>
      </c>
      <c r="L28">
        <f>0.031 * J28/I28 - 1.012*H28</f>
        <v>-1.5933645756541819</v>
      </c>
      <c r="M28">
        <f>H28+_h</f>
        <v>2.2000000000000002</v>
      </c>
      <c r="N28">
        <f>I28 + _h *K28</f>
        <v>8.679233735216231</v>
      </c>
      <c r="O28">
        <f>J28 + _h *L28</f>
        <v>4.0302576482136416</v>
      </c>
      <c r="P28">
        <f>-0.024*N28 + 0.93*O28</f>
        <v>3.5398380031934975</v>
      </c>
      <c r="Q28">
        <f>0.031 * O28/N28 - 1.012*M28</f>
        <v>-2.2120049518994196</v>
      </c>
      <c r="R28">
        <f>I28 + (_h/2) * (K28+P28)</f>
        <v>8.3930919635661638</v>
      </c>
      <c r="S28">
        <f>J28 + (_h/2) * (L28+Q28)</f>
        <v>3.8446655353400701</v>
      </c>
    </row>
    <row r="29" spans="1:19" x14ac:dyDescent="0.25">
      <c r="A29" t="s">
        <v>58</v>
      </c>
      <c r="H29">
        <f t="shared" ref="H29:H33" si="0">M28</f>
        <v>2.2000000000000002</v>
      </c>
      <c r="I29">
        <f t="shared" ref="I29:I33" si="1">R28</f>
        <v>8.3930919635661638</v>
      </c>
      <c r="J29">
        <f t="shared" ref="J29:J33" si="2">S28</f>
        <v>3.8446655353400701</v>
      </c>
      <c r="K29">
        <f t="shared" ref="K29:K33" si="3">-0.024*I29 + 0.93*J29</f>
        <v>3.3741047407406772</v>
      </c>
      <c r="L29">
        <f t="shared" ref="L29:L33" si="4">0.031 * J29/I29 - 1.012*H29</f>
        <v>-2.2121996752432942</v>
      </c>
      <c r="M29">
        <f>H29+_h</f>
        <v>2.8000000000000003</v>
      </c>
      <c r="N29">
        <f>I29 + _h *K29</f>
        <v>10.41755480801057</v>
      </c>
      <c r="O29">
        <f>J29 + _h *L29</f>
        <v>2.5173457301940934</v>
      </c>
      <c r="P29">
        <f t="shared" ref="P29:P33" si="5">-0.024*N29 + 0.93*O29</f>
        <v>2.0911102136882533</v>
      </c>
      <c r="Q29">
        <f t="shared" ref="Q29:Q33" si="6">0.031 * O29/N29 - 1.012*M29</f>
        <v>-2.8261090177998383</v>
      </c>
      <c r="R29">
        <f>I29 + (_h/2) * (K29+P29)</f>
        <v>10.032656449894843</v>
      </c>
      <c r="S29">
        <f>J29 + (_h/2) * (L29+Q29)</f>
        <v>2.33317292742713</v>
      </c>
    </row>
    <row r="30" spans="1:19" x14ac:dyDescent="0.25">
      <c r="H30">
        <f t="shared" si="0"/>
        <v>2.8000000000000003</v>
      </c>
      <c r="I30">
        <f t="shared" si="1"/>
        <v>10.032656449894843</v>
      </c>
      <c r="J30">
        <f t="shared" si="2"/>
        <v>2.33317292742713</v>
      </c>
      <c r="K30">
        <f t="shared" si="3"/>
        <v>1.9290670677097548</v>
      </c>
      <c r="L30">
        <f t="shared" si="4"/>
        <v>-2.8263907069168108</v>
      </c>
      <c r="M30">
        <f>H30+_h</f>
        <v>3.4000000000000004</v>
      </c>
      <c r="N30">
        <f>I30 + _h *K30</f>
        <v>11.190096690520695</v>
      </c>
      <c r="O30">
        <f>J30 + _h *L30</f>
        <v>0.63733850327704356</v>
      </c>
      <c r="P30">
        <f t="shared" si="5"/>
        <v>0.3241624874751538</v>
      </c>
      <c r="Q30">
        <f t="shared" si="6"/>
        <v>-3.439034376864829</v>
      </c>
      <c r="R30">
        <f>I30 + (_h/2) * (K30+P30)</f>
        <v>10.708625316450314</v>
      </c>
      <c r="S30">
        <f>J30 + (_h/2) * (L30+Q30)</f>
        <v>0.45354540229263818</v>
      </c>
    </row>
    <row r="31" spans="1:19" x14ac:dyDescent="0.25">
      <c r="A31">
        <f>(5.2-1)/7</f>
        <v>0.6</v>
      </c>
      <c r="H31">
        <f t="shared" si="0"/>
        <v>3.4000000000000004</v>
      </c>
      <c r="I31">
        <f t="shared" si="1"/>
        <v>10.708625316450314</v>
      </c>
      <c r="J31">
        <f t="shared" si="2"/>
        <v>0.45354540229263818</v>
      </c>
      <c r="K31">
        <f t="shared" si="3"/>
        <v>0.16479021653734599</v>
      </c>
      <c r="L31">
        <f t="shared" si="4"/>
        <v>-3.4394870483320141</v>
      </c>
      <c r="M31">
        <f>H31+_h</f>
        <v>4</v>
      </c>
      <c r="N31">
        <f>I31 + _h *K31</f>
        <v>10.807499446372722</v>
      </c>
      <c r="O31">
        <f>J31 + _h *L31</f>
        <v>-1.6101468267065704</v>
      </c>
      <c r="P31">
        <f t="shared" si="5"/>
        <v>-1.756816535550056</v>
      </c>
      <c r="Q31">
        <f t="shared" si="6"/>
        <v>-4.0526185106809933</v>
      </c>
      <c r="R31">
        <f>I31 + (_h/2) * (K31+P31)</f>
        <v>10.231017420746502</v>
      </c>
      <c r="S31">
        <f>J31 + (_h/2) * (L31+Q31)</f>
        <v>-1.7940862654112639</v>
      </c>
    </row>
    <row r="32" spans="1:19" x14ac:dyDescent="0.25">
      <c r="H32">
        <f t="shared" si="0"/>
        <v>4</v>
      </c>
      <c r="I32">
        <f t="shared" si="1"/>
        <v>10.231017420746502</v>
      </c>
      <c r="J32">
        <f t="shared" si="2"/>
        <v>-1.7940862654112639</v>
      </c>
      <c r="K32">
        <f t="shared" si="3"/>
        <v>-1.9140446449303916</v>
      </c>
      <c r="L32">
        <f t="shared" si="4"/>
        <v>-4.0534360844030006</v>
      </c>
      <c r="M32">
        <f>H32+_h</f>
        <v>4.5999999999999996</v>
      </c>
      <c r="N32">
        <f>I32 + _h *K32</f>
        <v>9.0825906337882678</v>
      </c>
      <c r="O32">
        <f>J32 + _h *L32</f>
        <v>-4.2261479160530646</v>
      </c>
      <c r="P32">
        <f t="shared" si="5"/>
        <v>-4.1482997371402686</v>
      </c>
      <c r="Q32">
        <f t="shared" si="6"/>
        <v>-4.6696243631228151</v>
      </c>
      <c r="R32">
        <f>I32 + (_h/2) * (K32+P32)</f>
        <v>8.4123141061253044</v>
      </c>
      <c r="S32">
        <f>J32 + (_h/2) * (L32+Q32)</f>
        <v>-4.4110043996690083</v>
      </c>
    </row>
    <row r="33" spans="8:19" x14ac:dyDescent="0.25">
      <c r="H33">
        <f t="shared" si="0"/>
        <v>4.5999999999999996</v>
      </c>
      <c r="I33">
        <f t="shared" si="1"/>
        <v>8.4123141061253044</v>
      </c>
      <c r="J33">
        <f t="shared" si="2"/>
        <v>-4.4110043996690083</v>
      </c>
      <c r="K33">
        <f t="shared" si="3"/>
        <v>-4.3041296302391849</v>
      </c>
      <c r="L33">
        <f t="shared" si="4"/>
        <v>-4.6714548776311347</v>
      </c>
      <c r="M33">
        <f>H33+_h</f>
        <v>5.1999999999999993</v>
      </c>
      <c r="N33">
        <f>I33 + _h *K33</f>
        <v>5.8298363279817931</v>
      </c>
      <c r="O33">
        <f>J33 + _h *L33</f>
        <v>-7.2138773262476885</v>
      </c>
      <c r="P33">
        <f t="shared" si="5"/>
        <v>-6.8488219852819139</v>
      </c>
      <c r="Q33">
        <f t="shared" si="6"/>
        <v>-5.3007596012876563</v>
      </c>
      <c r="R33">
        <f>I33 + (_h/2) * (K33+P33)</f>
        <v>5.0664286214689742</v>
      </c>
      <c r="S33">
        <f>J33 + (_h/2) * (L33+Q33)</f>
        <v>-7.4026687433446448</v>
      </c>
    </row>
    <row r="34" spans="8:19" x14ac:dyDescent="0.25">
      <c r="H34">
        <f t="shared" ref="H34" si="7">M33</f>
        <v>5.1999999999999993</v>
      </c>
      <c r="I34">
        <f t="shared" ref="I34" si="8">R33</f>
        <v>5.0664286214689742</v>
      </c>
      <c r="J34" s="12">
        <f t="shared" ref="J34" si="9">S33</f>
        <v>-7.4026687433446448</v>
      </c>
    </row>
  </sheetData>
  <mergeCells count="2">
    <mergeCell ref="N25:O25"/>
    <mergeCell ref="R15:U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Sheet3!_h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Gabi</cp:lastModifiedBy>
  <dcterms:created xsi:type="dcterms:W3CDTF">2021-06-26T17:47:08Z</dcterms:created>
  <dcterms:modified xsi:type="dcterms:W3CDTF">2021-06-26T19:14:07Z</dcterms:modified>
</cp:coreProperties>
</file>