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sio\Desktop\cursosAlura\excel\projetoFinal\"/>
    </mc:Choice>
  </mc:AlternateContent>
  <xr:revisionPtr revIDLastSave="0" documentId="13_ncr:1_{9FC8E9F5-FC0C-430A-9912-4968BA62B4AB}" xr6:coauthVersionLast="47" xr6:coauthVersionMax="47" xr10:uidLastSave="{00000000-0000-0000-0000-000000000000}"/>
  <bookViews>
    <workbookView xWindow="-120" yWindow="-120" windowWidth="20730" windowHeight="11160" tabRatio="773" activeTab="3" xr2:uid="{B673A230-CF2B-4926-840F-06DAC6DEF54A}"/>
  </bookViews>
  <sheets>
    <sheet name="Controle de Entregas" sheetId="3" r:id="rId1"/>
    <sheet name="Indicadores Base" sheetId="9" state="hidden" r:id="rId2"/>
    <sheet name="Valor dos Contratos" sheetId="7" r:id="rId3"/>
    <sheet name="Dashboard" sheetId="8" r:id="rId4"/>
  </sheets>
  <definedNames>
    <definedName name="bancoDeDadosOrigem">'Controle de Entregas'!$A$1:$M$31</definedName>
    <definedName name="NativeTimeline_Data_Contrato">#N/A</definedName>
    <definedName name="pesogeral">'Controle de Entregas'!$F$2:$F$31</definedName>
    <definedName name="SegmentaçãodeDados_Cliente">#N/A</definedName>
    <definedName name="situacaochegada">'Controle de Entregas'!$M$1:$M$31</definedName>
    <definedName name="situacaopartida">'Controle de Entregas'!$J$1:$J$31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9" l="1"/>
  <c r="BK16" i="8"/>
  <c r="BK10" i="8"/>
  <c r="AP16" i="8"/>
  <c r="AP10" i="8"/>
  <c r="U16" i="8"/>
  <c r="U10" i="8"/>
  <c r="BA4" i="8"/>
  <c r="BA10" i="8"/>
  <c r="BK4" i="8"/>
  <c r="AF4" i="8"/>
  <c r="AF10" i="8"/>
  <c r="AP4" i="8"/>
  <c r="K4" i="8"/>
  <c r="U4" i="8"/>
  <c r="K10" i="8"/>
  <c r="BA16" i="8" l="1"/>
  <c r="AF16" i="8"/>
  <c r="K16" i="8"/>
  <c r="B2" i="8" s="1"/>
</calcChain>
</file>

<file path=xl/sharedStrings.xml><?xml version="1.0" encoding="utf-8"?>
<sst xmlns="http://schemas.openxmlformats.org/spreadsheetml/2006/main" count="296" uniqueCount="56">
  <si>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</si>
  <si>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</si>
  <si>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</si>
  <si>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</si>
  <si>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</si>
  <si>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</si>
  <si>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</si>
  <si>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</si>
  <si>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</si>
  <si>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</si>
  <si>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</si>
  <si>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</si>
  <si>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</si>
  <si>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</si>
  <si>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</si>
  <si>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</si>
  <si>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</si>
  <si>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</si>
  <si>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</si>
  <si>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</si>
  <si>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</si>
  <si>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</si>
  <si>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</si>
  <si>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</si>
  <si>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</si>
  <si>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</si>
  <si>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</si>
  <si>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</si>
  <si>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</si>
  <si>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</si>
  <si>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</si>
  <si>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</si>
  <si>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</si>
  <si>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</si>
  <si>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</si>
  <si>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</si>
  <si>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</si>
  <si>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</si>
  <si>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</si>
  <si>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</si>
  <si>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</si>
  <si>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</si>
  <si>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</si>
  <si>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</si>
  <si>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</si>
  <si>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LOGÍSTICA DE ENTREGA POR PERÍODO</t>
  </si>
  <si>
    <t>Kg Transportados</t>
  </si>
  <si>
    <t>Média Peso</t>
  </si>
  <si>
    <t>Viagens no Período</t>
  </si>
  <si>
    <t>Total Contratos</t>
  </si>
  <si>
    <t>Partidas em Atraso</t>
  </si>
  <si>
    <t>Viagens em Aberto</t>
  </si>
  <si>
    <t>Painel de Logística</t>
  </si>
  <si>
    <t>Painel de Veículos</t>
  </si>
  <si>
    <t>Painel de Cargas</t>
  </si>
  <si>
    <t>Média de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</si>
</sst>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Verdana"/>
      <family val="2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2" borderId="6" xfId="0" applyNumberFormat="1" applyFill="1" applyBorder="1"/>
    <xf numFmtId="164" fontId="0" fillId="3" borderId="5" xfId="0" applyNumberFormat="1" applyFill="1" applyBorder="1"/>
    <xf numFmtId="0" fontId="0" fillId="2" borderId="6" xfId="0" applyFill="1" applyBorder="1"/>
    <xf numFmtId="0" fontId="3" fillId="2" borderId="6" xfId="0" applyFont="1" applyFill="1" applyBorder="1"/>
    <xf numFmtId="0" fontId="0" fillId="2" borderId="2" xfId="0" applyNumberFormat="1" applyFill="1" applyBorder="1"/>
    <xf numFmtId="0" fontId="0" fillId="3" borderId="7" xfId="0" applyFill="1" applyBorder="1"/>
    <xf numFmtId="0" fontId="0" fillId="3" borderId="7" xfId="0" applyNumberFormat="1" applyFill="1" applyBorder="1"/>
    <xf numFmtId="0" fontId="0" fillId="3" borderId="1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21" xfId="0" applyFill="1" applyBorder="1"/>
    <xf numFmtId="0" fontId="0" fillId="2" borderId="22" xfId="0" applyFill="1" applyBorder="1" applyAlignment="1">
      <alignment horizontal="left"/>
    </xf>
    <xf numFmtId="164" fontId="0" fillId="2" borderId="4" xfId="0" applyNumberFormat="1" applyFill="1" applyBorder="1"/>
    <xf numFmtId="164" fontId="0" fillId="2" borderId="6" xfId="0" applyNumberFormat="1" applyFill="1" applyBorder="1"/>
    <xf numFmtId="0" fontId="4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4" fontId="6" fillId="0" borderId="19" xfId="1" applyFont="1" applyBorder="1" applyAlignment="1">
      <alignment horizontal="center" vertical="center"/>
    </xf>
    <xf numFmtId="44" fontId="6" fillId="0" borderId="20" xfId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textRotation="90"/>
    </xf>
    <xf numFmtId="0" fontId="4" fillId="5" borderId="19" xfId="0" applyFont="1" applyFill="1" applyBorder="1" applyAlignment="1">
      <alignment horizontal="center" vertical="center" textRotation="90"/>
    </xf>
    <xf numFmtId="165" fontId="0" fillId="0" borderId="0" xfId="0" applyNumberFormat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8" fillId="0" borderId="11" xfId="0" applyFont="1" applyBorder="1"/>
    <xf numFmtId="0" fontId="7" fillId="5" borderId="2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69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/>
        </patternFill>
      </fill>
    </dxf>
    <dxf>
      <fill>
        <patternFill>
          <bgColor theme="9" tint="0.39997558519241921"/>
        </patternFill>
      </fill>
    </dxf>
    <dxf>
      <border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medium">
          <color theme="9" tint="-0.499984740745262"/>
        </left>
      </border>
    </dxf>
    <dxf>
      <border>
        <left style="medium">
          <color theme="9" tint="-0.499984740745262"/>
        </left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/>
        <right/>
        <top/>
        <bottom/>
        <vertical/>
        <horizontal/>
      </border>
    </dxf>
    <dxf>
      <fill>
        <patternFill>
          <fgColor indexed="64"/>
          <bgColor theme="9" tint="0.39997558519241921"/>
        </patternFill>
      </fill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right style="thin">
          <color theme="9" tint="-0.499984740745262"/>
        </right>
      </border>
    </dxf>
    <dxf>
      <border>
        <right style="thin">
          <color theme="9" tint="-0.499984740745262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border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numFmt numFmtId="164" formatCode="_-[$R$-416]\ * #,##0.00_-;\-[$R$-416]\ * #,##0.00_-;_-[$R$-416]\ * &quot;-&quot;??_-;_-@_-"/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'Valor dos Contratos'!$B$11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D15-4D07-BA77-0B669F7424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D15-4D07-BA77-0B669F7424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D15-4D07-BA77-0B669F7424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D15-4D07-BA77-0B669F7424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'Valor dos Contratos'!$A$12:$A$15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'Valor dos Contratos'!$B$12:$B$15</c:f>
              <c:numCache>
                <c:formatCode>_-[$R$-416]\ * #,##0.00_-;\-[$R$-416]\ * #,##0.00_-;_-[$R$-416]\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10890.106716313854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5-4D07-BA77-0B669F7424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dos Contratos'!$E$11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Contratos'!$E$12:$E$20</c:f>
              <c:numCache>
                <c:formatCode>General</c:formatCode>
                <c:ptCount val="8"/>
                <c:pt idx="0">
                  <c:v>418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51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9-476E-8BE1-EC51458048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449247"/>
        <c:axId val="657448415"/>
      </c:barChart>
      <c:lineChart>
        <c:grouping val="standard"/>
        <c:varyColors val="0"/>
        <c:ser>
          <c:idx val="1"/>
          <c:order val="1"/>
          <c:tx>
            <c:strRef>
              <c:f>'Valor dos Contratos'!$F$11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Contratos'!$F$12:$F$20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9-476E-8BE1-EC51458048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7665711"/>
        <c:axId val="747664879"/>
      </c:lineChart>
      <c:catAx>
        <c:axId val="6574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8415"/>
        <c:crosses val="autoZero"/>
        <c:auto val="1"/>
        <c:lblAlgn val="ctr"/>
        <c:lblOffset val="100"/>
        <c:noMultiLvlLbl val="0"/>
      </c:catAx>
      <c:valAx>
        <c:axId val="6574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9247"/>
        <c:crosses val="autoZero"/>
        <c:crossBetween val="between"/>
      </c:valAx>
      <c:valAx>
        <c:axId val="7476648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665711"/>
        <c:crosses val="max"/>
        <c:crossBetween val="between"/>
      </c:valAx>
      <c:catAx>
        <c:axId val="74766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66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'Valor dos Contratos'!$B$11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E1-4CC9-A4E8-2346ADB46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E1-4CC9-A4E8-2346ADB46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E1-4CC9-A4E8-2346ADB463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E1-4CC9-A4E8-2346ADB46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'Valor dos Contratos'!$A$12:$A$15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'Valor dos Contratos'!$B$12:$B$15</c:f>
              <c:numCache>
                <c:formatCode>_-[$R$-416]\ * #,##0.00_-;\-[$R$-416]\ * #,##0.00_-;_-[$R$-416]\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10890.106716313854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1-4CC9-A4E8-2346ADB463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dos Contratos'!$E$11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Contratos'!$E$12:$E$20</c:f>
              <c:numCache>
                <c:formatCode>General</c:formatCode>
                <c:ptCount val="8"/>
                <c:pt idx="0">
                  <c:v>418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51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4-4CF7-992B-FFA07DFB1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449247"/>
        <c:axId val="657448415"/>
      </c:barChart>
      <c:lineChart>
        <c:grouping val="standard"/>
        <c:varyColors val="0"/>
        <c:ser>
          <c:idx val="1"/>
          <c:order val="1"/>
          <c:tx>
            <c:strRef>
              <c:f>'Valor dos Contratos'!$F$11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Contratos'!$F$12:$F$20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4-4CF7-992B-FFA07DFB1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7665711"/>
        <c:axId val="747664879"/>
      </c:lineChart>
      <c:catAx>
        <c:axId val="6574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8415"/>
        <c:crosses val="autoZero"/>
        <c:auto val="1"/>
        <c:lblAlgn val="ctr"/>
        <c:lblOffset val="100"/>
        <c:noMultiLvlLbl val="0"/>
      </c:catAx>
      <c:valAx>
        <c:axId val="6574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9247"/>
        <c:crosses val="autoZero"/>
        <c:crossBetween val="between"/>
      </c:valAx>
      <c:valAx>
        <c:axId val="7476648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665711"/>
        <c:crosses val="max"/>
        <c:crossBetween val="between"/>
      </c:valAx>
      <c:catAx>
        <c:axId val="74766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66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dinâmica7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'Valor dos Contratos'!$B$11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8B-4BC0-9D46-46810AA75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8B-4BC0-9D46-46810AA75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8B-4BC0-9D46-46810AA75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48B-4BC0-9D46-46810AA75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'Valor dos Contratos'!$A$12:$A$15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'Valor dos Contratos'!$B$12:$B$15</c:f>
              <c:numCache>
                <c:formatCode>_-[$R$-416]\ * #,##0.00_-;\-[$R$-416]\ * #,##0.00_-;_-[$R$-416]\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10890.106716313854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8B-4BC0-9D46-46810AA75D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[excelIntermediario.xlsx]Valor dos Contratos!Tabela dinâmica5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'Valor dos Contratos'!$E$11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Contratos'!$E$12:$E$20</c:f>
              <c:numCache>
                <c:formatCode>General</c:formatCode>
                <c:ptCount val="8"/>
                <c:pt idx="0">
                  <c:v>418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51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9-4B22-A2ED-4F621FFE0A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449247"/>
        <c:axId val="657448415"/>
      </c:barChart>
      <c:lineChart>
        <c:grouping val="standard"/>
        <c:varyColors val="0"/>
        <c:ser>
          <c:idx val="1"/>
          <c:order val="1"/>
          <c:tx>
            <c:strRef>
              <c:f>'Valor dos Contratos'!$F$11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'Valor dos Contratos'!$D$12:$D$20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'Valor dos Contratos'!$F$12:$F$20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9-4B22-A2ED-4F621FFE0A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7665711"/>
        <c:axId val="747664879"/>
      </c:lineChart>
      <c:catAx>
        <c:axId val="6574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8415"/>
        <c:crosses val="autoZero"/>
        <c:auto val="1"/>
        <c:lblAlgn val="ctr"/>
        <c:lblOffset val="100"/>
        <c:noMultiLvlLbl val="0"/>
      </c:catAx>
      <c:valAx>
        <c:axId val="6574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7449247"/>
        <c:crosses val="autoZero"/>
        <c:crossBetween val="between"/>
      </c:valAx>
      <c:valAx>
        <c:axId val="7476648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665711"/>
        <c:crosses val="max"/>
        <c:crossBetween val="between"/>
      </c:valAx>
      <c:catAx>
        <c:axId val="74766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664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501650</xdr:colOff>
      <xdr:row>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1117FF54-33B4-493E-AED9-44A5FDCA19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638174</xdr:colOff>
      <xdr:row>0</xdr:row>
      <xdr:rowOff>19049</xdr:rowOff>
    </xdr:from>
    <xdr:to>
      <xdr:col>12</xdr:col>
      <xdr:colOff>427567</xdr:colOff>
      <xdr:row>8</xdr:row>
      <xdr:rowOff>180974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">
              <a:extLst>
                <a:ext uri="{FF2B5EF4-FFF2-40B4-BE49-F238E27FC236}">
                  <a16:creationId xmlns:a16="http://schemas.microsoft.com/office/drawing/2014/main" id="{323ED943-30F8-43CB-AB93-8AE4E2975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19049"/>
              <a:ext cx="10267951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31749</xdr:colOff>
      <xdr:row>2</xdr:row>
      <xdr:rowOff>31749</xdr:rowOff>
    </xdr:from>
    <xdr:to>
      <xdr:col>19</xdr:col>
      <xdr:colOff>486834</xdr:colOff>
      <xdr:row>19</xdr:row>
      <xdr:rowOff>138641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DF492EBE-7CE7-48A5-BF62-DE75DC39D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</xdr:row>
      <xdr:rowOff>19050</xdr:rowOff>
    </xdr:from>
    <xdr:to>
      <xdr:col>9</xdr:col>
      <xdr:colOff>476250</xdr:colOff>
      <xdr:row>19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74414A-D293-4B2C-96CE-C0763924E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21166</xdr:colOff>
      <xdr:row>20</xdr:row>
      <xdr:rowOff>39158</xdr:rowOff>
    </xdr:from>
    <xdr:to>
      <xdr:col>20</xdr:col>
      <xdr:colOff>63500</xdr:colOff>
      <xdr:row>27</xdr:row>
      <xdr:rowOff>77258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Contrato 1">
              <a:extLst>
                <a:ext uri="{FF2B5EF4-FFF2-40B4-BE49-F238E27FC236}">
                  <a16:creationId xmlns:a16="http://schemas.microsoft.com/office/drawing/2014/main" id="{9C5EA244-69A9-4D14-B660-A0D977FC8CD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6" y="4018491"/>
              <a:ext cx="11303001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2</xdr:row>
      <xdr:rowOff>9524</xdr:rowOff>
    </xdr:from>
    <xdr:to>
      <xdr:col>22</xdr:col>
      <xdr:colOff>0</xdr:colOff>
      <xdr:row>19</xdr:row>
      <xdr:rowOff>180975</xdr:rowOff>
    </xdr:to>
    <xdr:graphicFrame macro="">
      <xdr:nvGraphicFramePr>
        <xdr:cNvPr id="6" name="Gráfico 4">
          <a:extLst>
            <a:ext uri="{FF2B5EF4-FFF2-40B4-BE49-F238E27FC236}">
              <a16:creationId xmlns:a16="http://schemas.microsoft.com/office/drawing/2014/main" id="{E2F4E8D6-2BB4-4958-8A30-126D7B21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19050</xdr:rowOff>
    </xdr:from>
    <xdr:to>
      <xdr:col>22</xdr:col>
      <xdr:colOff>0</xdr:colOff>
      <xdr:row>19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5556BC-B84F-4091-9AE5-A193A0A91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2</xdr:row>
      <xdr:rowOff>9524</xdr:rowOff>
    </xdr:from>
    <xdr:to>
      <xdr:col>43</xdr:col>
      <xdr:colOff>0</xdr:colOff>
      <xdr:row>19</xdr:row>
      <xdr:rowOff>180975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E8319393-59E2-415B-B1C3-DDE0A2987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</xdr:row>
      <xdr:rowOff>19050</xdr:rowOff>
    </xdr:from>
    <xdr:to>
      <xdr:col>43</xdr:col>
      <xdr:colOff>0</xdr:colOff>
      <xdr:row>19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DABD810-DC14-42DD-B15B-96F8ACBD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io" refreshedDate="44589.412722800924" createdVersion="7" refreshedVersion="7" minRefreshableVersion="3" recordCount="29" xr:uid="{80BD7E85-1DB7-44F7-8A02-8AF08671E7F7}">
  <cacheSource type="worksheet">
    <worksheetSource ref="A1:M31" sheet="Controle de 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 count="2">
        <s v="Encerrado"/>
        <s v="Aberto"/>
      </sharedItems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 count="3">
        <s v="Finalizada - Em Dia"/>
        <s v="Finalizada - Atrasada"/>
        <s v="Em Aberto - Atrasada"/>
      </sharedItems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3332128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n v="869.32"/>
    <x v="0"/>
    <n v="25"/>
    <x v="0"/>
    <x v="0"/>
    <d v="2019-03-05T00:00:00"/>
    <x v="0"/>
    <s v="SP"/>
    <d v="2019-03-05T00:00:00"/>
    <s v="Finalizada - Em Dia"/>
  </r>
  <r>
    <x v="0"/>
    <x v="1"/>
    <x v="0"/>
    <n v="586.32000000000005"/>
    <x v="1"/>
    <n v="16"/>
    <x v="0"/>
    <x v="0"/>
    <d v="2019-04-20T00:00:00"/>
    <x v="0"/>
    <s v="RJ"/>
    <d v="2019-04-20T00:00:00"/>
    <s v="Finalizada - Em Dia"/>
  </r>
  <r>
    <x v="0"/>
    <x v="2"/>
    <x v="0"/>
    <n v="256.32"/>
    <x v="1"/>
    <n v="9"/>
    <x v="0"/>
    <x v="0"/>
    <d v="2019-04-20T00:00:00"/>
    <x v="0"/>
    <s v="RJ"/>
    <d v="2019-04-20T00:00:00"/>
    <s v="Finalizada - Em Dia"/>
  </r>
  <r>
    <x v="0"/>
    <x v="3"/>
    <x v="0"/>
    <n v="726.32"/>
    <x v="0"/>
    <n v="23"/>
    <x v="0"/>
    <x v="0"/>
    <d v="2019-10-10T00:00:00"/>
    <x v="1"/>
    <s v="SP"/>
    <d v="2019-10-10T00:00:00"/>
    <s v="Finalizada - Atrasada"/>
  </r>
  <r>
    <x v="0"/>
    <x v="4"/>
    <x v="1"/>
    <n v="452.12"/>
    <x v="1"/>
    <n v="14"/>
    <x v="0"/>
    <x v="0"/>
    <d v="2019-12-20T00:00:00"/>
    <x v="2"/>
    <s v="SP"/>
    <d v="2019-12-20T00:00:00"/>
    <s v="Em Aberto - Atrasada"/>
  </r>
  <r>
    <x v="0"/>
    <x v="5"/>
    <x v="1"/>
    <n v="956.32"/>
    <x v="0"/>
    <n v="28"/>
    <x v="0"/>
    <x v="0"/>
    <d v="2019-12-20T00:00:00"/>
    <x v="2"/>
    <s v="SP"/>
    <d v="2019-12-20T00:00:00"/>
    <s v="Em Aberto - Atrasada"/>
  </r>
  <r>
    <x v="1"/>
    <x v="6"/>
    <x v="0"/>
    <n v="2395"/>
    <x v="2"/>
    <n v="343"/>
    <x v="1"/>
    <x v="1"/>
    <d v="2019-04-12T00:00:00"/>
    <x v="0"/>
    <s v="SP"/>
    <d v="2019-04-15T00:00:00"/>
    <s v="Finalizada - Em Dia"/>
  </r>
  <r>
    <x v="1"/>
    <x v="7"/>
    <x v="0"/>
    <n v="1745.6268221574344"/>
    <x v="2"/>
    <n v="250"/>
    <x v="1"/>
    <x v="1"/>
    <d v="2019-05-10T00:00:00"/>
    <x v="0"/>
    <s v="RJ"/>
    <d v="2019-05-13T00:00:00"/>
    <s v="Finalizada - Atrasada"/>
  </r>
  <r>
    <x v="1"/>
    <x v="8"/>
    <x v="0"/>
    <n v="907.72594752186592"/>
    <x v="2"/>
    <n v="130"/>
    <x v="1"/>
    <x v="1"/>
    <d v="2019-05-10T00:00:00"/>
    <x v="0"/>
    <s v="RJ"/>
    <d v="2019-05-13T00:00:00"/>
    <s v="Finalizada - Atrasada"/>
  </r>
  <r>
    <x v="1"/>
    <x v="9"/>
    <x v="0"/>
    <n v="1955.1020408163265"/>
    <x v="2"/>
    <n v="280"/>
    <x v="1"/>
    <x v="1"/>
    <d v="2019-05-22T00:00:00"/>
    <x v="0"/>
    <s v="SP"/>
    <d v="2019-05-25T00:00:00"/>
    <s v="Finalizada - Em Dia"/>
  </r>
  <r>
    <x v="1"/>
    <x v="10"/>
    <x v="0"/>
    <n v="1326.6763848396502"/>
    <x v="2"/>
    <n v="190"/>
    <x v="1"/>
    <x v="1"/>
    <d v="2019-07-20T00:00:00"/>
    <x v="0"/>
    <s v="SP"/>
    <d v="2019-07-23T00:00:00"/>
    <s v="Finalizada - Em Dia"/>
  </r>
  <r>
    <x v="2"/>
    <x v="11"/>
    <x v="0"/>
    <n v="600"/>
    <x v="3"/>
    <n v="15"/>
    <x v="0"/>
    <x v="2"/>
    <d v="2019-07-07T00:00:00"/>
    <x v="0"/>
    <s v="BA"/>
    <d v="2019-07-12T00:00:00"/>
    <s v="Finalizada - Em Dia"/>
  </r>
  <r>
    <x v="2"/>
    <x v="12"/>
    <x v="0"/>
    <n v="920"/>
    <x v="4"/>
    <n v="23"/>
    <x v="0"/>
    <x v="2"/>
    <d v="2019-08-16T00:00:00"/>
    <x v="0"/>
    <s v="BA"/>
    <d v="2019-07-22T00:00:00"/>
    <s v="Finalizada - Atrasada"/>
  </r>
  <r>
    <x v="2"/>
    <x v="13"/>
    <x v="0"/>
    <n v="440"/>
    <x v="3"/>
    <n v="11"/>
    <x v="0"/>
    <x v="2"/>
    <d v="2019-08-16T00:00:00"/>
    <x v="0"/>
    <s v="SP"/>
    <d v="2019-08-23T00:00:00"/>
    <s v="Finalizada - Atrasada"/>
  </r>
  <r>
    <x v="2"/>
    <x v="14"/>
    <x v="0"/>
    <n v="680"/>
    <x v="3"/>
    <n v="17"/>
    <x v="0"/>
    <x v="2"/>
    <d v="2019-10-22T00:00:00"/>
    <x v="0"/>
    <s v="MG"/>
    <d v="2019-10-28T00:00:00"/>
    <s v="Finalizada - Em Dia"/>
  </r>
  <r>
    <x v="2"/>
    <x v="15"/>
    <x v="1"/>
    <n v="120"/>
    <x v="5"/>
    <n v="3"/>
    <x v="0"/>
    <x v="2"/>
    <d v="2019-12-05T00:00:00"/>
    <x v="2"/>
    <s v="SP"/>
    <d v="2019-12-12T00:00:00"/>
    <s v="Em Aberto - Atrasada"/>
  </r>
  <r>
    <x v="2"/>
    <x v="16"/>
    <x v="1"/>
    <n v="480"/>
    <x v="3"/>
    <n v="12"/>
    <x v="0"/>
    <x v="2"/>
    <d v="2020-01-15T00:00:00"/>
    <x v="2"/>
    <s v="SP"/>
    <d v="2019-01-21T00:00:00"/>
    <s v="Em Aberto - Atrasada"/>
  </r>
  <r>
    <x v="2"/>
    <x v="17"/>
    <x v="1"/>
    <n v="80"/>
    <x v="5"/>
    <n v="2"/>
    <x v="0"/>
    <x v="2"/>
    <d v="2020-01-15T00:00:00"/>
    <x v="2"/>
    <s v="SP"/>
    <d v="2019-01-21T00:00:00"/>
    <s v="Em Aberto - Atrasada"/>
  </r>
  <r>
    <x v="3"/>
    <x v="18"/>
    <x v="0"/>
    <n v="1800"/>
    <x v="6"/>
    <n v="430"/>
    <x v="2"/>
    <x v="3"/>
    <d v="2019-09-07T00:00:00"/>
    <x v="0"/>
    <s v="SP"/>
    <d v="2019-09-07T00:00:00"/>
    <s v="Finalizada - Em Dia"/>
  </r>
  <r>
    <x v="3"/>
    <x v="19"/>
    <x v="0"/>
    <n v="1883.7209302325582"/>
    <x v="6"/>
    <n v="450"/>
    <x v="2"/>
    <x v="3"/>
    <d v="2019-10-16T00:00:00"/>
    <x v="0"/>
    <s v="SP"/>
    <d v="2019-10-16T00:00:00"/>
    <s v="Finalizada - Em Dia"/>
  </r>
  <r>
    <x v="3"/>
    <x v="20"/>
    <x v="1"/>
    <n v="1632.5581395348838"/>
    <x v="6"/>
    <n v="390"/>
    <x v="2"/>
    <x v="3"/>
    <d v="2019-12-22T00:00:00"/>
    <x v="2"/>
    <s v="SP"/>
    <d v="2019-12-22T00:00:00"/>
    <s v="Em Aberto - Atrasada"/>
  </r>
  <r>
    <x v="4"/>
    <x v="21"/>
    <x v="0"/>
    <n v="916.12500000000011"/>
    <x v="7"/>
    <n v="25"/>
    <x v="0"/>
    <x v="3"/>
    <d v="2019-04-05T00:00:00"/>
    <x v="0"/>
    <s v="SP"/>
    <d v="2019-04-05T00:00:00"/>
    <s v="Finalizada - Em Dia"/>
  </r>
  <r>
    <x v="4"/>
    <x v="22"/>
    <x v="0"/>
    <n v="854.4"/>
    <x v="7"/>
    <n v="30"/>
    <x v="0"/>
    <x v="3"/>
    <d v="2019-05-10T00:00:00"/>
    <x v="0"/>
    <s v="SP"/>
    <d v="2019-05-10T00:00:00"/>
    <s v="Finalizada - Em Dia"/>
  </r>
  <r>
    <x v="4"/>
    <x v="9"/>
    <x v="0"/>
    <n v="884.2156521739131"/>
    <x v="7"/>
    <n v="28"/>
    <x v="0"/>
    <x v="3"/>
    <d v="2019-05-22T00:00:00"/>
    <x v="0"/>
    <s v="SP"/>
    <d v="2019-05-22T00:00:00"/>
    <s v="Finalizada - Em Dia"/>
  </r>
  <r>
    <x v="4"/>
    <x v="23"/>
    <x v="0"/>
    <n v="645.88571428571424"/>
    <x v="7"/>
    <n v="20"/>
    <x v="0"/>
    <x v="3"/>
    <d v="2019-12-05T00:00:00"/>
    <x v="0"/>
    <s v="SP"/>
    <d v="2019-12-05T00:00:00"/>
    <s v="Finalizada - Em Dia"/>
  </r>
  <r>
    <x v="4"/>
    <x v="24"/>
    <x v="1"/>
    <n v="614.77714285714285"/>
    <x v="7"/>
    <n v="18"/>
    <x v="0"/>
    <x v="3"/>
    <d v="2019-12-09T00:00:00"/>
    <x v="2"/>
    <s v="SP"/>
    <d v="2019-12-09T00:00:00"/>
    <s v="Em Aberto - Atrasada"/>
  </r>
  <r>
    <x v="4"/>
    <x v="25"/>
    <x v="1"/>
    <n v="174.56268221574345"/>
    <x v="7"/>
    <n v="25"/>
    <x v="0"/>
    <x v="3"/>
    <d v="2020-01-12T00:00:00"/>
    <x v="2"/>
    <s v="SP"/>
    <d v="2020-01-12T00:00:00"/>
    <s v="Em Aberto - Atrasada"/>
  </r>
  <r>
    <x v="4"/>
    <x v="26"/>
    <x v="1"/>
    <n v="251.37026239067058"/>
    <x v="7"/>
    <n v="136"/>
    <x v="0"/>
    <x v="3"/>
    <d v="2020-01-24T00:00:00"/>
    <x v="2"/>
    <s v="SP"/>
    <d v="2020-01-24T00:00:00"/>
    <s v="Em Aberto - Atrasada"/>
  </r>
  <r>
    <x v="4"/>
    <x v="26"/>
    <x v="1"/>
    <n v="251.37026239067058"/>
    <x v="7"/>
    <n v="136"/>
    <x v="0"/>
    <x v="3"/>
    <d v="2020-01-24T00:00:00"/>
    <x v="2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A5AA6-5E0F-4D5F-AB4E-E7FBFC89C562}" name="Tabela dinâ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>
  <location ref="A11:B15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44" showAll="0"/>
    <pivotField showAll="0" includeNewItemsInFilter="1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164"/>
  </dataFields>
  <formats count="20"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7" type="button" dataOnly="0" labelOnly="1" outline="0"/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7" type="button" dataOnly="0" labelOnly="1" outline="0"/>
    </format>
    <format dxfId="50">
      <pivotArea dataOnly="0" labelOnly="1" grandRow="1" outline="0" fieldPosition="0"/>
    </format>
    <format dxfId="51">
      <pivotArea dataOnly="0" labelOnly="1" outline="0" axis="axisValues" fieldPosition="0"/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7" type="button" dataOnly="0" labelOnly="1" outline="0"/>
    </format>
    <format dxfId="55">
      <pivotArea dataOnly="0" labelOnly="1" grandRow="1" outline="0" fieldPosition="0"/>
    </format>
    <format dxfId="56">
      <pivotArea dataOnly="0" labelOnly="1" outline="0" axis="axisValues" fieldPosition="0"/>
    </format>
    <format dxfId="57">
      <pivotArea field="7" type="button" dataOnly="0" labelOnly="1" outline="0"/>
    </format>
    <format dxfId="58">
      <pivotArea dataOnly="0" labelOnly="1" outline="0" axis="axisValues" fieldPosition="0"/>
    </format>
    <format dxfId="59">
      <pivotArea grandRow="1" outline="0" collapsedLevelsAreSubtotals="1" fieldPosition="0"/>
    </format>
    <format dxfId="60">
      <pivotArea dataOnly="0" labelOnly="1" grandRow="1" outline="0" fieldPosition="0"/>
    </format>
    <format dxfId="61">
      <pivotArea outline="0" collapsedLevelsAreSubtotals="1" fieldPosition="0"/>
    </format>
  </formats>
  <chartFormats count="1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5" showRowHeaders="1" showColHeaders="1" showRowStripes="0" showColStripes="0" showLastColumn="1"/>
  <filters count="1">
    <filter fld="1" type="dateBetween" evalOrder="-1" id="162" name="Data Contrato">
      <autoFilter ref="A1">
        <filterColumn colId="0">
          <customFilters and="1">
            <customFilter operator="greaterThanOrEqual" val="43556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A162E-9658-47A9-BF4C-34F421A08983}" name="Tabela dinâ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multipleFieldFilters="0" chartFormat="6">
  <location ref="D11:F20" firstHeaderRow="0" firstDataRow="1" firstDataCol="1"/>
  <pivotFields count="13">
    <pivotField compact="0" outline="0" showAll="0" defaultSubtotal="0">
      <items count="5">
        <item x="3"/>
        <item x="1"/>
        <item x="0"/>
        <item x="4"/>
        <item x="2"/>
      </items>
    </pivotField>
    <pivotField compact="0" numFmtId="14" outline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howAll="0" defaultSubtotal="0">
      <items count="2">
        <item x="1"/>
        <item x="0"/>
      </items>
    </pivotField>
    <pivotField compact="0" numFmtId="44" outline="0" showAll="0" defaultSubtotal="0"/>
    <pivotField axis="axisRow" compact="0" outline="0" showAll="0" includeNewItemsInFilter="1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>
      <items count="3">
        <item x="2"/>
        <item x="1"/>
        <item x="0"/>
      </items>
    </pivotField>
    <pivotField dataField="1" compact="0" outline="0" showAll="0" defaultSubtotal="0"/>
    <pivotField compact="0" numFmtId="14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42">
    <format dxfId="0">
      <pivotArea type="all" dataOnly="0" outline="0" fieldPosition="0"/>
    </format>
    <format dxfId="1">
      <pivotArea outline="0" collapsedLevelsAreSubtotals="1" fieldPosition="0"/>
    </format>
    <format dxfId="2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6">
            <x v="0"/>
            <x v="1"/>
            <x v="2"/>
            <x v="3"/>
            <x v="5"/>
            <x v="7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grandRow="1" outline="0" fieldPosition="0"/>
    </format>
    <format dxfId="9">
      <pivotArea field="4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fieldPosition="0">
        <references count="1">
          <reference field="4" count="2">
            <x v="1"/>
            <x v="5"/>
          </reference>
        </references>
      </pivotArea>
    </format>
    <format dxfId="12">
      <pivotArea dataOnly="0" grandRow="1" axis="axisRow" fieldPosition="0"/>
    </format>
    <format dxfId="13">
      <pivotArea type="all" dataOnly="0" outline="0" fieldPosition="0"/>
    </format>
    <format dxfId="14">
      <pivotArea dataOnly="0" labelOnly="1" fieldPosition="0">
        <references count="1">
          <reference field="4" count="0"/>
        </references>
      </pivotArea>
    </format>
    <format dxfId="15">
      <pivotArea type="all" dataOnly="0" outline="0" fieldPosition="0"/>
    </format>
    <format dxfId="16">
      <pivotArea dataOnly="0" labelOnly="1" fieldPosition="0">
        <references count="1">
          <reference field="4" count="0"/>
        </references>
      </pivotArea>
    </format>
    <format dxfId="17">
      <pivotArea dataOnly="0" labelOnly="1" outline="0" fieldPosition="0">
        <references count="1">
          <reference field="4" count="1">
            <x v="0"/>
          </reference>
        </references>
      </pivotArea>
    </format>
    <format dxfId="18">
      <pivotArea dataOnly="0" labelOnly="1" outline="0" fieldPosition="0">
        <references count="1">
          <reference field="4" count="1">
            <x v="1"/>
          </reference>
        </references>
      </pivotArea>
    </format>
    <format dxfId="19">
      <pivotArea dataOnly="0" labelOnly="1" outline="0" fieldPosition="0">
        <references count="1">
          <reference field="4" count="1">
            <x v="2"/>
          </reference>
        </references>
      </pivotArea>
    </format>
    <format dxfId="20">
      <pivotArea dataOnly="0" labelOnly="1" outline="0" fieldPosition="0">
        <references count="1">
          <reference field="4" count="1">
            <x v="3"/>
          </reference>
        </references>
      </pivotArea>
    </format>
    <format dxfId="21">
      <pivotArea dataOnly="0" labelOnly="1" outline="0" fieldPosition="0">
        <references count="1">
          <reference field="4" count="1">
            <x v="4"/>
          </reference>
        </references>
      </pivotArea>
    </format>
    <format dxfId="22">
      <pivotArea dataOnly="0" labelOnly="1" outline="0" fieldPosition="0">
        <references count="1">
          <reference field="4" count="1" defaultSubtotal="1">
            <x v="5"/>
          </reference>
        </references>
      </pivotArea>
    </format>
    <format dxfId="23">
      <pivotArea dataOnly="0" labelOnly="1" outline="0" fieldPosition="0">
        <references count="1">
          <reference field="4" count="1">
            <x v="6"/>
          </reference>
        </references>
      </pivotArea>
    </format>
    <format dxfId="24">
      <pivotArea dataOnly="0" labelOnly="1" outline="0" fieldPosition="0">
        <references count="1">
          <reference field="4" count="1">
            <x v="7"/>
          </reference>
        </references>
      </pivotArea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4" type="button" dataOnly="0" labelOnly="1" outline="0" axis="axisRow" fieldPosition="0"/>
    </format>
    <format dxfId="28">
      <pivotArea field="0" type="button" dataOnly="0" labelOnly="1" outline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labelOnly="1" outline="0" fieldPosition="0">
        <references count="1">
          <reference field="4" count="0"/>
        </references>
      </pivotArea>
    </format>
    <format dxfId="31">
      <pivotArea field="0" type="button" dataOnly="0" labelOnly="1" outline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4" type="button" dataOnly="0" labelOnly="1" outline="0" axis="axisRow" fieldPosition="0"/>
    </format>
    <format dxfId="35">
      <pivotArea field="0" type="button" dataOnly="0" labelOnly="1" outline="0"/>
    </format>
    <format dxfId="36">
      <pivotArea dataOnly="0" labelOnly="1" outline="0" fieldPosition="0">
        <references count="1">
          <reference field="4" count="0"/>
        </references>
      </pivotArea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grandRow="1" outline="0" collapsedLevelsAreSubtotals="1" fieldPosition="0"/>
    </format>
    <format dxfId="39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21" name="Data Contrato">
      <autoFilter ref="A1">
        <filterColumn colId="0">
          <customFilters and="1">
            <customFilter operator="greaterThanOrEqual" val="43556"/>
            <customFilter operator="lessThanOrEqual" val="4398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C277C02-239C-43FE-A6B9-F0E431F36D99}" sourceName="Cliente">
  <pivotTables>
    <pivotTable tabId="7" name="Tabela dinâmica7"/>
    <pivotTable tabId="7" name="Tabela dinâmica5"/>
  </pivotTables>
  <data>
    <tabular pivotCacheId="333212861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D09B2FC-F875-486E-94B2-88ED1E83FA84}" cache="SegmentaçãodeDados_Cliente" caption="Cliente" style="SlicerStyleLight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6EA9D764-8742-4770-A0A3-9BF240FC623E}" sourceName="Data Contrato">
  <pivotTables>
    <pivotTable tabId="7" name="Tabela dinâmica7"/>
    <pivotTable tabId="7" name="Tabela dinâmica5"/>
  </pivotTables>
  <state minimalRefreshVersion="6" lastRefreshVersion="6" pivotCacheId="333212861" filterType="dateBetween">
    <selection startDate="2019-04-01T00:00:00" endDate="2020-05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E239ADC6-B685-4090-86A5-6D7B3F48F05B}" cache="NativeTimeline_Data_Contrato" caption="Data Contrato" level="2" selectionLevel="2" scrollPosition="2019-01-01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2FB3B7F7-959D-4DB0-ACFB-30743CCFB1B9}" cache="NativeTimeline_Data_Contrato" caption="Data Contrato" level="2" selectionLevel="2" scrollPosition="2019-01-01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2"/>
  <sheetViews>
    <sheetView topLeftCell="B1" workbookViewId="0">
      <selection activeCell="C8" sqref="C8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26</v>
      </c>
      <c r="K4" s="4" t="s">
        <v>28</v>
      </c>
      <c r="L4" s="5">
        <v>43575</v>
      </c>
      <c r="M4" s="4" t="s">
        <v>26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26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24</v>
      </c>
      <c r="K17" s="4" t="s">
        <v>27</v>
      </c>
      <c r="L17" s="5">
        <v>43811</v>
      </c>
      <c r="M17" s="4" t="s">
        <v>24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24</v>
      </c>
      <c r="K18" s="4" t="s">
        <v>27</v>
      </c>
      <c r="L18" s="5">
        <v>43486</v>
      </c>
      <c r="M18" s="4" t="s">
        <v>24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24</v>
      </c>
      <c r="K19" s="4" t="s">
        <v>27</v>
      </c>
      <c r="L19" s="5">
        <v>43486</v>
      </c>
      <c r="M19" s="4" t="s">
        <v>24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136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136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136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EBBA-8211-4EAB-A3E8-C686097160FB}">
  <dimension ref="A1:A2"/>
  <sheetViews>
    <sheetView workbookViewId="0">
      <selection activeCell="A2" sqref="A2"/>
    </sheetView>
  </sheetViews>
  <sheetFormatPr defaultRowHeight="15" x14ac:dyDescent="0.25"/>
  <cols>
    <col min="1" max="1" width="15" bestFit="1" customWidth="1"/>
  </cols>
  <sheetData>
    <row r="1" spans="1:1" x14ac:dyDescent="0.25">
      <c r="A1" t="s">
        <v>55</v>
      </c>
    </row>
    <row r="2" spans="1:1" x14ac:dyDescent="0.25">
      <c r="A2" s="47">
        <f>AVERAGE(pesogeral)</f>
        <v>107.16666666666667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FB65-43BE-40B0-8FA8-31B0EE8B20B4}">
  <dimension ref="A11:G28"/>
  <sheetViews>
    <sheetView showGridLines="0" zoomScale="90" zoomScaleNormal="90" workbookViewId="0">
      <selection sqref="A1:M1048576"/>
    </sheetView>
  </sheetViews>
  <sheetFormatPr defaultRowHeight="15" x14ac:dyDescent="0.25"/>
  <cols>
    <col min="1" max="1" width="19.85546875" style="6" bestFit="1" customWidth="1"/>
    <col min="2" max="2" width="25" style="6" bestFit="1" customWidth="1"/>
    <col min="3" max="3" width="9.140625" style="6"/>
    <col min="4" max="4" width="19.140625" style="6" bestFit="1" customWidth="1"/>
    <col min="5" max="5" width="17.5703125" style="6" bestFit="1" customWidth="1"/>
    <col min="6" max="7" width="20.28515625" style="6" bestFit="1" customWidth="1"/>
    <col min="8" max="16384" width="9.140625" style="6"/>
  </cols>
  <sheetData>
    <row r="11" spans="1:7" x14ac:dyDescent="0.25">
      <c r="A11" s="28" t="s">
        <v>40</v>
      </c>
      <c r="B11" s="9" t="s">
        <v>41</v>
      </c>
      <c r="D11" s="9" t="s">
        <v>1</v>
      </c>
      <c r="E11" s="9" t="s">
        <v>43</v>
      </c>
      <c r="F11" s="16" t="s">
        <v>44</v>
      </c>
      <c r="G11"/>
    </row>
    <row r="12" spans="1:7" x14ac:dyDescent="0.25">
      <c r="A12" s="29" t="s">
        <v>36</v>
      </c>
      <c r="B12" s="30">
        <v>5316.2790697674418</v>
      </c>
      <c r="D12" s="14" t="s">
        <v>39</v>
      </c>
      <c r="E12" s="8">
        <v>418</v>
      </c>
      <c r="F12" s="15">
        <v>8</v>
      </c>
      <c r="G12"/>
    </row>
    <row r="13" spans="1:7" x14ac:dyDescent="0.25">
      <c r="A13" s="29" t="s">
        <v>31</v>
      </c>
      <c r="B13" s="31">
        <v>8330.1311953352779</v>
      </c>
      <c r="D13" s="14" t="s">
        <v>29</v>
      </c>
      <c r="E13" s="11">
        <v>1193</v>
      </c>
      <c r="F13" s="7">
        <v>5</v>
      </c>
      <c r="G13"/>
    </row>
    <row r="14" spans="1:7" x14ac:dyDescent="0.25">
      <c r="A14" s="29" t="s">
        <v>22</v>
      </c>
      <c r="B14" s="31">
        <v>10890.106716313854</v>
      </c>
      <c r="D14" s="14" t="s">
        <v>34</v>
      </c>
      <c r="E14" s="11">
        <v>5</v>
      </c>
      <c r="F14" s="7">
        <v>2</v>
      </c>
      <c r="G14"/>
    </row>
    <row r="15" spans="1:7" x14ac:dyDescent="0.25">
      <c r="A15" s="10" t="s">
        <v>42</v>
      </c>
      <c r="B15" s="12">
        <v>24536.516981416575</v>
      </c>
      <c r="D15" s="14" t="s">
        <v>32</v>
      </c>
      <c r="E15" s="11">
        <v>55</v>
      </c>
      <c r="F15" s="7">
        <v>4</v>
      </c>
      <c r="G15"/>
    </row>
    <row r="16" spans="1:7" x14ac:dyDescent="0.25">
      <c r="A16"/>
      <c r="B16"/>
      <c r="D16" s="14" t="s">
        <v>20</v>
      </c>
      <c r="E16" s="11">
        <v>51</v>
      </c>
      <c r="F16" s="7">
        <v>2</v>
      </c>
      <c r="G16"/>
    </row>
    <row r="17" spans="1:7" x14ac:dyDescent="0.25">
      <c r="A17"/>
      <c r="B17"/>
      <c r="D17" s="13" t="s">
        <v>35</v>
      </c>
      <c r="E17" s="11">
        <v>1270</v>
      </c>
      <c r="F17" s="7">
        <v>3</v>
      </c>
      <c r="G17"/>
    </row>
    <row r="18" spans="1:7" x14ac:dyDescent="0.25">
      <c r="A18"/>
      <c r="B18"/>
      <c r="D18" s="14" t="s">
        <v>5</v>
      </c>
      <c r="E18" s="11">
        <v>39</v>
      </c>
      <c r="F18" s="7">
        <v>3</v>
      </c>
      <c r="G18"/>
    </row>
    <row r="19" spans="1:7" x14ac:dyDescent="0.25">
      <c r="A19"/>
      <c r="B19"/>
      <c r="D19" s="14" t="s">
        <v>33</v>
      </c>
      <c r="E19" s="11">
        <v>23</v>
      </c>
      <c r="F19" s="7">
        <v>1</v>
      </c>
      <c r="G19"/>
    </row>
    <row r="20" spans="1:7" x14ac:dyDescent="0.25">
      <c r="A20"/>
      <c r="B20"/>
      <c r="D20" s="9" t="s">
        <v>42</v>
      </c>
      <c r="E20" s="18">
        <v>3054</v>
      </c>
      <c r="F20" s="17">
        <v>28</v>
      </c>
      <c r="G20"/>
    </row>
    <row r="21" spans="1:7" x14ac:dyDescent="0.25">
      <c r="A21"/>
      <c r="B21"/>
      <c r="D21"/>
      <c r="E21"/>
      <c r="F21"/>
      <c r="G21"/>
    </row>
    <row r="22" spans="1:7" x14ac:dyDescent="0.25">
      <c r="D22"/>
      <c r="E22"/>
      <c r="F22"/>
      <c r="G22"/>
    </row>
    <row r="23" spans="1:7" x14ac:dyDescent="0.25">
      <c r="D23"/>
      <c r="E23"/>
      <c r="F23"/>
      <c r="G23"/>
    </row>
    <row r="24" spans="1:7" x14ac:dyDescent="0.25">
      <c r="D24"/>
      <c r="E24"/>
      <c r="F24"/>
      <c r="G24"/>
    </row>
    <row r="25" spans="1:7" x14ac:dyDescent="0.25">
      <c r="D25"/>
      <c r="E25"/>
      <c r="F25"/>
      <c r="G25"/>
    </row>
    <row r="26" spans="1:7" x14ac:dyDescent="0.25">
      <c r="D26"/>
      <c r="E26"/>
      <c r="F26"/>
      <c r="G26"/>
    </row>
    <row r="27" spans="1:7" x14ac:dyDescent="0.25">
      <c r="D27"/>
      <c r="E27"/>
      <c r="F27"/>
      <c r="G27"/>
    </row>
    <row r="28" spans="1:7" x14ac:dyDescent="0.25">
      <c r="D28"/>
      <c r="E28"/>
      <c r="F28"/>
      <c r="G28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landscape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1994-0658-4900-AAF0-397697983C1A}">
  <dimension ref="A1:BL20"/>
  <sheetViews>
    <sheetView showGridLines="0" tabSelected="1" zoomScale="90" zoomScaleNormal="90" workbookViewId="0">
      <selection activeCell="B3" sqref="B3"/>
    </sheetView>
  </sheetViews>
  <sheetFormatPr defaultRowHeight="15" outlineLevelCol="1" x14ac:dyDescent="0.25"/>
  <cols>
    <col min="2" max="10" width="8" customWidth="1" outlineLevel="1"/>
    <col min="11" max="11" width="18.28515625" customWidth="1" outlineLevel="1"/>
    <col min="12" max="20" width="7.7109375" customWidth="1" outlineLevel="1"/>
    <col min="21" max="21" width="19.85546875" customWidth="1" outlineLevel="1"/>
    <col min="23" max="31" width="9.140625" hidden="1" customWidth="1" outlineLevel="1"/>
    <col min="32" max="32" width="19.85546875" hidden="1" customWidth="1" outlineLevel="1"/>
    <col min="33" max="41" width="9.140625" hidden="1" customWidth="1" outlineLevel="1"/>
    <col min="42" max="42" width="19.85546875" hidden="1" customWidth="1" outlineLevel="1"/>
    <col min="43" max="43" width="9.140625" collapsed="1"/>
    <col min="44" max="52" width="9.140625" hidden="1" customWidth="1" outlineLevel="1"/>
    <col min="53" max="53" width="19.85546875" hidden="1" customWidth="1" outlineLevel="1"/>
    <col min="54" max="62" width="9.140625" hidden="1" customWidth="1" outlineLevel="1"/>
    <col min="63" max="63" width="19.85546875" hidden="1" customWidth="1" outlineLevel="1"/>
    <col min="64" max="64" width="9.140625" collapsed="1"/>
  </cols>
  <sheetData>
    <row r="1" spans="1:63" ht="29.25" customHeight="1" thickBot="1" x14ac:dyDescent="0.3">
      <c r="A1" s="45" t="s">
        <v>52</v>
      </c>
      <c r="B1" s="37" t="s">
        <v>45</v>
      </c>
      <c r="C1" s="38"/>
      <c r="D1" s="38"/>
      <c r="E1" s="38"/>
      <c r="F1" s="38"/>
      <c r="G1" s="38"/>
      <c r="H1" s="38"/>
      <c r="I1" s="38"/>
      <c r="J1" s="38"/>
      <c r="K1" s="39"/>
      <c r="L1" s="38"/>
      <c r="M1" s="38"/>
      <c r="N1" s="38"/>
      <c r="O1" s="38"/>
      <c r="P1" s="38"/>
      <c r="Q1" s="38"/>
      <c r="R1" s="38"/>
      <c r="S1" s="38"/>
      <c r="T1" s="38"/>
      <c r="U1" s="40"/>
      <c r="V1" s="45" t="s">
        <v>53</v>
      </c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39"/>
      <c r="AG1" s="38"/>
      <c r="AH1" s="38"/>
      <c r="AI1" s="38"/>
      <c r="AJ1" s="38"/>
      <c r="AK1" s="38"/>
      <c r="AL1" s="38"/>
      <c r="AM1" s="38"/>
      <c r="AN1" s="38"/>
      <c r="AO1" s="38"/>
      <c r="AP1" s="40"/>
      <c r="AQ1" s="45" t="s">
        <v>54</v>
      </c>
      <c r="AR1" s="37" t="s">
        <v>45</v>
      </c>
      <c r="AS1" s="38"/>
      <c r="AT1" s="38"/>
      <c r="AU1" s="38"/>
      <c r="AV1" s="38"/>
      <c r="AW1" s="38"/>
      <c r="AX1" s="38"/>
      <c r="AY1" s="38"/>
      <c r="AZ1" s="38"/>
      <c r="BA1" s="39"/>
      <c r="BB1" s="38"/>
      <c r="BC1" s="38"/>
      <c r="BD1" s="38"/>
      <c r="BE1" s="38"/>
      <c r="BF1" s="38"/>
      <c r="BG1" s="38"/>
      <c r="BH1" s="38"/>
      <c r="BI1" s="38"/>
      <c r="BJ1" s="38"/>
      <c r="BK1" s="40"/>
    </row>
    <row r="2" spans="1:63" ht="11.25" customHeight="1" thickBot="1" x14ac:dyDescent="0.3">
      <c r="A2" s="46"/>
      <c r="B2" s="50" t="str">
        <f>IF(K16&lt;'Indicadores Base'!A2,"Média de peso menor que o normal!","")</f>
        <v/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  <c r="V2" s="46"/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48"/>
      <c r="AQ2" s="46"/>
      <c r="AR2" s="32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48"/>
    </row>
    <row r="3" spans="1:63" x14ac:dyDescent="0.25">
      <c r="A3" s="46"/>
      <c r="B3" s="19"/>
      <c r="C3" s="20"/>
      <c r="D3" s="20"/>
      <c r="E3" s="20"/>
      <c r="F3" s="20"/>
      <c r="G3" s="20"/>
      <c r="H3" s="20"/>
      <c r="I3" s="49"/>
      <c r="J3" s="21"/>
      <c r="K3" s="34" t="s">
        <v>46</v>
      </c>
      <c r="L3" s="19"/>
      <c r="M3" s="20"/>
      <c r="N3" s="20"/>
      <c r="O3" s="20"/>
      <c r="P3" s="20"/>
      <c r="Q3" s="20"/>
      <c r="R3" s="20"/>
      <c r="S3" s="20"/>
      <c r="T3" s="21"/>
      <c r="U3" s="34" t="s">
        <v>49</v>
      </c>
      <c r="V3" s="46"/>
      <c r="W3" s="19"/>
      <c r="X3" s="20"/>
      <c r="Y3" s="20"/>
      <c r="Z3" s="20"/>
      <c r="AA3" s="20"/>
      <c r="AB3" s="20"/>
      <c r="AC3" s="20"/>
      <c r="AD3" s="20"/>
      <c r="AE3" s="21"/>
      <c r="AF3" s="34" t="s">
        <v>46</v>
      </c>
      <c r="AG3" s="19"/>
      <c r="AH3" s="20"/>
      <c r="AI3" s="20"/>
      <c r="AJ3" s="20"/>
      <c r="AK3" s="20"/>
      <c r="AL3" s="20"/>
      <c r="AM3" s="20"/>
      <c r="AN3" s="20"/>
      <c r="AO3" s="21"/>
      <c r="AP3" s="34" t="s">
        <v>49</v>
      </c>
      <c r="AQ3" s="46"/>
      <c r="AR3" s="19"/>
      <c r="AS3" s="20"/>
      <c r="AT3" s="20"/>
      <c r="AU3" s="20"/>
      <c r="AV3" s="20"/>
      <c r="AW3" s="20"/>
      <c r="AX3" s="20"/>
      <c r="AY3" s="20"/>
      <c r="AZ3" s="21"/>
      <c r="BA3" s="34" t="s">
        <v>46</v>
      </c>
      <c r="BB3" s="19"/>
      <c r="BC3" s="20"/>
      <c r="BD3" s="20"/>
      <c r="BE3" s="20"/>
      <c r="BF3" s="20"/>
      <c r="BG3" s="20"/>
      <c r="BH3" s="20"/>
      <c r="BI3" s="20"/>
      <c r="BJ3" s="21"/>
      <c r="BK3" s="34" t="s">
        <v>49</v>
      </c>
    </row>
    <row r="4" spans="1:63" x14ac:dyDescent="0.25">
      <c r="A4" s="46"/>
      <c r="B4" s="22"/>
      <c r="C4" s="23"/>
      <c r="D4" s="23"/>
      <c r="E4" s="23"/>
      <c r="F4" s="23"/>
      <c r="G4" s="23"/>
      <c r="H4" s="23"/>
      <c r="I4" s="23"/>
      <c r="J4" s="24"/>
      <c r="K4" s="35">
        <f>GETPIVOTDATA("Soma de Peso (Kg)",'Valor dos Contratos'!$D$11)</f>
        <v>3054</v>
      </c>
      <c r="L4" s="22"/>
      <c r="M4" s="23"/>
      <c r="N4" s="23"/>
      <c r="O4" s="23"/>
      <c r="P4" s="23"/>
      <c r="Q4" s="23"/>
      <c r="R4" s="23"/>
      <c r="S4" s="23"/>
      <c r="T4" s="24"/>
      <c r="U4" s="41">
        <f>GETPIVOTDATA("Valor do Contrato",'Valor dos Contratos'!$A$11)</f>
        <v>24536.516981416575</v>
      </c>
      <c r="V4" s="46"/>
      <c r="W4" s="22"/>
      <c r="X4" s="23"/>
      <c r="Y4" s="23"/>
      <c r="Z4" s="23"/>
      <c r="AA4" s="23"/>
      <c r="AB4" s="23"/>
      <c r="AC4" s="23"/>
      <c r="AD4" s="23"/>
      <c r="AE4" s="24"/>
      <c r="AF4" s="35">
        <f>GETPIVOTDATA("Soma de Peso (Kg)",'Valor dos Contratos'!$D$11)</f>
        <v>3054</v>
      </c>
      <c r="AG4" s="22"/>
      <c r="AH4" s="23"/>
      <c r="AI4" s="23"/>
      <c r="AJ4" s="23"/>
      <c r="AK4" s="23"/>
      <c r="AL4" s="23"/>
      <c r="AM4" s="23"/>
      <c r="AN4" s="23"/>
      <c r="AO4" s="24"/>
      <c r="AP4" s="41">
        <f>GETPIVOTDATA("Valor do Contrato",'Valor dos Contratos'!$A$11)</f>
        <v>24536.516981416575</v>
      </c>
      <c r="AQ4" s="46"/>
      <c r="AR4" s="22"/>
      <c r="AS4" s="23"/>
      <c r="AT4" s="23"/>
      <c r="AU4" s="23"/>
      <c r="AV4" s="23"/>
      <c r="AW4" s="23"/>
      <c r="AX4" s="23"/>
      <c r="AY4" s="23"/>
      <c r="AZ4" s="24"/>
      <c r="BA4" s="35">
        <f>GETPIVOTDATA("Soma de Peso (Kg)",'Valor dos Contratos'!$D$11)</f>
        <v>3054</v>
      </c>
      <c r="BB4" s="22"/>
      <c r="BC4" s="23"/>
      <c r="BD4" s="23"/>
      <c r="BE4" s="23"/>
      <c r="BF4" s="23"/>
      <c r="BG4" s="23"/>
      <c r="BH4" s="23"/>
      <c r="BI4" s="23"/>
      <c r="BJ4" s="24"/>
      <c r="BK4" s="41">
        <f>GETPIVOTDATA("Valor do Contrato",'Valor dos Contratos'!$A$11)</f>
        <v>24536.516981416575</v>
      </c>
    </row>
    <row r="5" spans="1:63" x14ac:dyDescent="0.25">
      <c r="A5" s="46"/>
      <c r="B5" s="22"/>
      <c r="C5" s="23"/>
      <c r="D5" s="23"/>
      <c r="E5" s="23"/>
      <c r="F5" s="23"/>
      <c r="G5" s="23"/>
      <c r="H5" s="23"/>
      <c r="I5" s="23"/>
      <c r="J5" s="24"/>
      <c r="K5" s="35"/>
      <c r="L5" s="22"/>
      <c r="M5" s="23"/>
      <c r="N5" s="23"/>
      <c r="O5" s="23"/>
      <c r="P5" s="23"/>
      <c r="Q5" s="23"/>
      <c r="R5" s="23"/>
      <c r="S5" s="23"/>
      <c r="T5" s="24"/>
      <c r="U5" s="41"/>
      <c r="V5" s="46"/>
      <c r="W5" s="22"/>
      <c r="X5" s="23"/>
      <c r="Y5" s="23"/>
      <c r="Z5" s="23"/>
      <c r="AA5" s="23"/>
      <c r="AB5" s="23"/>
      <c r="AC5" s="23"/>
      <c r="AD5" s="23"/>
      <c r="AE5" s="24"/>
      <c r="AF5" s="35"/>
      <c r="AG5" s="22"/>
      <c r="AH5" s="23"/>
      <c r="AI5" s="23"/>
      <c r="AJ5" s="23"/>
      <c r="AK5" s="23"/>
      <c r="AL5" s="23"/>
      <c r="AM5" s="23"/>
      <c r="AN5" s="23"/>
      <c r="AO5" s="24"/>
      <c r="AP5" s="41"/>
      <c r="AQ5" s="46"/>
      <c r="AR5" s="22"/>
      <c r="AS5" s="23"/>
      <c r="AT5" s="23"/>
      <c r="AU5" s="23"/>
      <c r="AV5" s="23"/>
      <c r="AW5" s="23"/>
      <c r="AX5" s="23"/>
      <c r="AY5" s="23"/>
      <c r="AZ5" s="24"/>
      <c r="BA5" s="35"/>
      <c r="BB5" s="22"/>
      <c r="BC5" s="23"/>
      <c r="BD5" s="23"/>
      <c r="BE5" s="23"/>
      <c r="BF5" s="23"/>
      <c r="BG5" s="23"/>
      <c r="BH5" s="23"/>
      <c r="BI5" s="23"/>
      <c r="BJ5" s="24"/>
      <c r="BK5" s="41"/>
    </row>
    <row r="6" spans="1:63" x14ac:dyDescent="0.25">
      <c r="A6" s="46"/>
      <c r="B6" s="22"/>
      <c r="C6" s="23"/>
      <c r="D6" s="23"/>
      <c r="E6" s="23"/>
      <c r="F6" s="23"/>
      <c r="G6" s="23"/>
      <c r="H6" s="23"/>
      <c r="I6" s="23"/>
      <c r="J6" s="24"/>
      <c r="K6" s="35"/>
      <c r="L6" s="22"/>
      <c r="M6" s="23"/>
      <c r="N6" s="23"/>
      <c r="O6" s="23"/>
      <c r="P6" s="23"/>
      <c r="Q6" s="23"/>
      <c r="R6" s="23"/>
      <c r="S6" s="23"/>
      <c r="T6" s="24"/>
      <c r="U6" s="41"/>
      <c r="V6" s="46"/>
      <c r="W6" s="22"/>
      <c r="X6" s="23"/>
      <c r="Y6" s="23"/>
      <c r="Z6" s="23"/>
      <c r="AA6" s="23"/>
      <c r="AB6" s="23"/>
      <c r="AC6" s="23"/>
      <c r="AD6" s="23"/>
      <c r="AE6" s="24"/>
      <c r="AF6" s="35"/>
      <c r="AG6" s="22"/>
      <c r="AH6" s="23"/>
      <c r="AI6" s="23"/>
      <c r="AJ6" s="23"/>
      <c r="AK6" s="23"/>
      <c r="AL6" s="23"/>
      <c r="AM6" s="23"/>
      <c r="AN6" s="23"/>
      <c r="AO6" s="24"/>
      <c r="AP6" s="41"/>
      <c r="AQ6" s="46"/>
      <c r="AR6" s="22"/>
      <c r="AS6" s="23"/>
      <c r="AT6" s="23"/>
      <c r="AU6" s="23"/>
      <c r="AV6" s="23"/>
      <c r="AW6" s="23"/>
      <c r="AX6" s="23"/>
      <c r="AY6" s="23"/>
      <c r="AZ6" s="24"/>
      <c r="BA6" s="35"/>
      <c r="BB6" s="22"/>
      <c r="BC6" s="23"/>
      <c r="BD6" s="23"/>
      <c r="BE6" s="23"/>
      <c r="BF6" s="23"/>
      <c r="BG6" s="23"/>
      <c r="BH6" s="23"/>
      <c r="BI6" s="23"/>
      <c r="BJ6" s="24"/>
      <c r="BK6" s="41"/>
    </row>
    <row r="7" spans="1:63" x14ac:dyDescent="0.25">
      <c r="A7" s="46"/>
      <c r="B7" s="22"/>
      <c r="C7" s="23"/>
      <c r="D7" s="23"/>
      <c r="E7" s="23"/>
      <c r="F7" s="23"/>
      <c r="G7" s="23"/>
      <c r="H7" s="23"/>
      <c r="I7" s="23"/>
      <c r="J7" s="24"/>
      <c r="K7" s="35"/>
      <c r="L7" s="22"/>
      <c r="M7" s="23"/>
      <c r="N7" s="23"/>
      <c r="O7" s="23"/>
      <c r="P7" s="23"/>
      <c r="Q7" s="23"/>
      <c r="R7" s="23"/>
      <c r="S7" s="23"/>
      <c r="T7" s="24"/>
      <c r="U7" s="41"/>
      <c r="V7" s="46"/>
      <c r="W7" s="22"/>
      <c r="X7" s="23"/>
      <c r="Y7" s="23"/>
      <c r="Z7" s="23"/>
      <c r="AA7" s="23"/>
      <c r="AB7" s="23"/>
      <c r="AC7" s="23"/>
      <c r="AD7" s="23"/>
      <c r="AE7" s="24"/>
      <c r="AF7" s="35"/>
      <c r="AG7" s="22"/>
      <c r="AH7" s="23"/>
      <c r="AI7" s="23"/>
      <c r="AJ7" s="23"/>
      <c r="AK7" s="23"/>
      <c r="AL7" s="23"/>
      <c r="AM7" s="23"/>
      <c r="AN7" s="23"/>
      <c r="AO7" s="24"/>
      <c r="AP7" s="41"/>
      <c r="AQ7" s="46"/>
      <c r="AR7" s="22"/>
      <c r="AS7" s="23"/>
      <c r="AT7" s="23"/>
      <c r="AU7" s="23"/>
      <c r="AV7" s="23"/>
      <c r="AW7" s="23"/>
      <c r="AX7" s="23"/>
      <c r="AY7" s="23"/>
      <c r="AZ7" s="24"/>
      <c r="BA7" s="35"/>
      <c r="BB7" s="22"/>
      <c r="BC7" s="23"/>
      <c r="BD7" s="23"/>
      <c r="BE7" s="23"/>
      <c r="BF7" s="23"/>
      <c r="BG7" s="23"/>
      <c r="BH7" s="23"/>
      <c r="BI7" s="23"/>
      <c r="BJ7" s="24"/>
      <c r="BK7" s="41"/>
    </row>
    <row r="8" spans="1:63" ht="15.75" thickBot="1" x14ac:dyDescent="0.3">
      <c r="A8" s="46"/>
      <c r="B8" s="22"/>
      <c r="C8" s="23"/>
      <c r="D8" s="23"/>
      <c r="E8" s="23"/>
      <c r="F8" s="23"/>
      <c r="G8" s="23"/>
      <c r="H8" s="23"/>
      <c r="I8" s="23"/>
      <c r="J8" s="24"/>
      <c r="K8" s="36"/>
      <c r="L8" s="22"/>
      <c r="M8" s="23"/>
      <c r="N8" s="23"/>
      <c r="O8" s="23"/>
      <c r="P8" s="23"/>
      <c r="Q8" s="23"/>
      <c r="R8" s="23"/>
      <c r="S8" s="23"/>
      <c r="T8" s="24"/>
      <c r="U8" s="42"/>
      <c r="V8" s="46"/>
      <c r="W8" s="22"/>
      <c r="X8" s="23"/>
      <c r="Y8" s="23"/>
      <c r="Z8" s="23"/>
      <c r="AA8" s="23"/>
      <c r="AB8" s="23"/>
      <c r="AC8" s="23"/>
      <c r="AD8" s="23"/>
      <c r="AE8" s="24"/>
      <c r="AF8" s="36"/>
      <c r="AG8" s="22"/>
      <c r="AH8" s="23"/>
      <c r="AI8" s="23"/>
      <c r="AJ8" s="23"/>
      <c r="AK8" s="23"/>
      <c r="AL8" s="23"/>
      <c r="AM8" s="23"/>
      <c r="AN8" s="23"/>
      <c r="AO8" s="24"/>
      <c r="AP8" s="42"/>
      <c r="AQ8" s="46"/>
      <c r="AR8" s="22"/>
      <c r="AS8" s="23"/>
      <c r="AT8" s="23"/>
      <c r="AU8" s="23"/>
      <c r="AV8" s="23"/>
      <c r="AW8" s="23"/>
      <c r="AX8" s="23"/>
      <c r="AY8" s="23"/>
      <c r="AZ8" s="24"/>
      <c r="BA8" s="36"/>
      <c r="BB8" s="22"/>
      <c r="BC8" s="23"/>
      <c r="BD8" s="23"/>
      <c r="BE8" s="23"/>
      <c r="BF8" s="23"/>
      <c r="BG8" s="23"/>
      <c r="BH8" s="23"/>
      <c r="BI8" s="23"/>
      <c r="BJ8" s="24"/>
      <c r="BK8" s="42"/>
    </row>
    <row r="9" spans="1:63" x14ac:dyDescent="0.25">
      <c r="A9" s="46"/>
      <c r="B9" s="22"/>
      <c r="C9" s="23"/>
      <c r="D9" s="23"/>
      <c r="E9" s="23"/>
      <c r="F9" s="23"/>
      <c r="G9" s="23"/>
      <c r="H9" s="23"/>
      <c r="I9" s="23"/>
      <c r="J9" s="24"/>
      <c r="K9" s="34" t="s">
        <v>48</v>
      </c>
      <c r="L9" s="22"/>
      <c r="M9" s="23"/>
      <c r="N9" s="23"/>
      <c r="O9" s="23"/>
      <c r="P9" s="23"/>
      <c r="Q9" s="23"/>
      <c r="R9" s="23"/>
      <c r="S9" s="23"/>
      <c r="T9" s="24"/>
      <c r="U9" s="34" t="s">
        <v>50</v>
      </c>
      <c r="V9" s="46"/>
      <c r="W9" s="22"/>
      <c r="X9" s="23"/>
      <c r="Y9" s="23"/>
      <c r="Z9" s="23"/>
      <c r="AA9" s="23"/>
      <c r="AB9" s="23"/>
      <c r="AC9" s="23"/>
      <c r="AD9" s="23"/>
      <c r="AE9" s="24"/>
      <c r="AF9" s="34" t="s">
        <v>48</v>
      </c>
      <c r="AG9" s="22"/>
      <c r="AH9" s="23"/>
      <c r="AI9" s="23"/>
      <c r="AJ9" s="23"/>
      <c r="AK9" s="23"/>
      <c r="AL9" s="23"/>
      <c r="AM9" s="23"/>
      <c r="AN9" s="23"/>
      <c r="AO9" s="24"/>
      <c r="AP9" s="34" t="s">
        <v>50</v>
      </c>
      <c r="AQ9" s="46"/>
      <c r="AR9" s="22"/>
      <c r="AS9" s="23"/>
      <c r="AT9" s="23"/>
      <c r="AU9" s="23"/>
      <c r="AV9" s="23"/>
      <c r="AW9" s="23"/>
      <c r="AX9" s="23"/>
      <c r="AY9" s="23"/>
      <c r="AZ9" s="24"/>
      <c r="BA9" s="34" t="s">
        <v>48</v>
      </c>
      <c r="BB9" s="22"/>
      <c r="BC9" s="23"/>
      <c r="BD9" s="23"/>
      <c r="BE9" s="23"/>
      <c r="BF9" s="23"/>
      <c r="BG9" s="23"/>
      <c r="BH9" s="23"/>
      <c r="BI9" s="23"/>
      <c r="BJ9" s="24"/>
      <c r="BK9" s="34" t="s">
        <v>50</v>
      </c>
    </row>
    <row r="10" spans="1:63" x14ac:dyDescent="0.25">
      <c r="A10" s="46"/>
      <c r="B10" s="22"/>
      <c r="C10" s="23"/>
      <c r="D10" s="23"/>
      <c r="E10" s="23"/>
      <c r="F10" s="23"/>
      <c r="G10" s="23"/>
      <c r="H10" s="23"/>
      <c r="I10" s="23"/>
      <c r="J10" s="24"/>
      <c r="K10" s="35">
        <f>GETPIVOTDATA("Contagem de Destino",'Valor dos Contratos'!$D$11)</f>
        <v>28</v>
      </c>
      <c r="L10" s="22"/>
      <c r="M10" s="23"/>
      <c r="N10" s="23"/>
      <c r="O10" s="23"/>
      <c r="P10" s="23"/>
      <c r="Q10" s="23"/>
      <c r="R10" s="23"/>
      <c r="S10" s="23"/>
      <c r="T10" s="24"/>
      <c r="U10" s="35">
        <f>COUNTIF(situacaopartida,"*Atrasada")</f>
        <v>10</v>
      </c>
      <c r="V10" s="46"/>
      <c r="W10" s="22"/>
      <c r="X10" s="23"/>
      <c r="Y10" s="23"/>
      <c r="Z10" s="23"/>
      <c r="AA10" s="23"/>
      <c r="AB10" s="23"/>
      <c r="AC10" s="23"/>
      <c r="AD10" s="23"/>
      <c r="AE10" s="24"/>
      <c r="AF10" s="35">
        <f>GETPIVOTDATA("Contagem de Destino",'Valor dos Contratos'!$D$11)</f>
        <v>28</v>
      </c>
      <c r="AG10" s="22"/>
      <c r="AH10" s="23"/>
      <c r="AI10" s="23"/>
      <c r="AJ10" s="23"/>
      <c r="AK10" s="23"/>
      <c r="AL10" s="23"/>
      <c r="AM10" s="23"/>
      <c r="AN10" s="23"/>
      <c r="AO10" s="24"/>
      <c r="AP10" s="35">
        <f>COUNTIF(situacaopartida,"*Atrasada")</f>
        <v>10</v>
      </c>
      <c r="AQ10" s="46"/>
      <c r="AR10" s="22"/>
      <c r="AS10" s="23"/>
      <c r="AT10" s="23"/>
      <c r="AU10" s="23"/>
      <c r="AV10" s="23"/>
      <c r="AW10" s="23"/>
      <c r="AX10" s="23"/>
      <c r="AY10" s="23"/>
      <c r="AZ10" s="24"/>
      <c r="BA10" s="35">
        <f>GETPIVOTDATA("Contagem de Destino",'Valor dos Contratos'!$D$11)</f>
        <v>28</v>
      </c>
      <c r="BB10" s="22"/>
      <c r="BC10" s="23"/>
      <c r="BD10" s="23"/>
      <c r="BE10" s="23"/>
      <c r="BF10" s="23"/>
      <c r="BG10" s="23"/>
      <c r="BH10" s="23"/>
      <c r="BI10" s="23"/>
      <c r="BJ10" s="24"/>
      <c r="BK10" s="35">
        <f>COUNTIF(situacaopartida,"*Atrasada")</f>
        <v>10</v>
      </c>
    </row>
    <row r="11" spans="1:63" x14ac:dyDescent="0.25">
      <c r="A11" s="46"/>
      <c r="B11" s="22"/>
      <c r="C11" s="23"/>
      <c r="D11" s="23"/>
      <c r="E11" s="23"/>
      <c r="F11" s="23"/>
      <c r="G11" s="23"/>
      <c r="H11" s="23"/>
      <c r="I11" s="23"/>
      <c r="J11" s="24"/>
      <c r="K11" s="35"/>
      <c r="L11" s="22"/>
      <c r="M11" s="23"/>
      <c r="N11" s="23"/>
      <c r="O11" s="23"/>
      <c r="P11" s="23"/>
      <c r="Q11" s="23"/>
      <c r="R11" s="23"/>
      <c r="S11" s="23"/>
      <c r="T11" s="24"/>
      <c r="U11" s="35"/>
      <c r="V11" s="46"/>
      <c r="W11" s="22"/>
      <c r="X11" s="23"/>
      <c r="Y11" s="23"/>
      <c r="Z11" s="23"/>
      <c r="AA11" s="23"/>
      <c r="AB11" s="23"/>
      <c r="AC11" s="23"/>
      <c r="AD11" s="23"/>
      <c r="AE11" s="24"/>
      <c r="AF11" s="35"/>
      <c r="AG11" s="22"/>
      <c r="AH11" s="23"/>
      <c r="AI11" s="23"/>
      <c r="AJ11" s="23"/>
      <c r="AK11" s="23"/>
      <c r="AL11" s="23"/>
      <c r="AM11" s="23"/>
      <c r="AN11" s="23"/>
      <c r="AO11" s="24"/>
      <c r="AP11" s="35"/>
      <c r="AQ11" s="46"/>
      <c r="AR11" s="22"/>
      <c r="AS11" s="23"/>
      <c r="AT11" s="23"/>
      <c r="AU11" s="23"/>
      <c r="AV11" s="23"/>
      <c r="AW11" s="23"/>
      <c r="AX11" s="23"/>
      <c r="AY11" s="23"/>
      <c r="AZ11" s="24"/>
      <c r="BA11" s="35"/>
      <c r="BB11" s="22"/>
      <c r="BC11" s="23"/>
      <c r="BD11" s="23"/>
      <c r="BE11" s="23"/>
      <c r="BF11" s="23"/>
      <c r="BG11" s="23"/>
      <c r="BH11" s="23"/>
      <c r="BI11" s="23"/>
      <c r="BJ11" s="24"/>
      <c r="BK11" s="35"/>
    </row>
    <row r="12" spans="1:63" x14ac:dyDescent="0.25">
      <c r="A12" s="46"/>
      <c r="B12" s="22"/>
      <c r="C12" s="23"/>
      <c r="D12" s="23"/>
      <c r="E12" s="23"/>
      <c r="F12" s="23"/>
      <c r="G12" s="23"/>
      <c r="H12" s="23"/>
      <c r="I12" s="23"/>
      <c r="J12" s="24"/>
      <c r="K12" s="35"/>
      <c r="L12" s="22"/>
      <c r="M12" s="23"/>
      <c r="N12" s="23"/>
      <c r="O12" s="23"/>
      <c r="P12" s="23"/>
      <c r="Q12" s="23"/>
      <c r="R12" s="23"/>
      <c r="S12" s="23"/>
      <c r="T12" s="24"/>
      <c r="U12" s="35"/>
      <c r="V12" s="46"/>
      <c r="W12" s="22"/>
      <c r="X12" s="23"/>
      <c r="Y12" s="23"/>
      <c r="Z12" s="23"/>
      <c r="AA12" s="23"/>
      <c r="AB12" s="23"/>
      <c r="AC12" s="23"/>
      <c r="AD12" s="23"/>
      <c r="AE12" s="24"/>
      <c r="AF12" s="35"/>
      <c r="AG12" s="22"/>
      <c r="AH12" s="23"/>
      <c r="AI12" s="23"/>
      <c r="AJ12" s="23"/>
      <c r="AK12" s="23"/>
      <c r="AL12" s="23"/>
      <c r="AM12" s="23"/>
      <c r="AN12" s="23"/>
      <c r="AO12" s="24"/>
      <c r="AP12" s="35"/>
      <c r="AQ12" s="46"/>
      <c r="AR12" s="22"/>
      <c r="AS12" s="23"/>
      <c r="AT12" s="23"/>
      <c r="AU12" s="23"/>
      <c r="AV12" s="23"/>
      <c r="AW12" s="23"/>
      <c r="AX12" s="23"/>
      <c r="AY12" s="23"/>
      <c r="AZ12" s="24"/>
      <c r="BA12" s="35"/>
      <c r="BB12" s="22"/>
      <c r="BC12" s="23"/>
      <c r="BD12" s="23"/>
      <c r="BE12" s="23"/>
      <c r="BF12" s="23"/>
      <c r="BG12" s="23"/>
      <c r="BH12" s="23"/>
      <c r="BI12" s="23"/>
      <c r="BJ12" s="24"/>
      <c r="BK12" s="35"/>
    </row>
    <row r="13" spans="1:63" x14ac:dyDescent="0.25">
      <c r="A13" s="46"/>
      <c r="B13" s="22"/>
      <c r="C13" s="23"/>
      <c r="D13" s="23"/>
      <c r="E13" s="23"/>
      <c r="F13" s="23"/>
      <c r="G13" s="23"/>
      <c r="H13" s="23"/>
      <c r="I13" s="23"/>
      <c r="J13" s="24"/>
      <c r="K13" s="35"/>
      <c r="L13" s="22"/>
      <c r="M13" s="23"/>
      <c r="N13" s="23"/>
      <c r="O13" s="23"/>
      <c r="P13" s="23"/>
      <c r="Q13" s="23"/>
      <c r="R13" s="23"/>
      <c r="S13" s="23"/>
      <c r="T13" s="24"/>
      <c r="U13" s="35"/>
      <c r="V13" s="46"/>
      <c r="W13" s="22"/>
      <c r="X13" s="23"/>
      <c r="Y13" s="23"/>
      <c r="Z13" s="23"/>
      <c r="AA13" s="23"/>
      <c r="AB13" s="23"/>
      <c r="AC13" s="23"/>
      <c r="AD13" s="23"/>
      <c r="AE13" s="24"/>
      <c r="AF13" s="35"/>
      <c r="AG13" s="22"/>
      <c r="AH13" s="23"/>
      <c r="AI13" s="23"/>
      <c r="AJ13" s="23"/>
      <c r="AK13" s="23"/>
      <c r="AL13" s="23"/>
      <c r="AM13" s="23"/>
      <c r="AN13" s="23"/>
      <c r="AO13" s="24"/>
      <c r="AP13" s="35"/>
      <c r="AQ13" s="46"/>
      <c r="AR13" s="22"/>
      <c r="AS13" s="23"/>
      <c r="AT13" s="23"/>
      <c r="AU13" s="23"/>
      <c r="AV13" s="23"/>
      <c r="AW13" s="23"/>
      <c r="AX13" s="23"/>
      <c r="AY13" s="23"/>
      <c r="AZ13" s="24"/>
      <c r="BA13" s="35"/>
      <c r="BB13" s="22"/>
      <c r="BC13" s="23"/>
      <c r="BD13" s="23"/>
      <c r="BE13" s="23"/>
      <c r="BF13" s="23"/>
      <c r="BG13" s="23"/>
      <c r="BH13" s="23"/>
      <c r="BI13" s="23"/>
      <c r="BJ13" s="24"/>
      <c r="BK13" s="35"/>
    </row>
    <row r="14" spans="1:63" ht="15.75" thickBot="1" x14ac:dyDescent="0.3">
      <c r="A14" s="46"/>
      <c r="B14" s="22"/>
      <c r="C14" s="23"/>
      <c r="D14" s="23"/>
      <c r="E14" s="23"/>
      <c r="F14" s="23"/>
      <c r="G14" s="23"/>
      <c r="H14" s="23"/>
      <c r="I14" s="23"/>
      <c r="J14" s="24"/>
      <c r="K14" s="36"/>
      <c r="L14" s="22"/>
      <c r="M14" s="23"/>
      <c r="N14" s="23"/>
      <c r="O14" s="23"/>
      <c r="P14" s="23"/>
      <c r="Q14" s="23"/>
      <c r="R14" s="23"/>
      <c r="S14" s="23"/>
      <c r="T14" s="24"/>
      <c r="U14" s="36"/>
      <c r="V14" s="46"/>
      <c r="W14" s="22"/>
      <c r="X14" s="23"/>
      <c r="Y14" s="23"/>
      <c r="Z14" s="23"/>
      <c r="AA14" s="23"/>
      <c r="AB14" s="23"/>
      <c r="AC14" s="23"/>
      <c r="AD14" s="23"/>
      <c r="AE14" s="24"/>
      <c r="AF14" s="36"/>
      <c r="AG14" s="22"/>
      <c r="AH14" s="23"/>
      <c r="AI14" s="23"/>
      <c r="AJ14" s="23"/>
      <c r="AK14" s="23"/>
      <c r="AL14" s="23"/>
      <c r="AM14" s="23"/>
      <c r="AN14" s="23"/>
      <c r="AO14" s="24"/>
      <c r="AP14" s="36"/>
      <c r="AQ14" s="46"/>
      <c r="AR14" s="22"/>
      <c r="AS14" s="23"/>
      <c r="AT14" s="23"/>
      <c r="AU14" s="23"/>
      <c r="AV14" s="23"/>
      <c r="AW14" s="23"/>
      <c r="AX14" s="23"/>
      <c r="AY14" s="23"/>
      <c r="AZ14" s="24"/>
      <c r="BA14" s="36"/>
      <c r="BB14" s="22"/>
      <c r="BC14" s="23"/>
      <c r="BD14" s="23"/>
      <c r="BE14" s="23"/>
      <c r="BF14" s="23"/>
      <c r="BG14" s="23"/>
      <c r="BH14" s="23"/>
      <c r="BI14" s="23"/>
      <c r="BJ14" s="24"/>
      <c r="BK14" s="36"/>
    </row>
    <row r="15" spans="1:63" x14ac:dyDescent="0.25">
      <c r="A15" s="46"/>
      <c r="B15" s="22"/>
      <c r="C15" s="23"/>
      <c r="D15" s="23"/>
      <c r="E15" s="23"/>
      <c r="F15" s="23"/>
      <c r="G15" s="23"/>
      <c r="H15" s="23"/>
      <c r="I15" s="23"/>
      <c r="J15" s="24"/>
      <c r="K15" s="34" t="s">
        <v>47</v>
      </c>
      <c r="L15" s="22"/>
      <c r="M15" s="23"/>
      <c r="N15" s="23"/>
      <c r="O15" s="23"/>
      <c r="P15" s="23"/>
      <c r="Q15" s="23"/>
      <c r="R15" s="23"/>
      <c r="S15" s="23"/>
      <c r="T15" s="24"/>
      <c r="U15" s="34" t="s">
        <v>51</v>
      </c>
      <c r="V15" s="46"/>
      <c r="W15" s="22"/>
      <c r="X15" s="23"/>
      <c r="Y15" s="23"/>
      <c r="Z15" s="23"/>
      <c r="AA15" s="23"/>
      <c r="AB15" s="23"/>
      <c r="AC15" s="23"/>
      <c r="AD15" s="23"/>
      <c r="AE15" s="24"/>
      <c r="AF15" s="34" t="s">
        <v>47</v>
      </c>
      <c r="AG15" s="22"/>
      <c r="AH15" s="23"/>
      <c r="AI15" s="23"/>
      <c r="AJ15" s="23"/>
      <c r="AK15" s="23"/>
      <c r="AL15" s="23"/>
      <c r="AM15" s="23"/>
      <c r="AN15" s="23"/>
      <c r="AO15" s="24"/>
      <c r="AP15" s="34" t="s">
        <v>51</v>
      </c>
      <c r="AQ15" s="46"/>
      <c r="AR15" s="22"/>
      <c r="AS15" s="23"/>
      <c r="AT15" s="23"/>
      <c r="AU15" s="23"/>
      <c r="AV15" s="23"/>
      <c r="AW15" s="23"/>
      <c r="AX15" s="23"/>
      <c r="AY15" s="23"/>
      <c r="AZ15" s="24"/>
      <c r="BA15" s="34" t="s">
        <v>47</v>
      </c>
      <c r="BB15" s="22"/>
      <c r="BC15" s="23"/>
      <c r="BD15" s="23"/>
      <c r="BE15" s="23"/>
      <c r="BF15" s="23"/>
      <c r="BG15" s="23"/>
      <c r="BH15" s="23"/>
      <c r="BI15" s="23"/>
      <c r="BJ15" s="24"/>
      <c r="BK15" s="34" t="s">
        <v>51</v>
      </c>
    </row>
    <row r="16" spans="1:63" x14ac:dyDescent="0.25">
      <c r="A16" s="46"/>
      <c r="B16" s="22"/>
      <c r="C16" s="23"/>
      <c r="D16" s="23"/>
      <c r="E16" s="23"/>
      <c r="F16" s="23"/>
      <c r="G16" s="23"/>
      <c r="H16" s="23"/>
      <c r="I16" s="23"/>
      <c r="J16" s="24"/>
      <c r="K16" s="43">
        <f>K4/K10</f>
        <v>109.07142857142857</v>
      </c>
      <c r="L16" s="22"/>
      <c r="M16" s="23"/>
      <c r="N16" s="23"/>
      <c r="O16" s="23"/>
      <c r="P16" s="23"/>
      <c r="Q16" s="23"/>
      <c r="R16" s="23"/>
      <c r="S16" s="23"/>
      <c r="T16" s="24"/>
      <c r="U16" s="35">
        <f>COUNTIF(situacaochegada,"Em aberto*")</f>
        <v>10</v>
      </c>
      <c r="V16" s="46"/>
      <c r="W16" s="22"/>
      <c r="X16" s="23"/>
      <c r="Y16" s="23"/>
      <c r="Z16" s="23"/>
      <c r="AA16" s="23"/>
      <c r="AB16" s="23"/>
      <c r="AC16" s="23"/>
      <c r="AD16" s="23"/>
      <c r="AE16" s="24"/>
      <c r="AF16" s="43">
        <f>AF4/AF10</f>
        <v>109.07142857142857</v>
      </c>
      <c r="AG16" s="22"/>
      <c r="AH16" s="23"/>
      <c r="AI16" s="23"/>
      <c r="AJ16" s="23"/>
      <c r="AK16" s="23"/>
      <c r="AL16" s="23"/>
      <c r="AM16" s="23"/>
      <c r="AN16" s="23"/>
      <c r="AO16" s="24"/>
      <c r="AP16" s="35">
        <f>COUNTIF(situacaochegada,"Em aberto*")</f>
        <v>10</v>
      </c>
      <c r="AQ16" s="46"/>
      <c r="AR16" s="22"/>
      <c r="AS16" s="23"/>
      <c r="AT16" s="23"/>
      <c r="AU16" s="23"/>
      <c r="AV16" s="23"/>
      <c r="AW16" s="23"/>
      <c r="AX16" s="23"/>
      <c r="AY16" s="23"/>
      <c r="AZ16" s="24"/>
      <c r="BA16" s="43">
        <f>BA4/BA10</f>
        <v>109.07142857142857</v>
      </c>
      <c r="BB16" s="22"/>
      <c r="BC16" s="23"/>
      <c r="BD16" s="23"/>
      <c r="BE16" s="23"/>
      <c r="BF16" s="23"/>
      <c r="BG16" s="23"/>
      <c r="BH16" s="23"/>
      <c r="BI16" s="23"/>
      <c r="BJ16" s="24"/>
      <c r="BK16" s="35">
        <f>COUNTIF(situacaochegada,"Em aberto*")</f>
        <v>10</v>
      </c>
    </row>
    <row r="17" spans="1:63" x14ac:dyDescent="0.25">
      <c r="A17" s="46"/>
      <c r="B17" s="22"/>
      <c r="C17" s="23"/>
      <c r="D17" s="23"/>
      <c r="E17" s="23"/>
      <c r="F17" s="23"/>
      <c r="G17" s="23"/>
      <c r="H17" s="23"/>
      <c r="I17" s="23"/>
      <c r="J17" s="24"/>
      <c r="K17" s="43"/>
      <c r="L17" s="22"/>
      <c r="M17" s="23"/>
      <c r="N17" s="23"/>
      <c r="O17" s="23"/>
      <c r="P17" s="23"/>
      <c r="Q17" s="23"/>
      <c r="R17" s="23"/>
      <c r="S17" s="23"/>
      <c r="T17" s="24"/>
      <c r="U17" s="35"/>
      <c r="V17" s="46"/>
      <c r="W17" s="22"/>
      <c r="X17" s="23"/>
      <c r="Y17" s="23"/>
      <c r="Z17" s="23"/>
      <c r="AA17" s="23"/>
      <c r="AB17" s="23"/>
      <c r="AC17" s="23"/>
      <c r="AD17" s="23"/>
      <c r="AE17" s="24"/>
      <c r="AF17" s="43"/>
      <c r="AG17" s="22"/>
      <c r="AH17" s="23"/>
      <c r="AI17" s="23"/>
      <c r="AJ17" s="23"/>
      <c r="AK17" s="23"/>
      <c r="AL17" s="23"/>
      <c r="AM17" s="23"/>
      <c r="AN17" s="23"/>
      <c r="AO17" s="24"/>
      <c r="AP17" s="35"/>
      <c r="AQ17" s="46"/>
      <c r="AR17" s="22"/>
      <c r="AS17" s="23"/>
      <c r="AT17" s="23"/>
      <c r="AU17" s="23"/>
      <c r="AV17" s="23"/>
      <c r="AW17" s="23"/>
      <c r="AX17" s="23"/>
      <c r="AY17" s="23"/>
      <c r="AZ17" s="24"/>
      <c r="BA17" s="43"/>
      <c r="BB17" s="22"/>
      <c r="BC17" s="23"/>
      <c r="BD17" s="23"/>
      <c r="BE17" s="23"/>
      <c r="BF17" s="23"/>
      <c r="BG17" s="23"/>
      <c r="BH17" s="23"/>
      <c r="BI17" s="23"/>
      <c r="BJ17" s="24"/>
      <c r="BK17" s="35"/>
    </row>
    <row r="18" spans="1:63" x14ac:dyDescent="0.25">
      <c r="A18" s="46"/>
      <c r="B18" s="22"/>
      <c r="C18" s="23"/>
      <c r="D18" s="23"/>
      <c r="E18" s="23"/>
      <c r="F18" s="23"/>
      <c r="G18" s="23"/>
      <c r="H18" s="23"/>
      <c r="I18" s="23"/>
      <c r="J18" s="24"/>
      <c r="K18" s="43"/>
      <c r="L18" s="22"/>
      <c r="M18" s="23"/>
      <c r="N18" s="23"/>
      <c r="O18" s="23"/>
      <c r="P18" s="23"/>
      <c r="Q18" s="23"/>
      <c r="R18" s="23"/>
      <c r="S18" s="23"/>
      <c r="T18" s="24"/>
      <c r="U18" s="35"/>
      <c r="V18" s="46"/>
      <c r="W18" s="22"/>
      <c r="X18" s="23"/>
      <c r="Y18" s="23"/>
      <c r="Z18" s="23"/>
      <c r="AA18" s="23"/>
      <c r="AB18" s="23"/>
      <c r="AC18" s="23"/>
      <c r="AD18" s="23"/>
      <c r="AE18" s="24"/>
      <c r="AF18" s="43"/>
      <c r="AG18" s="22"/>
      <c r="AH18" s="23"/>
      <c r="AI18" s="23"/>
      <c r="AJ18" s="23"/>
      <c r="AK18" s="23"/>
      <c r="AL18" s="23"/>
      <c r="AM18" s="23"/>
      <c r="AN18" s="23"/>
      <c r="AO18" s="24"/>
      <c r="AP18" s="35"/>
      <c r="AQ18" s="46"/>
      <c r="AR18" s="22"/>
      <c r="AS18" s="23"/>
      <c r="AT18" s="23"/>
      <c r="AU18" s="23"/>
      <c r="AV18" s="23"/>
      <c r="AW18" s="23"/>
      <c r="AX18" s="23"/>
      <c r="AY18" s="23"/>
      <c r="AZ18" s="24"/>
      <c r="BA18" s="43"/>
      <c r="BB18" s="22"/>
      <c r="BC18" s="23"/>
      <c r="BD18" s="23"/>
      <c r="BE18" s="23"/>
      <c r="BF18" s="23"/>
      <c r="BG18" s="23"/>
      <c r="BH18" s="23"/>
      <c r="BI18" s="23"/>
      <c r="BJ18" s="24"/>
      <c r="BK18" s="35"/>
    </row>
    <row r="19" spans="1:63" x14ac:dyDescent="0.25">
      <c r="A19" s="46"/>
      <c r="B19" s="22"/>
      <c r="C19" s="23"/>
      <c r="D19" s="23"/>
      <c r="E19" s="23"/>
      <c r="F19" s="23"/>
      <c r="G19" s="23"/>
      <c r="H19" s="23"/>
      <c r="I19" s="23"/>
      <c r="J19" s="24"/>
      <c r="K19" s="43"/>
      <c r="L19" s="22"/>
      <c r="M19" s="23"/>
      <c r="N19" s="23"/>
      <c r="O19" s="23"/>
      <c r="P19" s="23"/>
      <c r="Q19" s="23"/>
      <c r="R19" s="23"/>
      <c r="S19" s="23"/>
      <c r="T19" s="24"/>
      <c r="U19" s="35"/>
      <c r="V19" s="46"/>
      <c r="W19" s="22"/>
      <c r="X19" s="23"/>
      <c r="Y19" s="23"/>
      <c r="Z19" s="23"/>
      <c r="AA19" s="23"/>
      <c r="AB19" s="23"/>
      <c r="AC19" s="23"/>
      <c r="AD19" s="23"/>
      <c r="AE19" s="24"/>
      <c r="AF19" s="43"/>
      <c r="AG19" s="22"/>
      <c r="AH19" s="23"/>
      <c r="AI19" s="23"/>
      <c r="AJ19" s="23"/>
      <c r="AK19" s="23"/>
      <c r="AL19" s="23"/>
      <c r="AM19" s="23"/>
      <c r="AN19" s="23"/>
      <c r="AO19" s="24"/>
      <c r="AP19" s="35"/>
      <c r="AQ19" s="46"/>
      <c r="AR19" s="22"/>
      <c r="AS19" s="23"/>
      <c r="AT19" s="23"/>
      <c r="AU19" s="23"/>
      <c r="AV19" s="23"/>
      <c r="AW19" s="23"/>
      <c r="AX19" s="23"/>
      <c r="AY19" s="23"/>
      <c r="AZ19" s="24"/>
      <c r="BA19" s="43"/>
      <c r="BB19" s="22"/>
      <c r="BC19" s="23"/>
      <c r="BD19" s="23"/>
      <c r="BE19" s="23"/>
      <c r="BF19" s="23"/>
      <c r="BG19" s="23"/>
      <c r="BH19" s="23"/>
      <c r="BI19" s="23"/>
      <c r="BJ19" s="24"/>
      <c r="BK19" s="35"/>
    </row>
    <row r="20" spans="1:63" ht="15.75" thickBot="1" x14ac:dyDescent="0.3">
      <c r="A20" s="46"/>
      <c r="B20" s="25"/>
      <c r="C20" s="26"/>
      <c r="D20" s="26"/>
      <c r="E20" s="26"/>
      <c r="F20" s="26"/>
      <c r="G20" s="26"/>
      <c r="H20" s="26"/>
      <c r="I20" s="26"/>
      <c r="J20" s="27"/>
      <c r="K20" s="44"/>
      <c r="L20" s="25"/>
      <c r="M20" s="26"/>
      <c r="N20" s="26"/>
      <c r="O20" s="26"/>
      <c r="P20" s="26"/>
      <c r="Q20" s="26"/>
      <c r="R20" s="26"/>
      <c r="S20" s="26"/>
      <c r="T20" s="27"/>
      <c r="U20" s="36"/>
      <c r="V20" s="46"/>
      <c r="W20" s="25"/>
      <c r="X20" s="26"/>
      <c r="Y20" s="26"/>
      <c r="Z20" s="26"/>
      <c r="AA20" s="26"/>
      <c r="AB20" s="26"/>
      <c r="AC20" s="26"/>
      <c r="AD20" s="26"/>
      <c r="AE20" s="27"/>
      <c r="AF20" s="44"/>
      <c r="AG20" s="25"/>
      <c r="AH20" s="26"/>
      <c r="AI20" s="26"/>
      <c r="AJ20" s="26"/>
      <c r="AK20" s="26"/>
      <c r="AL20" s="26"/>
      <c r="AM20" s="26"/>
      <c r="AN20" s="26"/>
      <c r="AO20" s="27"/>
      <c r="AP20" s="36"/>
      <c r="AQ20" s="46"/>
      <c r="AR20" s="25"/>
      <c r="AS20" s="26"/>
      <c r="AT20" s="26"/>
      <c r="AU20" s="26"/>
      <c r="AV20" s="26"/>
      <c r="AW20" s="26"/>
      <c r="AX20" s="26"/>
      <c r="AY20" s="26"/>
      <c r="AZ20" s="27"/>
      <c r="BA20" s="44"/>
      <c r="BB20" s="25"/>
      <c r="BC20" s="26"/>
      <c r="BD20" s="26"/>
      <c r="BE20" s="26"/>
      <c r="BF20" s="26"/>
      <c r="BG20" s="26"/>
      <c r="BH20" s="26"/>
      <c r="BI20" s="26"/>
      <c r="BJ20" s="27"/>
      <c r="BK20" s="36"/>
    </row>
  </sheetData>
  <sheetProtection sheet="1" objects="1" scenarios="1" selectLockedCells="1"/>
  <mergeCells count="25">
    <mergeCell ref="AQ1:AQ20"/>
    <mergeCell ref="AR1:BK1"/>
    <mergeCell ref="BA4:BA8"/>
    <mergeCell ref="BK4:BK8"/>
    <mergeCell ref="BA10:BA14"/>
    <mergeCell ref="BK10:BK14"/>
    <mergeCell ref="BA16:BA20"/>
    <mergeCell ref="BK16:BK20"/>
    <mergeCell ref="A1:A20"/>
    <mergeCell ref="V1:V20"/>
    <mergeCell ref="W1:AP1"/>
    <mergeCell ref="AF4:AF8"/>
    <mergeCell ref="AP4:AP8"/>
    <mergeCell ref="AF10:AF14"/>
    <mergeCell ref="AP10:AP14"/>
    <mergeCell ref="AF16:AF20"/>
    <mergeCell ref="AP16:AP20"/>
    <mergeCell ref="B2:U2"/>
    <mergeCell ref="U4:U8"/>
    <mergeCell ref="U10:U14"/>
    <mergeCell ref="U16:U20"/>
    <mergeCell ref="B1:U1"/>
    <mergeCell ref="K4:K8"/>
    <mergeCell ref="K10:K14"/>
    <mergeCell ref="K16:K20"/>
  </mergeCells>
  <conditionalFormatting sqref="U10:U14">
    <cfRule type="expression" dxfId="68" priority="6">
      <formula>$U$10&gt;=$U$16</formula>
    </cfRule>
    <cfRule type="expression" dxfId="67" priority="7">
      <formula>$U$10&gt;=($U$16/2)</formula>
    </cfRule>
  </conditionalFormatting>
  <conditionalFormatting sqref="AP10:AP14">
    <cfRule type="expression" dxfId="66" priority="4">
      <formula>$U$10&gt;=$U$16</formula>
    </cfRule>
    <cfRule type="expression" dxfId="65" priority="5">
      <formula>$U$10&gt;=($U$16/2)</formula>
    </cfRule>
  </conditionalFormatting>
  <conditionalFormatting sqref="BK10:BK14">
    <cfRule type="expression" dxfId="64" priority="2">
      <formula>$U$10&gt;=$U$16</formula>
    </cfRule>
    <cfRule type="expression" dxfId="63" priority="3">
      <formula>$U$10&gt;=($U$16/2)</formula>
    </cfRule>
  </conditionalFormatting>
  <conditionalFormatting sqref="B2:U2">
    <cfRule type="containsText" dxfId="62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Controle de Entregas</vt:lpstr>
      <vt:lpstr>Indicadores Base</vt:lpstr>
      <vt:lpstr>Valor dos Contratos</vt:lpstr>
      <vt:lpstr>Dashboard</vt:lpstr>
      <vt:lpstr>bancoDeDadosOrigem</vt:lpstr>
      <vt:lpstr>pesogeral</vt:lpstr>
      <vt:lpstr>situacaochegada</vt:lpstr>
      <vt:lpstr>situacaopartida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Lisio</cp:lastModifiedBy>
  <cp:lastPrinted>2022-01-29T00:15:41Z</cp:lastPrinted>
  <dcterms:created xsi:type="dcterms:W3CDTF">2020-01-28T18:38:11Z</dcterms:created>
  <dcterms:modified xsi:type="dcterms:W3CDTF">2022-01-29T01:42:20Z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