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s e Livros\Santander - DIO\Excel e IA\Criando uma ferramenta de COntrole\"/>
    </mc:Choice>
  </mc:AlternateContent>
  <xr:revisionPtr revIDLastSave="0" documentId="13_ncr:1_{C112EEAD-C455-4877-A4FB-3C848DC8B321}" xr6:coauthVersionLast="47" xr6:coauthVersionMax="47" xr10:uidLastSave="{00000000-0000-0000-0000-000000000000}"/>
  <bookViews>
    <workbookView xWindow="-108" yWindow="-108" windowWidth="23256" windowHeight="12456" tabRatio="250" xr2:uid="{06C11320-A843-40B8-84BE-0AAA0B183088}"/>
  </bookViews>
  <sheets>
    <sheet name="App" sheetId="1" r:id="rId1"/>
    <sheet name="Dados" sheetId="2" r:id="rId2"/>
  </sheets>
  <definedNames>
    <definedName name="Anos_Invest">App!$D$17</definedName>
    <definedName name="Aporte">App!$D$16</definedName>
    <definedName name="Patrimonio_Acum">App!$D$19</definedName>
    <definedName name="Perfil_do_Investedor">App!$D$29</definedName>
    <definedName name="Rend_Cartei">App!$D$12</definedName>
    <definedName name="Taxa_Red_Mensal">App!$D$18</definedName>
    <definedName name="Taxa_Rend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D30" i="1"/>
  <c r="C25" i="1"/>
  <c r="D25" i="1" s="1"/>
  <c r="C24" i="1"/>
  <c r="D24" i="1" s="1"/>
  <c r="C26" i="1"/>
  <c r="D26" i="1" s="1"/>
  <c r="C27" i="1"/>
  <c r="D27" i="1" s="1"/>
  <c r="C23" i="1"/>
  <c r="D23" i="1" s="1"/>
  <c r="D19" i="1"/>
  <c r="D20" i="1" s="1"/>
  <c r="D13" i="1"/>
  <c r="I4" i="2"/>
  <c r="F20" i="2"/>
  <c r="G20" i="2" s="1"/>
  <c r="F14" i="2"/>
  <c r="G14" i="2" s="1"/>
  <c r="F8" i="2"/>
  <c r="G8" i="2" s="1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<sst xmlns="http://schemas.openxmlformats.org/spreadsheetml/2006/main" count="73" uniqueCount="36">
  <si>
    <t>CHAVE</t>
  </si>
  <si>
    <t>PERFIL</t>
  </si>
  <si>
    <t>TIPO DE FII</t>
  </si>
  <si>
    <t>PERCENTUAL</t>
  </si>
  <si>
    <t>Conservador</t>
  </si>
  <si>
    <t>Papel</t>
  </si>
  <si>
    <t>FOF's</t>
  </si>
  <si>
    <t>Hibrido</t>
  </si>
  <si>
    <t>Desenvolvimento</t>
  </si>
  <si>
    <t>Tijolo</t>
  </si>
  <si>
    <t>Hortelaria</t>
  </si>
  <si>
    <t>Moderado</t>
  </si>
  <si>
    <t>Agressivo</t>
  </si>
  <si>
    <t>PERCENTUAL PROCURADO</t>
  </si>
  <si>
    <t>Rendimento Carteira</t>
  </si>
  <si>
    <t>Sugestão de Investimento (30%)</t>
  </si>
  <si>
    <t>Salário Mensal</t>
  </si>
  <si>
    <t>Sugestação de Valor Investido Mensalmente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</si>
  <si>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</si>
  <si>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</si>
  <si>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</si>
  <si>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</si>
  <si>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</si>
  <si>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</si>
  <si>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</si>
  <si>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</si>
  <si>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30 Anos ?</t>
  </si>
  <si>
    <t>Quanto em 20 Anos ?</t>
  </si>
  <si>
    <t>Quanto em 10 Anos ?</t>
  </si>
  <si>
    <t>Quanto em 5 Anos ?</t>
  </si>
  <si>
    <t>VALOR A SER INVESTIDO POR MÊS</t>
  </si>
  <si>
    <t>QUAL SEU PERFIL DE INVESTIDOR ??</t>
  </si>
  <si>
    <t>Valores</t>
  </si>
  <si>
    <t>Tipos de FII</t>
  </si>
  <si>
    <t xml:space="preserve">Percentual </t>
  </si>
  <si>
    <t>CARTEIRA DE FII'S SUGERIDA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</si>
</sst>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5"/>
      <color theme="0" tint="-4.9989318521683403E-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9" fontId="5" fillId="3" borderId="10" xfId="2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9" fontId="0" fillId="0" borderId="12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8" fontId="8" fillId="8" borderId="6" xfId="2" applyNumberFormat="1" applyFont="1" applyFill="1" applyBorder="1" applyAlignment="1">
      <alignment horizontal="center" vertical="center"/>
    </xf>
    <xf numFmtId="10" fontId="8" fillId="0" borderId="6" xfId="2" applyNumberFormat="1" applyFont="1" applyBorder="1" applyAlignment="1">
      <alignment horizontal="center" vertical="center"/>
    </xf>
    <xf numFmtId="8" fontId="8" fillId="7" borderId="9" xfId="2" applyNumberFormat="1" applyFont="1" applyFill="1" applyBorder="1" applyAlignment="1">
      <alignment horizontal="center" vertical="center"/>
    </xf>
    <xf numFmtId="1" fontId="8" fillId="0" borderId="6" xfId="2" applyNumberFormat="1" applyFont="1" applyBorder="1" applyAlignment="1">
      <alignment horizontal="center" vertical="center"/>
    </xf>
    <xf numFmtId="8" fontId="9" fillId="7" borderId="6" xfId="2" applyNumberFormat="1" applyFont="1" applyFill="1" applyBorder="1" applyAlignment="1">
      <alignment horizontal="center" vertical="center"/>
    </xf>
    <xf numFmtId="8" fontId="9" fillId="7" borderId="9" xfId="2" applyNumberFormat="1" applyFont="1" applyFill="1" applyBorder="1" applyAlignment="1">
      <alignment horizontal="center" vertical="center"/>
    </xf>
    <xf numFmtId="0" fontId="8" fillId="7" borderId="5" xfId="0" applyFont="1" applyFill="1" applyBorder="1"/>
    <xf numFmtId="8" fontId="8" fillId="7" borderId="6" xfId="2" applyNumberFormat="1" applyFont="1" applyFill="1" applyBorder="1" applyAlignment="1">
      <alignment horizontal="center" vertical="center"/>
    </xf>
    <xf numFmtId="8" fontId="8" fillId="7" borderId="0" xfId="0" applyNumberFormat="1" applyFont="1" applyFill="1"/>
    <xf numFmtId="0" fontId="4" fillId="0" borderId="0" xfId="0" applyFont="1" applyAlignment="1">
      <alignment horizontal="center"/>
    </xf>
    <xf numFmtId="0" fontId="8" fillId="7" borderId="7" xfId="0" applyFont="1" applyFill="1" applyBorder="1"/>
    <xf numFmtId="8" fontId="8" fillId="7" borderId="8" xfId="0" applyNumberFormat="1" applyFont="1" applyFill="1" applyBorder="1"/>
    <xf numFmtId="0" fontId="4" fillId="0" borderId="0" xfId="0" applyFont="1"/>
    <xf numFmtId="0" fontId="10" fillId="8" borderId="4" xfId="3" applyFont="1" applyFill="1" applyBorder="1" applyAlignment="1">
      <alignment horizontal="center"/>
    </xf>
    <xf numFmtId="164" fontId="9" fillId="9" borderId="1" xfId="1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9" fontId="0" fillId="7" borderId="0" xfId="2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9" fontId="0" fillId="7" borderId="8" xfId="2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11" fillId="10" borderId="1" xfId="3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indent="3"/>
    </xf>
    <xf numFmtId="0" fontId="8" fillId="4" borderId="0" xfId="0" applyFont="1" applyFill="1" applyAlignment="1">
      <alignment horizontal="left" indent="3"/>
    </xf>
    <xf numFmtId="0" fontId="9" fillId="7" borderId="5" xfId="0" applyFont="1" applyFill="1" applyBorder="1" applyAlignment="1">
      <alignment horizontal="left" indent="3"/>
    </xf>
    <xf numFmtId="0" fontId="9" fillId="7" borderId="0" xfId="0" applyFont="1" applyFill="1" applyAlignment="1">
      <alignment horizontal="left" indent="3"/>
    </xf>
    <xf numFmtId="0" fontId="9" fillId="7" borderId="7" xfId="0" applyFont="1" applyFill="1" applyBorder="1" applyAlignment="1">
      <alignment horizontal="left" indent="3"/>
    </xf>
    <xf numFmtId="0" fontId="9" fillId="7" borderId="8" xfId="0" applyFont="1" applyFill="1" applyBorder="1" applyAlignment="1">
      <alignment horizontal="left" indent="3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left" indent="3"/>
    </xf>
    <xf numFmtId="0" fontId="8" fillId="7" borderId="8" xfId="0" applyFont="1" applyFill="1" applyBorder="1" applyAlignment="1">
      <alignment horizontal="left" indent="3"/>
    </xf>
    <xf numFmtId="0" fontId="7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CARTEIRA DE FII'S SUGERIDA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D8E-4B34-8C16-5194E98ED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D8E-4B34-8C16-5194E98ED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D8E-4B34-8C16-5194E98ED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D8E-4B34-8C16-5194E98EDB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22B-41F1-BF28-08DB88A3AA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D8E-4B34-8C16-5194E98EDB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FOF's</c:v>
                </c:pt>
                <c:pt idx="1">
                  <c:v>Hibrido</c:v>
                </c:pt>
                <c:pt idx="2">
                  <c:v>Papel</c:v>
                </c:pt>
                <c:pt idx="3">
                  <c:v>Desenvolvimento</c:v>
                </c:pt>
                <c:pt idx="4">
                  <c:v>Tijolo</c:v>
                </c:pt>
                <c:pt idx="5">
                  <c:v>Hortelaria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0.05</c:v>
                </c:pt>
                <c:pt idx="1">
                  <c:v>0.08</c:v>
                </c:pt>
                <c:pt idx="2">
                  <c:v>0.32</c:v>
                </c:pt>
                <c:pt idx="3">
                  <c:v>0.1</c:v>
                </c:pt>
                <c:pt idx="4">
                  <c:v>0.35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1F1-BF28-08DB88A3AA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4</xdr:col>
      <xdr:colOff>342900</xdr:colOff>
      <xdr:row>8</xdr:row>
      <xdr:rowOff>31949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4365DC45-FF22-A9EE-2AFC-09C13F941509}"/>
            </a:ext>
          </a:extLst>
        </xdr:cNvPr>
        <xdr:cNvGrpSpPr/>
      </xdr:nvGrpSpPr>
      <xdr:grpSpPr>
        <a:xfrm>
          <a:off x="60960" y="60960"/>
          <a:ext cx="5722620" cy="1434029"/>
          <a:chOff x="5076160" y="106531"/>
          <a:chExt cx="5765015" cy="1430522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FD55F7DF-3B23-4DDC-B272-9F9C4ED7918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9606"/>
          <a:stretch/>
        </xdr:blipFill>
        <xdr:spPr>
          <a:xfrm>
            <a:off x="5076160" y="106531"/>
            <a:ext cx="5765015" cy="1430522"/>
          </a:xfrm>
          <a:prstGeom prst="rect">
            <a:avLst/>
          </a:prstGeom>
        </xdr:spPr>
      </xdr:pic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F0BBCC6B-083B-B626-1CDC-7FE47ACF83FA}"/>
              </a:ext>
            </a:extLst>
          </xdr:cNvPr>
          <xdr:cNvSpPr txBox="1"/>
        </xdr:nvSpPr>
        <xdr:spPr>
          <a:xfrm>
            <a:off x="6733245" y="582799"/>
            <a:ext cx="3547549" cy="5143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lgerian" panose="04020705040A02060702" pitchFamily="82" charset="0"/>
              </a:rPr>
              <a:t>LN INVESTIMENTOS</a:t>
            </a:r>
          </a:p>
        </xdr:txBody>
      </xdr:sp>
    </xdr:grpSp>
    <xdr:clientData/>
  </xdr:twoCellAnchor>
  <xdr:twoCellAnchor>
    <xdr:from>
      <xdr:col>1</xdr:col>
      <xdr:colOff>0</xdr:colOff>
      <xdr:row>39</xdr:row>
      <xdr:rowOff>19050</xdr:rowOff>
    </xdr:from>
    <xdr:to>
      <xdr:col>3</xdr:col>
      <xdr:colOff>1089660</xdr:colOff>
      <xdr:row>54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631B0-7017-07C3-7EDB-37A30FE1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57E9-CBFB-46C4-8FD7-2810E0D4D108}">
  <dimension ref="A10:F63"/>
  <sheetViews>
    <sheetView showGridLines="0" showRowColHeaders="0" tabSelected="1" zoomScaleNormal="100" workbookViewId="0">
      <selection activeCell="D13" sqref="D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5.109375" customWidth="1"/>
    <col min="2" max="2" width="39" customWidth="1"/>
    <col min="3" max="3" width="19.21875" customWidth="1"/>
    <col min="4" max="4" width="16" customWidth="1"/>
    <col min="5" max="5" width="6.21875" customWidth="1"/>
    <col min="6" max="6" width="5.88671875" hidden="1" customWidth="1"/>
    <col min="7" max="10" width="8.88671875" hidden="1" customWidth="1"/>
    <col min="11" max="16384" width="8.88671875" hidden="1"/>
  </cols>
  <sheetData>
    <row r="10" spans="2:4" ht="19.8" x14ac:dyDescent="0.4">
      <c r="B10" s="52" t="s">
        <v>17</v>
      </c>
      <c r="C10" s="53"/>
      <c r="D10" s="54"/>
    </row>
    <row r="11" spans="2:4" ht="15.6" x14ac:dyDescent="0.3">
      <c r="B11" s="46" t="s">
        <v>16</v>
      </c>
      <c r="C11" s="47"/>
      <c r="D11" s="18">
        <v>4000</v>
      </c>
    </row>
    <row r="12" spans="2:4" ht="15.6" x14ac:dyDescent="0.3">
      <c r="B12" s="46" t="s">
        <v>14</v>
      </c>
      <c r="C12" s="47"/>
      <c r="D12" s="19">
        <v>5.9999999999999995E-4</v>
      </c>
    </row>
    <row r="13" spans="2:4" ht="15.6" x14ac:dyDescent="0.3">
      <c r="B13" s="55" t="s">
        <v>15</v>
      </c>
      <c r="C13" s="56"/>
      <c r="D13" s="20">
        <f>D11*0.3</f>
        <v>1200</v>
      </c>
    </row>
    <row r="15" spans="2:4" ht="19.8" x14ac:dyDescent="0.4">
      <c r="B15" s="44" t="s">
        <v>17</v>
      </c>
      <c r="C15" s="45"/>
      <c r="D15" s="57"/>
    </row>
    <row r="16" spans="2:4" ht="15.6" x14ac:dyDescent="0.3">
      <c r="B16" s="46" t="s">
        <v>18</v>
      </c>
      <c r="C16" s="47"/>
      <c r="D16" s="18">
        <v>200</v>
      </c>
    </row>
    <row r="17" spans="1:4" ht="15.6" x14ac:dyDescent="0.3">
      <c r="B17" s="46" t="s">
        <v>19</v>
      </c>
      <c r="C17" s="47"/>
      <c r="D17" s="21">
        <v>5</v>
      </c>
    </row>
    <row r="18" spans="1:4" ht="15.6" x14ac:dyDescent="0.3">
      <c r="B18" s="46" t="s">
        <v>20</v>
      </c>
      <c r="C18" s="47"/>
      <c r="D18" s="19">
        <v>1.0789999999999999E-2</v>
      </c>
    </row>
    <row r="19" spans="1:4" ht="15.6" x14ac:dyDescent="0.3">
      <c r="B19" s="48" t="s">
        <v>21</v>
      </c>
      <c r="C19" s="49"/>
      <c r="D19" s="22">
        <f>FV(Taxa_Red_Mensal,Anos_Invest*12,Aporte*-1)</f>
        <v>16755.382799697527</v>
      </c>
    </row>
    <row r="20" spans="1:4" ht="15.6" x14ac:dyDescent="0.3">
      <c r="B20" s="50" t="s">
        <v>22</v>
      </c>
      <c r="C20" s="51"/>
      <c r="D20" s="23">
        <f>Patrimonio_Acum*Rend_Cartei</f>
        <v>10.053229679818516</v>
      </c>
    </row>
    <row r="22" spans="1:4" ht="19.8" x14ac:dyDescent="0.4">
      <c r="A22" s="30"/>
      <c r="B22" s="44" t="s">
        <v>23</v>
      </c>
      <c r="C22" s="45"/>
      <c r="D22" s="17" t="s">
        <v>24</v>
      </c>
    </row>
    <row r="23" spans="1:4" ht="15.6" x14ac:dyDescent="0.3">
      <c r="A23" s="27">
        <v>2</v>
      </c>
      <c r="B23" s="24" t="s">
        <v>25</v>
      </c>
      <c r="C23" s="26">
        <f>FV(Taxa_Red_Mensal,A23*12,Aporte*-1)</f>
        <v>5445.5254595290435</v>
      </c>
      <c r="D23" s="25">
        <f>C23*Rend_Cartei</f>
        <v>3.2673152757174257</v>
      </c>
    </row>
    <row r="24" spans="1:4" ht="15.6" x14ac:dyDescent="0.3">
      <c r="A24" s="27">
        <v>5</v>
      </c>
      <c r="B24" s="24" t="s">
        <v>29</v>
      </c>
      <c r="C24" s="26">
        <f>FV(Taxa_Red_Mensal,A24*12,Aporte*-1)</f>
        <v>16755.382799697527</v>
      </c>
      <c r="D24" s="25">
        <f>C24*Rend_Cartei</f>
        <v>10.053229679818516</v>
      </c>
    </row>
    <row r="25" spans="1:4" ht="15.6" x14ac:dyDescent="0.3">
      <c r="A25" s="27">
        <v>10</v>
      </c>
      <c r="B25" s="24" t="s">
        <v>28</v>
      </c>
      <c r="C25" s="26">
        <f>FV(Taxa_Red_Mensal,A25*12,Aporte*-1)</f>
        <v>48656.842506034438</v>
      </c>
      <c r="D25" s="25">
        <f>C25*Rend_Cartei</f>
        <v>29.194105503620658</v>
      </c>
    </row>
    <row r="26" spans="1:4" ht="15.6" x14ac:dyDescent="0.3">
      <c r="A26" s="27">
        <v>20</v>
      </c>
      <c r="B26" s="24" t="s">
        <v>27</v>
      </c>
      <c r="C26" s="26">
        <f>FV(Taxa_Red_Mensal,A26*12,Aporte*-1)</f>
        <v>225039.68001941612</v>
      </c>
      <c r="D26" s="25">
        <f>C26*Rend_Cartei</f>
        <v>135.02380801164966</v>
      </c>
    </row>
    <row r="27" spans="1:4" ht="15.6" x14ac:dyDescent="0.3">
      <c r="A27" s="27">
        <v>30</v>
      </c>
      <c r="B27" s="28" t="s">
        <v>26</v>
      </c>
      <c r="C27" s="29">
        <f>FV(Taxa_Red_Mensal,A27*12,Aporte*-1)</f>
        <v>864433.93100094295</v>
      </c>
      <c r="D27" s="20">
        <f>C27*Rend_Cartei</f>
        <v>518.6603586005657</v>
      </c>
    </row>
    <row r="29" spans="1:4" ht="15.6" x14ac:dyDescent="0.3">
      <c r="B29" s="41" t="s">
        <v>31</v>
      </c>
      <c r="C29" s="41"/>
      <c r="D29" s="31" t="s">
        <v>11</v>
      </c>
    </row>
    <row r="30" spans="1:4" ht="15.6" x14ac:dyDescent="0.3">
      <c r="B30" s="42" t="s">
        <v>30</v>
      </c>
      <c r="C30" s="42"/>
      <c r="D30" s="32">
        <f>Aporte</f>
        <v>200</v>
      </c>
    </row>
    <row r="32" spans="1:4" x14ac:dyDescent="0.3">
      <c r="B32" s="43" t="s">
        <v>35</v>
      </c>
      <c r="C32" s="43"/>
      <c r="D32" s="43"/>
    </row>
    <row r="33" spans="2:4" x14ac:dyDescent="0.3">
      <c r="B33" s="33" t="s">
        <v>33</v>
      </c>
      <c r="C33" s="33" t="s">
        <v>34</v>
      </c>
      <c r="D33" s="33" t="s">
        <v>32</v>
      </c>
    </row>
    <row r="34" spans="2:4" x14ac:dyDescent="0.3">
      <c r="B34" s="34" t="s">
        <v>6</v>
      </c>
      <c r="C34" s="35">
        <f>VLOOKUP(Perfil_do_Investedor&amp;" - "&amp;$B34,Dados!$B$2:$E$20,4,FALSE)</f>
        <v>0.05</v>
      </c>
      <c r="D34" s="39">
        <f>C34*$D$30</f>
        <v>10</v>
      </c>
    </row>
    <row r="35" spans="2:4" x14ac:dyDescent="0.3">
      <c r="B35" s="36" t="s">
        <v>7</v>
      </c>
      <c r="C35" s="35">
        <f>VLOOKUP(Perfil_do_Investedor&amp;" - "&amp;$B35,Dados!$B$2:$E$20,4,FALSE)</f>
        <v>0.08</v>
      </c>
      <c r="D35" s="39">
        <f t="shared" ref="D35:D39" si="0">C35*$D$30</f>
        <v>16</v>
      </c>
    </row>
    <row r="36" spans="2:4" x14ac:dyDescent="0.3">
      <c r="B36" s="36" t="s">
        <v>5</v>
      </c>
      <c r="C36" s="35">
        <f>VLOOKUP(Perfil_do_Investedor&amp;" - "&amp;$B36,Dados!$B$2:$E$20,4,FALSE)</f>
        <v>0.32</v>
      </c>
      <c r="D36" s="39">
        <f t="shared" si="0"/>
        <v>64</v>
      </c>
    </row>
    <row r="37" spans="2:4" x14ac:dyDescent="0.3">
      <c r="B37" s="36" t="s">
        <v>8</v>
      </c>
      <c r="C37" s="35">
        <f>VLOOKUP(Perfil_do_Investedor&amp;" - "&amp;$B37,Dados!$B$2:$E$20,4,FALSE)</f>
        <v>0.1</v>
      </c>
      <c r="D37" s="39">
        <f t="shared" si="0"/>
        <v>20</v>
      </c>
    </row>
    <row r="38" spans="2:4" x14ac:dyDescent="0.3">
      <c r="B38" s="36" t="s">
        <v>9</v>
      </c>
      <c r="C38" s="35">
        <f>VLOOKUP(Perfil_do_Investedor&amp;" - "&amp;$B38,Dados!$B$2:$E$20,4,FALSE)</f>
        <v>0.35</v>
      </c>
      <c r="D38" s="39">
        <f t="shared" si="0"/>
        <v>70</v>
      </c>
    </row>
    <row r="39" spans="2:4" x14ac:dyDescent="0.3">
      <c r="B39" s="37" t="s">
        <v>10</v>
      </c>
      <c r="C39" s="38">
        <f>VLOOKUP(Perfil_do_Investedor&amp;" - "&amp;$B39,Dados!$B$2:$E$20,4,FALSE)</f>
        <v>0.1</v>
      </c>
      <c r="D39" s="40">
        <f t="shared" si="0"/>
        <v>20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</sheetData>
  <mergeCells count="14">
    <mergeCell ref="B10:D10"/>
    <mergeCell ref="B11:C11"/>
    <mergeCell ref="B12:C12"/>
    <mergeCell ref="B13:C13"/>
    <mergeCell ref="B15:D15"/>
    <mergeCell ref="B29:C29"/>
    <mergeCell ref="B30:C30"/>
    <mergeCell ref="B32:D32"/>
    <mergeCell ref="B22:C22"/>
    <mergeCell ref="B16:C16"/>
    <mergeCell ref="B17:C17"/>
    <mergeCell ref="B18:C18"/>
    <mergeCell ref="B19:C19"/>
    <mergeCell ref="B20:C20"/>
  </mergeCells>
  <dataValidations count="2">
    <dataValidation type="list" allowBlank="1" showInputMessage="1" showErrorMessage="1" sqref="D29" xr:uid="{8923E5A2-6149-4E24-B743-D9C9478EC254}">
      <formula1>"Conservador, Moderado, Agressivo"</formula1>
    </dataValidation>
    <dataValidation type="decimal" allowBlank="1" showInputMessage="1" showErrorMessage="1" sqref="D12" xr:uid="{03ED412F-0442-452D-8A8D-2A72E21E1A95}">
      <formula1>0</formula1>
      <formula2>1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071B-6A86-4DBE-8F60-8DD7C202157E}">
  <dimension ref="B2:I20"/>
  <sheetViews>
    <sheetView showGridLines="0" workbookViewId="0">
      <selection activeCell="D3" sqref="D3:D8"/>
    </sheetView>
  </sheetViews>
  <sheetFormatPr defaultRowHeight="14.4" x14ac:dyDescent="0.3"/>
  <cols>
    <col min="2" max="2" width="26.6640625" bestFit="1" customWidth="1"/>
    <col min="3" max="3" width="11.21875" bestFit="1" customWidth="1"/>
    <col min="4" max="4" width="14.77734375" bestFit="1" customWidth="1"/>
    <col min="5" max="5" width="13.21875" bestFit="1" customWidth="1"/>
    <col min="7" max="7" width="16" customWidth="1"/>
    <col min="8" max="8" width="14.77734375" bestFit="1" customWidth="1"/>
  </cols>
  <sheetData>
    <row r="2" spans="2:9" ht="15.6" x14ac:dyDescent="0.3">
      <c r="B2" s="1" t="s">
        <v>0</v>
      </c>
      <c r="C2" s="2" t="s">
        <v>1</v>
      </c>
      <c r="D2" s="2" t="s">
        <v>2</v>
      </c>
      <c r="E2" s="3" t="s">
        <v>3</v>
      </c>
    </row>
    <row r="3" spans="2:9" x14ac:dyDescent="0.3">
      <c r="B3" s="5" t="str">
        <f>C3&amp;" - "&amp;D3</f>
        <v>Conservador - FOF's</v>
      </c>
      <c r="C3" s="6" t="s">
        <v>4</v>
      </c>
      <c r="D3" s="6" t="s">
        <v>6</v>
      </c>
      <c r="E3" s="12">
        <v>0.1</v>
      </c>
      <c r="G3" s="59" t="s">
        <v>13</v>
      </c>
      <c r="H3" s="60"/>
      <c r="I3" s="61"/>
    </row>
    <row r="4" spans="2:9" x14ac:dyDescent="0.3">
      <c r="B4" s="7" t="str">
        <f t="shared" ref="B4:B8" si="0">C4&amp;" - "&amp;D4</f>
        <v>Conservador - Hibrido</v>
      </c>
      <c r="C4" s="8" t="s">
        <v>4</v>
      </c>
      <c r="D4" s="8" t="s">
        <v>7</v>
      </c>
      <c r="E4" s="13">
        <v>0.1</v>
      </c>
      <c r="G4" s="15" t="s">
        <v>12</v>
      </c>
      <c r="H4" s="16" t="s">
        <v>8</v>
      </c>
      <c r="I4" s="11">
        <f>VLOOKUP(G4&amp;" - "&amp;H4,B2:E20,4,FALSE)</f>
        <v>0.2</v>
      </c>
    </row>
    <row r="5" spans="2:9" x14ac:dyDescent="0.3">
      <c r="B5" s="7" t="str">
        <f t="shared" si="0"/>
        <v>Conservador - Papel</v>
      </c>
      <c r="C5" s="8" t="s">
        <v>4</v>
      </c>
      <c r="D5" s="8" t="s">
        <v>5</v>
      </c>
      <c r="E5" s="13">
        <v>0.3</v>
      </c>
    </row>
    <row r="6" spans="2:9" x14ac:dyDescent="0.3">
      <c r="B6" s="7" t="str">
        <f t="shared" si="0"/>
        <v>Conservador - Desenvolvimento</v>
      </c>
      <c r="C6" s="8" t="s">
        <v>4</v>
      </c>
      <c r="D6" s="8" t="s">
        <v>8</v>
      </c>
      <c r="E6" s="13">
        <v>0</v>
      </c>
    </row>
    <row r="7" spans="2:9" x14ac:dyDescent="0.3">
      <c r="B7" s="7" t="str">
        <f t="shared" si="0"/>
        <v>Conservador - Tijolo</v>
      </c>
      <c r="C7" s="8" t="s">
        <v>4</v>
      </c>
      <c r="D7" s="8" t="s">
        <v>9</v>
      </c>
      <c r="E7" s="13">
        <v>0.5</v>
      </c>
    </row>
    <row r="8" spans="2:9" ht="15.6" x14ac:dyDescent="0.3">
      <c r="B8" s="9" t="str">
        <f t="shared" si="0"/>
        <v>Conservador - Hortelaria</v>
      </c>
      <c r="C8" s="10" t="s">
        <v>4</v>
      </c>
      <c r="D8" s="10" t="s">
        <v>10</v>
      </c>
      <c r="E8" s="14">
        <v>0</v>
      </c>
      <c r="F8" s="4">
        <f>SUM(E3:E8)</f>
        <v>1</v>
      </c>
      <c r="G8" s="58" t="str">
        <f>IF(F8=1,"Quantidade de percentual Correto.","Corrigir percentual !!!")</f>
        <v>Quantidade de percentual Correto.</v>
      </c>
      <c r="H8" s="58"/>
      <c r="I8" s="58"/>
    </row>
    <row r="9" spans="2:9" x14ac:dyDescent="0.3">
      <c r="B9" s="5" t="str">
        <f>C9&amp;" - "&amp;D9</f>
        <v>Moderado - FOF's</v>
      </c>
      <c r="C9" s="6" t="s">
        <v>11</v>
      </c>
      <c r="D9" s="6" t="s">
        <v>6</v>
      </c>
      <c r="E9" s="12">
        <v>0.05</v>
      </c>
    </row>
    <row r="10" spans="2:9" x14ac:dyDescent="0.3">
      <c r="B10" s="7" t="str">
        <f t="shared" ref="B10:B14" si="1">C10&amp;" - "&amp;D10</f>
        <v>Moderado - Hibrido</v>
      </c>
      <c r="C10" s="8" t="s">
        <v>11</v>
      </c>
      <c r="D10" s="8" t="s">
        <v>7</v>
      </c>
      <c r="E10" s="13">
        <v>0.08</v>
      </c>
    </row>
    <row r="11" spans="2:9" x14ac:dyDescent="0.3">
      <c r="B11" s="7" t="str">
        <f t="shared" si="1"/>
        <v>Moderado - Papel</v>
      </c>
      <c r="C11" s="8" t="s">
        <v>11</v>
      </c>
      <c r="D11" s="8" t="s">
        <v>5</v>
      </c>
      <c r="E11" s="13">
        <v>0.32</v>
      </c>
    </row>
    <row r="12" spans="2:9" x14ac:dyDescent="0.3">
      <c r="B12" s="7" t="str">
        <f t="shared" si="1"/>
        <v>Moderado - Desenvolvimento</v>
      </c>
      <c r="C12" s="8" t="s">
        <v>11</v>
      </c>
      <c r="D12" s="8" t="s">
        <v>8</v>
      </c>
      <c r="E12" s="13">
        <v>0.1</v>
      </c>
    </row>
    <row r="13" spans="2:9" x14ac:dyDescent="0.3">
      <c r="B13" s="7" t="str">
        <f t="shared" si="1"/>
        <v>Moderado - Tijolo</v>
      </c>
      <c r="C13" s="8" t="s">
        <v>11</v>
      </c>
      <c r="D13" s="8" t="s">
        <v>9</v>
      </c>
      <c r="E13" s="13">
        <v>0.35</v>
      </c>
    </row>
    <row r="14" spans="2:9" ht="15.6" x14ac:dyDescent="0.3">
      <c r="B14" s="9" t="str">
        <f t="shared" si="1"/>
        <v>Moderado - Hortelaria</v>
      </c>
      <c r="C14" s="10" t="s">
        <v>11</v>
      </c>
      <c r="D14" s="10" t="s">
        <v>10</v>
      </c>
      <c r="E14" s="14">
        <v>0.1</v>
      </c>
      <c r="F14" s="4">
        <f>SUM(E9:E14)</f>
        <v>1</v>
      </c>
      <c r="G14" s="58" t="str">
        <f>IF(F14=1,"Quantidade de percentual Correto.","Corrigir percentual !!!")</f>
        <v>Quantidade de percentual Correto.</v>
      </c>
      <c r="H14" s="58"/>
      <c r="I14" s="58"/>
    </row>
    <row r="15" spans="2:9" x14ac:dyDescent="0.3">
      <c r="B15" s="5" t="str">
        <f>C15&amp;" - "&amp;D15</f>
        <v>Agressivo - FOF's</v>
      </c>
      <c r="C15" s="6" t="s">
        <v>12</v>
      </c>
      <c r="D15" s="6" t="s">
        <v>6</v>
      </c>
      <c r="E15" s="12">
        <v>0.05</v>
      </c>
    </row>
    <row r="16" spans="2:9" x14ac:dyDescent="0.3">
      <c r="B16" s="7" t="str">
        <f t="shared" ref="B16:B20" si="2">C16&amp;" - "&amp;D16</f>
        <v>Agressivo - Hibrido</v>
      </c>
      <c r="C16" s="8" t="s">
        <v>12</v>
      </c>
      <c r="D16" s="8" t="s">
        <v>7</v>
      </c>
      <c r="E16" s="13">
        <v>0.05</v>
      </c>
    </row>
    <row r="17" spans="2:9" x14ac:dyDescent="0.3">
      <c r="B17" s="7" t="str">
        <f t="shared" si="2"/>
        <v>Agressivo - Papel</v>
      </c>
      <c r="C17" s="8" t="s">
        <v>12</v>
      </c>
      <c r="D17" s="8" t="s">
        <v>5</v>
      </c>
      <c r="E17" s="13">
        <v>0.5</v>
      </c>
    </row>
    <row r="18" spans="2:9" x14ac:dyDescent="0.3">
      <c r="B18" s="7" t="str">
        <f t="shared" si="2"/>
        <v>Agressivo - Desenvolvimento</v>
      </c>
      <c r="C18" s="8" t="s">
        <v>12</v>
      </c>
      <c r="D18" s="8" t="s">
        <v>8</v>
      </c>
      <c r="E18" s="13">
        <v>0.2</v>
      </c>
    </row>
    <row r="19" spans="2:9" x14ac:dyDescent="0.3">
      <c r="B19" s="7" t="str">
        <f t="shared" si="2"/>
        <v>Agressivo - Tijolo</v>
      </c>
      <c r="C19" s="8" t="s">
        <v>12</v>
      </c>
      <c r="D19" s="8" t="s">
        <v>9</v>
      </c>
      <c r="E19" s="13">
        <v>0.1</v>
      </c>
    </row>
    <row r="20" spans="2:9" ht="15.6" x14ac:dyDescent="0.3">
      <c r="B20" s="9" t="str">
        <f t="shared" si="2"/>
        <v>Agressivo - Hortelaria</v>
      </c>
      <c r="C20" s="10" t="s">
        <v>12</v>
      </c>
      <c r="D20" s="10" t="s">
        <v>10</v>
      </c>
      <c r="E20" s="14">
        <v>0.1</v>
      </c>
      <c r="F20" s="4">
        <f>SUM(E15:E20)</f>
        <v>1</v>
      </c>
      <c r="G20" s="58" t="str">
        <f>IF(F20=1,"Quantidade de percentual Correto.","Corrigir percentual !!!")</f>
        <v>Quantidade de percentual Correto.</v>
      </c>
      <c r="H20" s="58"/>
      <c r="I20" s="58"/>
    </row>
  </sheetData>
  <dataConsolidate/>
  <mergeCells count="4">
    <mergeCell ref="G8:I8"/>
    <mergeCell ref="G14:I14"/>
    <mergeCell ref="G20:I20"/>
    <mergeCell ref="G3:I3"/>
  </mergeCells>
  <conditionalFormatting sqref="F8">
    <cfRule type="cellIs" dxfId="5" priority="5" operator="notEqual">
      <formula>1</formula>
    </cfRule>
  </conditionalFormatting>
  <conditionalFormatting sqref="F14">
    <cfRule type="cellIs" dxfId="4" priority="3" operator="notEqual">
      <formula>1</formula>
    </cfRule>
  </conditionalFormatting>
  <conditionalFormatting sqref="F20">
    <cfRule type="cellIs" dxfId="3" priority="1" operator="notEqual">
      <formula>1</formula>
    </cfRule>
  </conditionalFormatting>
  <conditionalFormatting sqref="G8">
    <cfRule type="containsText" dxfId="2" priority="6" operator="containsText" text="!">
      <formula>NOT(ISERROR(SEARCH("!",G8)))</formula>
    </cfRule>
  </conditionalFormatting>
  <conditionalFormatting sqref="G14">
    <cfRule type="containsText" dxfId="1" priority="4" operator="containsText" text="!">
      <formula>NOT(ISERROR(SEARCH("!",G14)))</formula>
    </cfRule>
  </conditionalFormatting>
  <conditionalFormatting sqref="G20">
    <cfRule type="containsText" dxfId="0" priority="2" operator="containsText" text="!">
      <formula>NOT(ISERROR(SEARCH("!",G20)))</formula>
    </cfRule>
  </conditionalFormatting>
  <dataValidations count="2">
    <dataValidation type="list" allowBlank="1" showInputMessage="1" showErrorMessage="1" sqref="G4" xr:uid="{EF078B5A-2EB0-4BD0-BECB-7B99AC75F035}">
      <formula1>"Conservador, Moderado, Agressivo"</formula1>
    </dataValidation>
    <dataValidation type="list" allowBlank="1" showInputMessage="1" showErrorMessage="1" sqref="H4" xr:uid="{2B7C4169-8DE4-4A3D-BB56-741FF028F86F}">
      <formula1>"FOF's,Hibrido,Papel,Desenvolvimento,Tijolo,Hortelaria"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Dados</vt:lpstr>
      <vt:lpstr>Anos_Invest</vt:lpstr>
      <vt:lpstr>Aporte</vt:lpstr>
      <vt:lpstr>Patrimonio_Acum</vt:lpstr>
      <vt:lpstr>Perfil_do_Investedor</vt:lpstr>
      <vt:lpstr>Rend_Cartei</vt:lpstr>
      <vt:lpstr>Taxa_Red_Mensal</vt:lpstr>
      <vt:lpstr>Taxa_Rend_Mensal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Lisonildo Nogueira</dc:creator>
  <cp:lastModifiedBy>Lisonildo Nogueira</cp:lastModifiedBy>
  <dcterms:created xsi:type="dcterms:W3CDTF">2025-05-26T21:42:36Z</dcterms:created>
  <dcterms:modified xsi:type="dcterms:W3CDTF">2025-06-28T21:32:58Z</dcterms:modified>
</cp:coreProperties>
</file>