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ZtaghOVaVD8QNoeA90YP1o26630ItIrhT3Z03aeILZnQOoKVMkdqsvm0E92E/p6V2ski8/fJm6D+j0Sdq7Xcig==" workbookSaltValue="kifCb17E6jVs7I98OogEKw==" workbookSpinCount="100000" lockStructure="1"/>
  <bookViews>
    <workbookView xWindow="0" yWindow="0" windowWidth="20490" windowHeight="7470"/>
  </bookViews>
  <sheets>
    <sheet name="Автокредит" sheetId="1" r:id="rId1"/>
    <sheet name="Автокредит (решение)" sheetId="2" state="hidden" r:id="rId2"/>
  </sheets>
  <calcPr calcId="152511"/>
</workbook>
</file>

<file path=xl/calcChain.xml><?xml version="1.0" encoding="utf-8"?>
<calcChain xmlns="http://schemas.openxmlformats.org/spreadsheetml/2006/main">
  <c r="E7" i="2" l="1"/>
  <c r="E6" i="2"/>
  <c r="D7" i="2" l="1"/>
  <c r="D6" i="2"/>
  <c r="C64" i="2" l="1"/>
  <c r="D73" i="2" s="1"/>
  <c r="D60" i="2"/>
  <c r="D18" i="2"/>
  <c r="C18" i="2"/>
  <c r="D13" i="2"/>
  <c r="G53" i="2" s="1"/>
  <c r="G19" i="2" l="1"/>
  <c r="F23" i="2"/>
  <c r="D27" i="2"/>
  <c r="G28" i="2"/>
  <c r="G30" i="2"/>
  <c r="F32" i="2"/>
  <c r="D34" i="2"/>
  <c r="G35" i="2"/>
  <c r="F37" i="2"/>
  <c r="F39" i="2"/>
  <c r="D41" i="2"/>
  <c r="D43" i="2"/>
  <c r="G44" i="2"/>
  <c r="G46" i="2"/>
  <c r="F48" i="2"/>
  <c r="D50" i="2"/>
  <c r="G52" i="2"/>
  <c r="D68" i="2"/>
  <c r="F21" i="2"/>
  <c r="D25" i="2"/>
  <c r="G18" i="2"/>
  <c r="F20" i="2"/>
  <c r="D22" i="2"/>
  <c r="G23" i="2"/>
  <c r="F25" i="2"/>
  <c r="F27" i="2"/>
  <c r="D29" i="2"/>
  <c r="D31" i="2"/>
  <c r="G32" i="2"/>
  <c r="G34" i="2"/>
  <c r="F36" i="2"/>
  <c r="D38" i="2"/>
  <c r="G39" i="2"/>
  <c r="F41" i="2"/>
  <c r="F43" i="2"/>
  <c r="D45" i="2"/>
  <c r="D47" i="2"/>
  <c r="G48" i="2"/>
  <c r="G50" i="2"/>
  <c r="D53" i="2"/>
  <c r="D64" i="2"/>
  <c r="E64" i="2" s="1"/>
  <c r="C65" i="2" s="1"/>
  <c r="D70" i="2"/>
  <c r="D19" i="2"/>
  <c r="G20" i="2"/>
  <c r="G22" i="2"/>
  <c r="F24" i="2"/>
  <c r="D26" i="2"/>
  <c r="G27" i="2"/>
  <c r="F29" i="2"/>
  <c r="F31" i="2"/>
  <c r="D33" i="2"/>
  <c r="D35" i="2"/>
  <c r="G36" i="2"/>
  <c r="G38" i="2"/>
  <c r="F40" i="2"/>
  <c r="D42" i="2"/>
  <c r="G43" i="2"/>
  <c r="F45" i="2"/>
  <c r="F47" i="2"/>
  <c r="D49" i="2"/>
  <c r="D51" i="2"/>
  <c r="F53" i="2"/>
  <c r="F64" i="2"/>
  <c r="D72" i="2"/>
  <c r="F19" i="2"/>
  <c r="D21" i="2"/>
  <c r="D23" i="2"/>
  <c r="G24" i="2"/>
  <c r="G26" i="2"/>
  <c r="F28" i="2"/>
  <c r="D30" i="2"/>
  <c r="G31" i="2"/>
  <c r="F33" i="2"/>
  <c r="F35" i="2"/>
  <c r="D37" i="2"/>
  <c r="D39" i="2"/>
  <c r="G40" i="2"/>
  <c r="G42" i="2"/>
  <c r="F44" i="2"/>
  <c r="D46" i="2"/>
  <c r="G47" i="2"/>
  <c r="F49" i="2"/>
  <c r="F51" i="2"/>
  <c r="D66" i="2"/>
  <c r="D74" i="2"/>
  <c r="E19" i="2"/>
  <c r="C20" i="2" s="1"/>
  <c r="E18" i="2"/>
  <c r="C19" i="2" s="1"/>
  <c r="G51" i="2"/>
  <c r="F52" i="2"/>
  <c r="D67" i="2"/>
  <c r="D71" i="2"/>
  <c r="D75" i="2"/>
  <c r="F18" i="2"/>
  <c r="D20" i="2"/>
  <c r="E23" i="2" s="1"/>
  <c r="C24" i="2" s="1"/>
  <c r="G21" i="2"/>
  <c r="F22" i="2"/>
  <c r="D24" i="2"/>
  <c r="G25" i="2"/>
  <c r="F26" i="2"/>
  <c r="D28" i="2"/>
  <c r="G29" i="2"/>
  <c r="F30" i="2"/>
  <c r="D32" i="2"/>
  <c r="G33" i="2"/>
  <c r="F34" i="2"/>
  <c r="D36" i="2"/>
  <c r="G37" i="2"/>
  <c r="F38" i="2"/>
  <c r="D40" i="2"/>
  <c r="G41" i="2"/>
  <c r="F42" i="2"/>
  <c r="D44" i="2"/>
  <c r="G45" i="2"/>
  <c r="F46" i="2"/>
  <c r="D48" i="2"/>
  <c r="G49" i="2"/>
  <c r="F50" i="2"/>
  <c r="D52" i="2"/>
  <c r="D65" i="2"/>
  <c r="D69" i="2"/>
  <c r="E20" i="2" l="1"/>
  <c r="C21" i="2" s="1"/>
  <c r="E52" i="2"/>
  <c r="C53" i="2" s="1"/>
  <c r="G64" i="2"/>
  <c r="E26" i="2"/>
  <c r="C27" i="2" s="1"/>
  <c r="E37" i="2"/>
  <c r="C38" i="2" s="1"/>
  <c r="E28" i="2"/>
  <c r="C29" i="2" s="1"/>
  <c r="E44" i="2"/>
  <c r="C45" i="2" s="1"/>
  <c r="E24" i="2"/>
  <c r="C25" i="2" s="1"/>
  <c r="E36" i="2"/>
  <c r="C37" i="2" s="1"/>
  <c r="E25" i="2"/>
  <c r="C26" i="2" s="1"/>
  <c r="E41" i="2"/>
  <c r="C42" i="2" s="1"/>
  <c r="E30" i="2"/>
  <c r="C31" i="2" s="1"/>
  <c r="E46" i="2"/>
  <c r="C47" i="2" s="1"/>
  <c r="E27" i="2"/>
  <c r="C28" i="2" s="1"/>
  <c r="E43" i="2"/>
  <c r="C44" i="2" s="1"/>
  <c r="F65" i="2"/>
  <c r="E65" i="2"/>
  <c r="C66" i="2" s="1"/>
  <c r="E53" i="2"/>
  <c r="E42" i="2"/>
  <c r="C43" i="2" s="1"/>
  <c r="E39" i="2"/>
  <c r="C40" i="2" s="1"/>
  <c r="E48" i="2"/>
  <c r="C49" i="2" s="1"/>
  <c r="E22" i="2"/>
  <c r="C23" i="2" s="1"/>
  <c r="E29" i="2"/>
  <c r="C30" i="2" s="1"/>
  <c r="E45" i="2"/>
  <c r="C46" i="2" s="1"/>
  <c r="E34" i="2"/>
  <c r="C35" i="2" s="1"/>
  <c r="E50" i="2"/>
  <c r="C51" i="2" s="1"/>
  <c r="E31" i="2"/>
  <c r="C32" i="2" s="1"/>
  <c r="E47" i="2"/>
  <c r="C48" i="2" s="1"/>
  <c r="E40" i="2"/>
  <c r="C41" i="2" s="1"/>
  <c r="E32" i="2"/>
  <c r="C33" i="2" s="1"/>
  <c r="E21" i="2"/>
  <c r="C22" i="2" s="1"/>
  <c r="E33" i="2"/>
  <c r="C34" i="2" s="1"/>
  <c r="E49" i="2"/>
  <c r="C50" i="2" s="1"/>
  <c r="E38" i="2"/>
  <c r="C39" i="2" s="1"/>
  <c r="E35" i="2"/>
  <c r="C36" i="2" s="1"/>
  <c r="E51" i="2"/>
  <c r="C52" i="2" s="1"/>
  <c r="G65" i="2" l="1"/>
  <c r="F66" i="2"/>
  <c r="G66" i="2" s="1"/>
  <c r="E66" i="2"/>
  <c r="C67" i="2" s="1"/>
  <c r="F67" i="2" l="1"/>
  <c r="E67" i="2"/>
  <c r="C68" i="2" s="1"/>
  <c r="G67" i="2" l="1"/>
  <c r="E68" i="2"/>
  <c r="C69" i="2" s="1"/>
  <c r="F68" i="2"/>
  <c r="G68" i="2" s="1"/>
  <c r="F69" i="2" l="1"/>
  <c r="G69" i="2" s="1"/>
  <c r="E69" i="2"/>
  <c r="C70" i="2" s="1"/>
  <c r="F70" i="2" l="1"/>
  <c r="G70" i="2" s="1"/>
  <c r="E70" i="2"/>
  <c r="C71" i="2" s="1"/>
  <c r="F71" i="2" l="1"/>
  <c r="G71" i="2" s="1"/>
  <c r="E71" i="2"/>
  <c r="C72" i="2" s="1"/>
  <c r="E72" i="2" l="1"/>
  <c r="C73" i="2" s="1"/>
  <c r="F72" i="2"/>
  <c r="G72" i="2" s="1"/>
  <c r="F73" i="2" l="1"/>
  <c r="G73" i="2" s="1"/>
  <c r="E73" i="2"/>
  <c r="C74" i="2" s="1"/>
  <c r="F74" i="2" l="1"/>
  <c r="G74" i="2" s="1"/>
  <c r="E74" i="2"/>
  <c r="C75" i="2" s="1"/>
  <c r="F75" i="2" l="1"/>
  <c r="E75" i="2"/>
  <c r="G75" i="2" l="1"/>
  <c r="D61" i="1" l="1"/>
  <c r="D14" i="1"/>
  <c r="C1" i="2" l="1"/>
</calcChain>
</file>

<file path=xl/sharedStrings.xml><?xml version="1.0" encoding="utf-8"?>
<sst xmlns="http://schemas.openxmlformats.org/spreadsheetml/2006/main" count="70" uniqueCount="27">
  <si>
    <t>Автокредит</t>
  </si>
  <si>
    <t>Банк А</t>
  </si>
  <si>
    <t>Сумма займа</t>
  </si>
  <si>
    <t>Годовая процентная ставка</t>
  </si>
  <si>
    <t>Период займа в годах</t>
  </si>
  <si>
    <t>Количество платежей</t>
  </si>
  <si>
    <t>Год</t>
  </si>
  <si>
    <t>Месяц</t>
  </si>
  <si>
    <t>Сумма долга на начало периода, руб.</t>
  </si>
  <si>
    <t>Платеж по основному долгу, руб.</t>
  </si>
  <si>
    <t>Сумма долга на конец периода, руб.</t>
  </si>
  <si>
    <t>Проценты</t>
  </si>
  <si>
    <t>Суммарный платеж, руб.</t>
  </si>
  <si>
    <t>Банк Б</t>
  </si>
  <si>
    <t>Квартал</t>
  </si>
  <si>
    <t>Задача Учебного пособия №</t>
  </si>
  <si>
    <t>Ячейки для заполнения значениями или формулами закрашены голубой заливкой</t>
  </si>
  <si>
    <t>2.4.6.20</t>
  </si>
  <si>
    <t>Способ выплаты кредита</t>
  </si>
  <si>
    <t>Размер аннуитетного платежа</t>
  </si>
  <si>
    <t>Аннуитетные платежи</t>
  </si>
  <si>
    <r>
      <rPr>
        <b/>
        <sz val="11"/>
        <color theme="1"/>
        <rFont val="Calibri"/>
        <family val="2"/>
        <charset val="204"/>
        <scheme val="minor"/>
      </rPr>
      <t>Способ выплаты кредита в банке Б</t>
    </r>
    <r>
      <rPr>
        <sz val="11"/>
        <color theme="1"/>
        <rFont val="Calibri"/>
        <family val="2"/>
        <charset val="204"/>
        <scheme val="minor"/>
      </rPr>
      <t>: на оставшуюся часть основного долга банк начисляет проценты (четверть годовых процентов), которые нужно сразу выплатить. Одновременно с выплатой процентов заемщик должен возвращать основной долг равными частями – по одной двенадцатой (по количеству кварталов за весь срок кредита) полученной суммы.</t>
    </r>
  </si>
  <si>
    <t>Проценты, руб.</t>
  </si>
  <si>
    <t>Сумма платежей по Банку А</t>
  </si>
  <si>
    <t>Сумма платежей по Банку Б</t>
  </si>
  <si>
    <t>Задание: используя электронные таблицы, вычислите суммы платежей по кредиту для обоих банков.</t>
  </si>
  <si>
    <t>Таблица для итогового ответа. Вычисления произведите в таблицах ниже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</si>
</sst>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₽&quot;;[Red]\-#,##0.00\ &quot;₽&quot;"/>
    <numFmt numFmtId="164" formatCode="_-* #,##0.00[$р.-419]_-;\-* #,##0.00[$р.-419]_-;_-* &quot;-&quot;??[$р.-419]_-;_-@_-"/>
    <numFmt numFmtId="165" formatCode="0.0%"/>
    <numFmt numFmtId="166" formatCode="0.000000%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8" tint="-0.249977111117893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55"/>
      </bottom>
      <diagonal/>
    </border>
    <border>
      <left style="medium">
        <color auto="1"/>
      </left>
      <right style="medium">
        <color auto="1"/>
      </right>
      <top style="thin">
        <color indexed="55"/>
      </top>
      <bottom style="thin">
        <color indexed="5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horizontal="left" vertical="center" indent="3"/>
    </xf>
    <xf numFmtId="0" fontId="2" fillId="0" borderId="4" xfId="0" applyFont="1" applyBorder="1"/>
    <xf numFmtId="0" fontId="2" fillId="0" borderId="6" xfId="0" applyFont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8" fontId="8" fillId="0" borderId="0" xfId="0" applyNumberFormat="1" applyFont="1" applyBorder="1"/>
    <xf numFmtId="0" fontId="8" fillId="0" borderId="0" xfId="0" applyFont="1" applyBorder="1"/>
    <xf numFmtId="166" fontId="6" fillId="0" borderId="0" xfId="0" applyNumberFormat="1" applyFont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9" fontId="8" fillId="0" borderId="0" xfId="1" applyFont="1" applyBorder="1"/>
    <xf numFmtId="0" fontId="6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14" fontId="6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0" fillId="0" borderId="12" xfId="0" applyFont="1" applyFill="1" applyBorder="1"/>
    <xf numFmtId="0" fontId="6" fillId="0" borderId="13" xfId="0" applyFont="1" applyFill="1" applyBorder="1" applyAlignment="1">
      <alignment wrapText="1"/>
    </xf>
    <xf numFmtId="0" fontId="0" fillId="0" borderId="15" xfId="0" applyFont="1" applyFill="1" applyBorder="1"/>
    <xf numFmtId="0" fontId="6" fillId="0" borderId="16" xfId="0" applyFont="1" applyFill="1" applyBorder="1" applyAlignment="1">
      <alignment wrapText="1"/>
    </xf>
    <xf numFmtId="0" fontId="0" fillId="0" borderId="18" xfId="0" applyFont="1" applyFill="1" applyBorder="1"/>
    <xf numFmtId="0" fontId="6" fillId="0" borderId="19" xfId="0" applyFont="1" applyFill="1" applyBorder="1" applyAlignment="1">
      <alignment wrapText="1"/>
    </xf>
    <xf numFmtId="164" fontId="6" fillId="0" borderId="21" xfId="0" applyNumberFormat="1" applyFont="1" applyFill="1" applyBorder="1" applyAlignment="1">
      <alignment horizontal="right"/>
    </xf>
    <xf numFmtId="165" fontId="6" fillId="0" borderId="22" xfId="0" applyNumberFormat="1" applyFont="1" applyFill="1" applyBorder="1" applyAlignment="1">
      <alignment horizontal="right"/>
    </xf>
    <xf numFmtId="1" fontId="6" fillId="0" borderId="22" xfId="0" applyNumberFormat="1" applyFont="1" applyFill="1" applyBorder="1" applyAlignment="1">
      <alignment horizontal="right"/>
    </xf>
    <xf numFmtId="0" fontId="10" fillId="0" borderId="23" xfId="0" applyFont="1" applyFill="1" applyBorder="1" applyAlignment="1">
      <alignment horizontal="right" vertical="center"/>
    </xf>
    <xf numFmtId="0" fontId="10" fillId="0" borderId="24" xfId="0" applyFont="1" applyFill="1" applyBorder="1" applyAlignment="1">
      <alignment horizontal="right" vertical="center"/>
    </xf>
    <xf numFmtId="0" fontId="10" fillId="0" borderId="15" xfId="0" applyFont="1" applyFill="1" applyBorder="1" applyAlignment="1">
      <alignment horizontal="right" vertical="center"/>
    </xf>
    <xf numFmtId="0" fontId="10" fillId="0" borderId="16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right" vertical="center"/>
    </xf>
    <xf numFmtId="0" fontId="10" fillId="0" borderId="19" xfId="0" applyFont="1" applyFill="1" applyBorder="1" applyAlignment="1">
      <alignment horizontal="right" vertical="center"/>
    </xf>
    <xf numFmtId="4" fontId="0" fillId="0" borderId="0" xfId="0" applyNumberFormat="1" applyFont="1" applyFill="1"/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6" fillId="0" borderId="0" xfId="2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2" borderId="0" xfId="0" applyNumberFormat="1" applyFill="1" applyProtection="1">
      <protection hidden="1"/>
    </xf>
    <xf numFmtId="0" fontId="0" fillId="2" borderId="0" xfId="0" applyFill="1" applyProtection="1">
      <protection hidden="1"/>
    </xf>
    <xf numFmtId="0" fontId="0" fillId="2" borderId="0" xfId="0" applyFont="1" applyFill="1"/>
    <xf numFmtId="4" fontId="0" fillId="2" borderId="5" xfId="0" applyNumberFormat="1" applyFont="1" applyFill="1" applyBorder="1"/>
    <xf numFmtId="4" fontId="0" fillId="2" borderId="7" xfId="0" applyNumberFormat="1" applyFont="1" applyFill="1" applyBorder="1"/>
    <xf numFmtId="4" fontId="0" fillId="2" borderId="13" xfId="0" applyNumberFormat="1" applyFont="1" applyFill="1" applyBorder="1"/>
    <xf numFmtId="4" fontId="6" fillId="2" borderId="13" xfId="0" applyNumberFormat="1" applyFont="1" applyFill="1" applyBorder="1" applyAlignment="1">
      <alignment wrapText="1"/>
    </xf>
    <xf numFmtId="4" fontId="6" fillId="2" borderId="14" xfId="0" applyNumberFormat="1" applyFont="1" applyFill="1" applyBorder="1" applyAlignment="1">
      <alignment wrapText="1"/>
    </xf>
    <xf numFmtId="4" fontId="0" fillId="2" borderId="16" xfId="0" applyNumberFormat="1" applyFont="1" applyFill="1" applyBorder="1"/>
    <xf numFmtId="4" fontId="6" fillId="2" borderId="16" xfId="0" applyNumberFormat="1" applyFont="1" applyFill="1" applyBorder="1" applyAlignment="1">
      <alignment wrapText="1"/>
    </xf>
    <xf numFmtId="4" fontId="6" fillId="2" borderId="17" xfId="0" applyNumberFormat="1" applyFont="1" applyFill="1" applyBorder="1" applyAlignment="1">
      <alignment wrapText="1"/>
    </xf>
    <xf numFmtId="4" fontId="0" fillId="2" borderId="19" xfId="0" applyNumberFormat="1" applyFont="1" applyFill="1" applyBorder="1"/>
    <xf numFmtId="4" fontId="6" fillId="2" borderId="19" xfId="0" applyNumberFormat="1" applyFont="1" applyFill="1" applyBorder="1" applyAlignment="1">
      <alignment wrapText="1"/>
    </xf>
    <xf numFmtId="4" fontId="6" fillId="2" borderId="20" xfId="0" applyNumberFormat="1" applyFont="1" applyFill="1" applyBorder="1" applyAlignment="1">
      <alignment wrapText="1"/>
    </xf>
    <xf numFmtId="4" fontId="6" fillId="2" borderId="24" xfId="0" applyNumberFormat="1" applyFont="1" applyFill="1" applyBorder="1" applyAlignment="1">
      <alignment horizontal="right" vertical="center"/>
    </xf>
    <xf numFmtId="4" fontId="10" fillId="2" borderId="24" xfId="0" applyNumberFormat="1" applyFont="1" applyFill="1" applyBorder="1" applyAlignment="1">
      <alignment horizontal="right" vertical="center"/>
    </xf>
    <xf numFmtId="4" fontId="10" fillId="2" borderId="25" xfId="0" applyNumberFormat="1" applyFont="1" applyFill="1" applyBorder="1" applyAlignment="1">
      <alignment horizontal="right" vertical="center"/>
    </xf>
    <xf numFmtId="4" fontId="10" fillId="2" borderId="16" xfId="0" applyNumberFormat="1" applyFont="1" applyFill="1" applyBorder="1" applyAlignment="1">
      <alignment horizontal="right" vertical="center"/>
    </xf>
    <xf numFmtId="4" fontId="10" fillId="2" borderId="17" xfId="0" applyNumberFormat="1" applyFont="1" applyFill="1" applyBorder="1" applyAlignment="1">
      <alignment horizontal="right" vertical="center"/>
    </xf>
    <xf numFmtId="4" fontId="10" fillId="2" borderId="19" xfId="0" applyNumberFormat="1" applyFont="1" applyFill="1" applyBorder="1" applyAlignment="1">
      <alignment horizontal="right" vertical="center"/>
    </xf>
    <xf numFmtId="4" fontId="10" fillId="2" borderId="20" xfId="0" applyNumberFormat="1" applyFont="1" applyFill="1" applyBorder="1" applyAlignment="1">
      <alignment horizontal="right" vertical="center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6" fillId="0" borderId="5" xfId="0" applyNumberFormat="1" applyFont="1" applyFill="1" applyBorder="1" applyAlignment="1">
      <alignment horizontal="right"/>
    </xf>
    <xf numFmtId="165" fontId="6" fillId="0" borderId="8" xfId="0" applyNumberFormat="1" applyFont="1" applyFill="1" applyBorder="1" applyAlignment="1">
      <alignment horizontal="right"/>
    </xf>
    <xf numFmtId="1" fontId="6" fillId="0" borderId="8" xfId="0" applyNumberFormat="1" applyFont="1" applyFill="1" applyBorder="1" applyAlignment="1">
      <alignment horizontal="right"/>
    </xf>
    <xf numFmtId="1" fontId="6" fillId="0" borderId="28" xfId="0" applyNumberFormat="1" applyFont="1" applyFill="1" applyBorder="1" applyAlignment="1">
      <alignment horizontal="right"/>
    </xf>
    <xf numFmtId="164" fontId="6" fillId="0" borderId="7" xfId="0" applyNumberFormat="1" applyFont="1" applyFill="1" applyBorder="1" applyAlignment="1">
      <alignment horizontal="right"/>
    </xf>
    <xf numFmtId="1" fontId="6" fillId="0" borderId="29" xfId="0" applyNumberFormat="1" applyFont="1" applyFill="1" applyBorder="1" applyAlignment="1">
      <alignment horizontal="right"/>
    </xf>
    <xf numFmtId="0" fontId="5" fillId="0" borderId="30" xfId="0" applyFont="1" applyBorder="1" applyAlignment="1">
      <alignment horizontal="left"/>
    </xf>
    <xf numFmtId="164" fontId="6" fillId="0" borderId="32" xfId="0" applyNumberFormat="1" applyFont="1" applyFill="1" applyBorder="1" applyAlignment="1">
      <alignment horizontal="right"/>
    </xf>
    <xf numFmtId="165" fontId="6" fillId="0" borderId="33" xfId="0" applyNumberFormat="1" applyFont="1" applyFill="1" applyBorder="1" applyAlignment="1">
      <alignment horizontal="right"/>
    </xf>
    <xf numFmtId="1" fontId="6" fillId="0" borderId="33" xfId="0" applyNumberFormat="1" applyFont="1" applyFill="1" applyBorder="1" applyAlignment="1">
      <alignment horizontal="right"/>
    </xf>
    <xf numFmtId="1" fontId="6" fillId="0" borderId="34" xfId="0" applyNumberFormat="1" applyFont="1" applyFill="1" applyBorder="1" applyAlignment="1">
      <alignment horizontal="right"/>
    </xf>
    <xf numFmtId="4" fontId="0" fillId="2" borderId="5" xfId="0" applyNumberFormat="1" applyFont="1" applyFill="1" applyBorder="1" applyProtection="1">
      <protection locked="0"/>
    </xf>
    <xf numFmtId="4" fontId="0" fillId="2" borderId="7" xfId="0" applyNumberFormat="1" applyFont="1" applyFill="1" applyBorder="1" applyProtection="1">
      <protection locked="0"/>
    </xf>
    <xf numFmtId="4" fontId="0" fillId="2" borderId="13" xfId="0" applyNumberFormat="1" applyFont="1" applyFill="1" applyBorder="1" applyProtection="1">
      <protection locked="0"/>
    </xf>
    <xf numFmtId="4" fontId="6" fillId="2" borderId="13" xfId="0" applyNumberFormat="1" applyFont="1" applyFill="1" applyBorder="1" applyAlignment="1" applyProtection="1">
      <alignment wrapText="1"/>
      <protection locked="0"/>
    </xf>
    <xf numFmtId="4" fontId="6" fillId="2" borderId="14" xfId="0" applyNumberFormat="1" applyFont="1" applyFill="1" applyBorder="1" applyAlignment="1" applyProtection="1">
      <alignment wrapText="1"/>
      <protection locked="0"/>
    </xf>
    <xf numFmtId="4" fontId="0" fillId="2" borderId="16" xfId="0" applyNumberFormat="1" applyFont="1" applyFill="1" applyBorder="1" applyProtection="1">
      <protection locked="0"/>
    </xf>
    <xf numFmtId="4" fontId="6" fillId="2" borderId="16" xfId="0" applyNumberFormat="1" applyFont="1" applyFill="1" applyBorder="1" applyAlignment="1" applyProtection="1">
      <alignment wrapText="1"/>
      <protection locked="0"/>
    </xf>
    <xf numFmtId="4" fontId="6" fillId="2" borderId="17" xfId="0" applyNumberFormat="1" applyFont="1" applyFill="1" applyBorder="1" applyAlignment="1" applyProtection="1">
      <alignment wrapText="1"/>
      <protection locked="0"/>
    </xf>
    <xf numFmtId="4" fontId="0" fillId="2" borderId="19" xfId="0" applyNumberFormat="1" applyFont="1" applyFill="1" applyBorder="1" applyProtection="1">
      <protection locked="0"/>
    </xf>
    <xf numFmtId="4" fontId="6" fillId="2" borderId="19" xfId="0" applyNumberFormat="1" applyFont="1" applyFill="1" applyBorder="1" applyAlignment="1" applyProtection="1">
      <alignment wrapText="1"/>
      <protection locked="0"/>
    </xf>
    <xf numFmtId="4" fontId="6" fillId="2" borderId="20" xfId="0" applyNumberFormat="1" applyFont="1" applyFill="1" applyBorder="1" applyAlignment="1" applyProtection="1">
      <alignment wrapText="1"/>
      <protection locked="0"/>
    </xf>
    <xf numFmtId="4" fontId="6" fillId="2" borderId="24" xfId="0" applyNumberFormat="1" applyFont="1" applyFill="1" applyBorder="1" applyAlignment="1" applyProtection="1">
      <alignment horizontal="right" vertical="center"/>
      <protection locked="0"/>
    </xf>
    <xf numFmtId="4" fontId="10" fillId="2" borderId="24" xfId="0" applyNumberFormat="1" applyFont="1" applyFill="1" applyBorder="1" applyAlignment="1" applyProtection="1">
      <alignment horizontal="right" vertical="center"/>
      <protection locked="0"/>
    </xf>
    <xf numFmtId="4" fontId="10" fillId="2" borderId="25" xfId="0" applyNumberFormat="1" applyFont="1" applyFill="1" applyBorder="1" applyAlignment="1" applyProtection="1">
      <alignment horizontal="right" vertical="center"/>
      <protection locked="0"/>
    </xf>
    <xf numFmtId="4" fontId="10" fillId="2" borderId="16" xfId="0" applyNumberFormat="1" applyFont="1" applyFill="1" applyBorder="1" applyAlignment="1" applyProtection="1">
      <alignment horizontal="right" vertical="center"/>
      <protection locked="0"/>
    </xf>
    <xf numFmtId="4" fontId="10" fillId="2" borderId="17" xfId="0" applyNumberFormat="1" applyFont="1" applyFill="1" applyBorder="1" applyAlignment="1" applyProtection="1">
      <alignment horizontal="right" vertical="center"/>
      <protection locked="0"/>
    </xf>
    <xf numFmtId="4" fontId="10" fillId="2" borderId="19" xfId="0" applyNumberFormat="1" applyFont="1" applyFill="1" applyBorder="1" applyAlignment="1" applyProtection="1">
      <alignment horizontal="right" vertical="center"/>
      <protection locked="0"/>
    </xf>
    <xf numFmtId="4" fontId="10" fillId="2" borderId="20" xfId="0" applyNumberFormat="1" applyFont="1" applyFill="1" applyBorder="1" applyAlignment="1" applyProtection="1">
      <alignment horizontal="right" vertical="center"/>
      <protection locked="0"/>
    </xf>
    <xf numFmtId="4" fontId="3" fillId="0" borderId="0" xfId="0" applyNumberFormat="1" applyFont="1"/>
    <xf numFmtId="0" fontId="1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2" fillId="3" borderId="26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activeCell="C1" sqref="C1"/>
    </sheetView>
  </sheetViews>
  <sheetFormatPr defaultColWidth="8.85546875" defaultRowHeight="15" x14ac:dyDescent="0.25"/>
  <cols>
    <col min="1" max="1" width="7.140625" style="1" bestFit="1" customWidth="1"/>
    <col min="2" max="2" width="8.28515625" style="1" bestFit="1" customWidth="1"/>
    <col min="3" max="3" width="29.5703125" style="1" customWidth="1"/>
    <col min="4" max="4" width="23.42578125" style="1" customWidth="1"/>
    <col min="5" max="5" width="22" style="1" bestFit="1" customWidth="1"/>
    <col min="6" max="6" width="11.5703125" style="1" customWidth="1"/>
    <col min="7" max="7" width="17.42578125" style="1" customWidth="1"/>
    <col min="8" max="16384" width="8.85546875" style="2"/>
  </cols>
  <sheetData>
    <row r="1" spans="1:14" x14ac:dyDescent="0.25">
      <c r="A1" s="42" t="s">
        <v>15</v>
      </c>
      <c r="B1" s="43" t="s">
        <v>17</v>
      </c>
    </row>
    <row r="2" spans="1:14" x14ac:dyDescent="0.25">
      <c r="A2" s="44" t="s">
        <v>16</v>
      </c>
      <c r="B2" s="45"/>
      <c r="C2" s="46"/>
      <c r="D2" s="46"/>
      <c r="E2" s="46"/>
    </row>
    <row r="3" spans="1:14" ht="15.75" thickBot="1" x14ac:dyDescent="0.3"/>
    <row r="4" spans="1:14" ht="15.95" customHeight="1" thickBot="1" x14ac:dyDescent="0.35">
      <c r="A4" s="99" t="s">
        <v>0</v>
      </c>
      <c r="B4" s="100"/>
      <c r="C4" s="100"/>
      <c r="D4" s="100"/>
      <c r="E4" s="100"/>
      <c r="F4" s="100"/>
      <c r="G4" s="101"/>
    </row>
    <row r="5" spans="1:14" x14ac:dyDescent="0.2">
      <c r="A5" s="106" t="s">
        <v>25</v>
      </c>
      <c r="B5" s="106"/>
      <c r="C5" s="106"/>
      <c r="D5" s="106"/>
      <c r="E5" s="106"/>
      <c r="F5" s="106"/>
      <c r="G5" s="106"/>
    </row>
    <row r="6" spans="1:14" ht="15.75" thickBot="1" x14ac:dyDescent="0.3">
      <c r="A6" s="3"/>
      <c r="C6" s="98" t="s">
        <v>26</v>
      </c>
    </row>
    <row r="7" spans="1:14" x14ac:dyDescent="0.25">
      <c r="A7" s="3"/>
      <c r="C7" s="4" t="s">
        <v>23</v>
      </c>
      <c r="D7" s="79"/>
    </row>
    <row r="8" spans="1:14" ht="15.75" thickBot="1" x14ac:dyDescent="0.3">
      <c r="A8" s="3"/>
      <c r="C8" s="5" t="s">
        <v>24</v>
      </c>
      <c r="D8" s="80"/>
    </row>
    <row r="9" spans="1:14" ht="15.75" thickBot="1" x14ac:dyDescent="0.3">
      <c r="A9" s="3"/>
    </row>
    <row r="10" spans="1:14" ht="15.75" thickBot="1" x14ac:dyDescent="0.3">
      <c r="A10" s="102" t="s">
        <v>1</v>
      </c>
      <c r="B10" s="103"/>
      <c r="C10" s="103"/>
      <c r="D10" s="103"/>
      <c r="E10" s="103"/>
      <c r="F10" s="103"/>
      <c r="G10" s="104"/>
    </row>
    <row r="11" spans="1:14" x14ac:dyDescent="0.25">
      <c r="A11" s="6"/>
      <c r="B11" s="7"/>
      <c r="C11" s="66" t="s">
        <v>2</v>
      </c>
      <c r="D11" s="68">
        <v>500000</v>
      </c>
      <c r="F11" s="8"/>
      <c r="G11" s="9"/>
      <c r="H11" s="10"/>
      <c r="I11" s="11"/>
      <c r="J11" s="12"/>
      <c r="K11" s="13"/>
      <c r="L11" s="13"/>
      <c r="M11" s="13"/>
      <c r="N11" s="13"/>
    </row>
    <row r="12" spans="1:14" x14ac:dyDescent="0.25">
      <c r="A12" s="6"/>
      <c r="B12" s="7"/>
      <c r="C12" s="67" t="s">
        <v>3</v>
      </c>
      <c r="D12" s="69">
        <v>0.14000000000000001</v>
      </c>
      <c r="F12" s="9"/>
      <c r="G12" s="14"/>
      <c r="H12" s="15"/>
      <c r="I12" s="11"/>
      <c r="J12" s="16"/>
      <c r="K12" s="13"/>
      <c r="L12" s="13"/>
      <c r="M12" s="13"/>
      <c r="N12" s="13"/>
    </row>
    <row r="13" spans="1:14" x14ac:dyDescent="0.25">
      <c r="A13" s="6"/>
      <c r="B13" s="7"/>
      <c r="C13" s="67" t="s">
        <v>4</v>
      </c>
      <c r="D13" s="70">
        <v>3</v>
      </c>
      <c r="F13" s="9"/>
      <c r="G13" s="17"/>
      <c r="H13" s="18"/>
      <c r="I13" s="11"/>
      <c r="J13" s="13"/>
      <c r="K13" s="13"/>
      <c r="L13" s="13"/>
      <c r="M13" s="13"/>
      <c r="N13" s="13"/>
    </row>
    <row r="14" spans="1:14" x14ac:dyDescent="0.25">
      <c r="A14" s="6"/>
      <c r="B14" s="7"/>
      <c r="C14" s="67" t="s">
        <v>5</v>
      </c>
      <c r="D14" s="70">
        <f>D13*12</f>
        <v>36</v>
      </c>
      <c r="F14" s="9"/>
      <c r="G14" s="17"/>
      <c r="H14" s="18"/>
      <c r="I14" s="11"/>
      <c r="J14" s="13"/>
      <c r="K14" s="13"/>
      <c r="L14" s="13"/>
      <c r="M14" s="13"/>
      <c r="N14" s="13"/>
    </row>
    <row r="15" spans="1:14" x14ac:dyDescent="0.25">
      <c r="A15" s="6"/>
      <c r="B15" s="7"/>
      <c r="C15" s="67" t="s">
        <v>18</v>
      </c>
      <c r="D15" s="71" t="s">
        <v>20</v>
      </c>
      <c r="F15" s="9"/>
      <c r="G15" s="17"/>
      <c r="H15" s="18"/>
      <c r="I15" s="11"/>
      <c r="J15" s="13"/>
      <c r="K15" s="13"/>
      <c r="L15" s="13"/>
      <c r="M15" s="13"/>
      <c r="N15" s="13"/>
    </row>
    <row r="16" spans="1:14" ht="15.75" thickBot="1" x14ac:dyDescent="0.3">
      <c r="A16" s="6"/>
      <c r="B16" s="7"/>
      <c r="C16" s="65" t="s">
        <v>19</v>
      </c>
      <c r="D16" s="72">
        <v>17088.814879012811</v>
      </c>
      <c r="F16" s="9"/>
      <c r="G16" s="17"/>
      <c r="H16" s="18"/>
      <c r="I16" s="11"/>
      <c r="J16" s="13"/>
      <c r="K16" s="13"/>
      <c r="L16" s="13"/>
      <c r="M16" s="13"/>
      <c r="N16" s="13"/>
    </row>
    <row r="17" spans="1:14" ht="15.75" thickBot="1" x14ac:dyDescent="0.3">
      <c r="A17" s="8"/>
      <c r="B17" s="9"/>
      <c r="C17" s="19"/>
      <c r="D17" s="9"/>
      <c r="E17" s="20"/>
      <c r="F17" s="9"/>
      <c r="G17" s="9"/>
      <c r="H17" s="21"/>
      <c r="I17" s="13"/>
      <c r="J17" s="13"/>
      <c r="K17" s="13"/>
      <c r="L17" s="13"/>
      <c r="M17" s="13"/>
      <c r="N17" s="13"/>
    </row>
    <row r="18" spans="1:14" ht="30.75" thickBot="1" x14ac:dyDescent="0.25">
      <c r="A18" s="39" t="s">
        <v>6</v>
      </c>
      <c r="B18" s="40" t="s">
        <v>7</v>
      </c>
      <c r="C18" s="40" t="s">
        <v>8</v>
      </c>
      <c r="D18" s="40" t="s">
        <v>9</v>
      </c>
      <c r="E18" s="40" t="s">
        <v>10</v>
      </c>
      <c r="F18" s="40" t="s">
        <v>22</v>
      </c>
      <c r="G18" s="41" t="s">
        <v>12</v>
      </c>
      <c r="I18" s="22"/>
      <c r="J18" s="22"/>
    </row>
    <row r="19" spans="1:14" x14ac:dyDescent="0.25">
      <c r="A19" s="23">
        <v>1</v>
      </c>
      <c r="B19" s="24">
        <v>1</v>
      </c>
      <c r="C19" s="81"/>
      <c r="D19" s="82"/>
      <c r="E19" s="82"/>
      <c r="F19" s="82"/>
      <c r="G19" s="83"/>
      <c r="I19" s="22"/>
      <c r="J19" s="22"/>
    </row>
    <row r="20" spans="1:14" x14ac:dyDescent="0.25">
      <c r="A20" s="25">
        <v>1</v>
      </c>
      <c r="B20" s="26">
        <v>2</v>
      </c>
      <c r="C20" s="84"/>
      <c r="D20" s="85"/>
      <c r="E20" s="85"/>
      <c r="F20" s="85"/>
      <c r="G20" s="86"/>
      <c r="I20" s="22"/>
      <c r="J20" s="22"/>
    </row>
    <row r="21" spans="1:14" x14ac:dyDescent="0.25">
      <c r="A21" s="25">
        <v>1</v>
      </c>
      <c r="B21" s="26">
        <v>3</v>
      </c>
      <c r="C21" s="84"/>
      <c r="D21" s="85"/>
      <c r="E21" s="85"/>
      <c r="F21" s="85"/>
      <c r="G21" s="86"/>
      <c r="I21" s="22"/>
      <c r="J21" s="22"/>
    </row>
    <row r="22" spans="1:14" x14ac:dyDescent="0.25">
      <c r="A22" s="25">
        <v>1</v>
      </c>
      <c r="B22" s="26">
        <v>4</v>
      </c>
      <c r="C22" s="84"/>
      <c r="D22" s="85"/>
      <c r="E22" s="85"/>
      <c r="F22" s="85"/>
      <c r="G22" s="86"/>
      <c r="I22" s="22"/>
      <c r="J22" s="22"/>
    </row>
    <row r="23" spans="1:14" x14ac:dyDescent="0.25">
      <c r="A23" s="25">
        <v>1</v>
      </c>
      <c r="B23" s="26">
        <v>5</v>
      </c>
      <c r="C23" s="84"/>
      <c r="D23" s="85"/>
      <c r="E23" s="85"/>
      <c r="F23" s="85"/>
      <c r="G23" s="86"/>
      <c r="I23" s="22"/>
      <c r="J23" s="22"/>
    </row>
    <row r="24" spans="1:14" x14ac:dyDescent="0.25">
      <c r="A24" s="25">
        <v>1</v>
      </c>
      <c r="B24" s="26">
        <v>6</v>
      </c>
      <c r="C24" s="84"/>
      <c r="D24" s="85"/>
      <c r="E24" s="85"/>
      <c r="F24" s="85"/>
      <c r="G24" s="86"/>
      <c r="I24" s="22"/>
      <c r="J24" s="22"/>
    </row>
    <row r="25" spans="1:14" x14ac:dyDescent="0.25">
      <c r="A25" s="25">
        <v>1</v>
      </c>
      <c r="B25" s="26">
        <v>7</v>
      </c>
      <c r="C25" s="84"/>
      <c r="D25" s="85"/>
      <c r="E25" s="85"/>
      <c r="F25" s="85"/>
      <c r="G25" s="86"/>
      <c r="I25" s="13"/>
      <c r="J25" s="13"/>
    </row>
    <row r="26" spans="1:14" x14ac:dyDescent="0.25">
      <c r="A26" s="25">
        <v>1</v>
      </c>
      <c r="B26" s="26">
        <v>8</v>
      </c>
      <c r="C26" s="84"/>
      <c r="D26" s="85"/>
      <c r="E26" s="85"/>
      <c r="F26" s="85"/>
      <c r="G26" s="86"/>
    </row>
    <row r="27" spans="1:14" x14ac:dyDescent="0.25">
      <c r="A27" s="25">
        <v>1</v>
      </c>
      <c r="B27" s="26">
        <v>9</v>
      </c>
      <c r="C27" s="84"/>
      <c r="D27" s="85"/>
      <c r="E27" s="85"/>
      <c r="F27" s="85"/>
      <c r="G27" s="86"/>
    </row>
    <row r="28" spans="1:14" x14ac:dyDescent="0.25">
      <c r="A28" s="25">
        <v>1</v>
      </c>
      <c r="B28" s="26">
        <v>10</v>
      </c>
      <c r="C28" s="84"/>
      <c r="D28" s="85"/>
      <c r="E28" s="85"/>
      <c r="F28" s="85"/>
      <c r="G28" s="86"/>
    </row>
    <row r="29" spans="1:14" x14ac:dyDescent="0.25">
      <c r="A29" s="25">
        <v>1</v>
      </c>
      <c r="B29" s="26">
        <v>11</v>
      </c>
      <c r="C29" s="84"/>
      <c r="D29" s="85"/>
      <c r="E29" s="85"/>
      <c r="F29" s="85"/>
      <c r="G29" s="86"/>
    </row>
    <row r="30" spans="1:14" x14ac:dyDescent="0.25">
      <c r="A30" s="25">
        <v>1</v>
      </c>
      <c r="B30" s="26">
        <v>12</v>
      </c>
      <c r="C30" s="84"/>
      <c r="D30" s="85"/>
      <c r="E30" s="85"/>
      <c r="F30" s="85"/>
      <c r="G30" s="86"/>
    </row>
    <row r="31" spans="1:14" x14ac:dyDescent="0.25">
      <c r="A31" s="25">
        <v>2</v>
      </c>
      <c r="B31" s="26">
        <v>13</v>
      </c>
      <c r="C31" s="84"/>
      <c r="D31" s="85"/>
      <c r="E31" s="85"/>
      <c r="F31" s="85"/>
      <c r="G31" s="86"/>
    </row>
    <row r="32" spans="1:14" x14ac:dyDescent="0.25">
      <c r="A32" s="25">
        <v>2</v>
      </c>
      <c r="B32" s="26">
        <v>14</v>
      </c>
      <c r="C32" s="84"/>
      <c r="D32" s="85"/>
      <c r="E32" s="85"/>
      <c r="F32" s="85"/>
      <c r="G32" s="86"/>
    </row>
    <row r="33" spans="1:7" x14ac:dyDescent="0.25">
      <c r="A33" s="25">
        <v>2</v>
      </c>
      <c r="B33" s="26">
        <v>15</v>
      </c>
      <c r="C33" s="84"/>
      <c r="D33" s="85"/>
      <c r="E33" s="85"/>
      <c r="F33" s="85"/>
      <c r="G33" s="86"/>
    </row>
    <row r="34" spans="1:7" x14ac:dyDescent="0.25">
      <c r="A34" s="25">
        <v>2</v>
      </c>
      <c r="B34" s="26">
        <v>16</v>
      </c>
      <c r="C34" s="84"/>
      <c r="D34" s="85"/>
      <c r="E34" s="85"/>
      <c r="F34" s="85"/>
      <c r="G34" s="86"/>
    </row>
    <row r="35" spans="1:7" x14ac:dyDescent="0.25">
      <c r="A35" s="25">
        <v>2</v>
      </c>
      <c r="B35" s="26">
        <v>17</v>
      </c>
      <c r="C35" s="84"/>
      <c r="D35" s="85"/>
      <c r="E35" s="85"/>
      <c r="F35" s="85"/>
      <c r="G35" s="86"/>
    </row>
    <row r="36" spans="1:7" x14ac:dyDescent="0.25">
      <c r="A36" s="25">
        <v>2</v>
      </c>
      <c r="B36" s="26">
        <v>18</v>
      </c>
      <c r="C36" s="84"/>
      <c r="D36" s="85"/>
      <c r="E36" s="85"/>
      <c r="F36" s="85"/>
      <c r="G36" s="86"/>
    </row>
    <row r="37" spans="1:7" x14ac:dyDescent="0.25">
      <c r="A37" s="25">
        <v>2</v>
      </c>
      <c r="B37" s="26">
        <v>19</v>
      </c>
      <c r="C37" s="84"/>
      <c r="D37" s="85"/>
      <c r="E37" s="85"/>
      <c r="F37" s="85"/>
      <c r="G37" s="86"/>
    </row>
    <row r="38" spans="1:7" x14ac:dyDescent="0.25">
      <c r="A38" s="25">
        <v>2</v>
      </c>
      <c r="B38" s="26">
        <v>20</v>
      </c>
      <c r="C38" s="84"/>
      <c r="D38" s="85"/>
      <c r="E38" s="85"/>
      <c r="F38" s="85"/>
      <c r="G38" s="86"/>
    </row>
    <row r="39" spans="1:7" x14ac:dyDescent="0.25">
      <c r="A39" s="25">
        <v>2</v>
      </c>
      <c r="B39" s="26">
        <v>21</v>
      </c>
      <c r="C39" s="84"/>
      <c r="D39" s="85"/>
      <c r="E39" s="85"/>
      <c r="F39" s="85"/>
      <c r="G39" s="86"/>
    </row>
    <row r="40" spans="1:7" x14ac:dyDescent="0.25">
      <c r="A40" s="25">
        <v>2</v>
      </c>
      <c r="B40" s="26">
        <v>22</v>
      </c>
      <c r="C40" s="84"/>
      <c r="D40" s="85"/>
      <c r="E40" s="85"/>
      <c r="F40" s="85"/>
      <c r="G40" s="86"/>
    </row>
    <row r="41" spans="1:7" x14ac:dyDescent="0.25">
      <c r="A41" s="25">
        <v>2</v>
      </c>
      <c r="B41" s="26">
        <v>23</v>
      </c>
      <c r="C41" s="84"/>
      <c r="D41" s="85"/>
      <c r="E41" s="85"/>
      <c r="F41" s="85"/>
      <c r="G41" s="86"/>
    </row>
    <row r="42" spans="1:7" x14ac:dyDescent="0.25">
      <c r="A42" s="25">
        <v>2</v>
      </c>
      <c r="B42" s="26">
        <v>24</v>
      </c>
      <c r="C42" s="84"/>
      <c r="D42" s="85"/>
      <c r="E42" s="85"/>
      <c r="F42" s="85"/>
      <c r="G42" s="86"/>
    </row>
    <row r="43" spans="1:7" x14ac:dyDescent="0.25">
      <c r="A43" s="25">
        <v>3</v>
      </c>
      <c r="B43" s="26">
        <v>25</v>
      </c>
      <c r="C43" s="84"/>
      <c r="D43" s="85"/>
      <c r="E43" s="85"/>
      <c r="F43" s="85"/>
      <c r="G43" s="86"/>
    </row>
    <row r="44" spans="1:7" x14ac:dyDescent="0.25">
      <c r="A44" s="25">
        <v>3</v>
      </c>
      <c r="B44" s="26">
        <v>26</v>
      </c>
      <c r="C44" s="84"/>
      <c r="D44" s="85"/>
      <c r="E44" s="85"/>
      <c r="F44" s="85"/>
      <c r="G44" s="86"/>
    </row>
    <row r="45" spans="1:7" x14ac:dyDescent="0.25">
      <c r="A45" s="25">
        <v>3</v>
      </c>
      <c r="B45" s="26">
        <v>27</v>
      </c>
      <c r="C45" s="84"/>
      <c r="D45" s="85"/>
      <c r="E45" s="85"/>
      <c r="F45" s="85"/>
      <c r="G45" s="86"/>
    </row>
    <row r="46" spans="1:7" x14ac:dyDescent="0.25">
      <c r="A46" s="25">
        <v>3</v>
      </c>
      <c r="B46" s="26">
        <v>28</v>
      </c>
      <c r="C46" s="84"/>
      <c r="D46" s="85"/>
      <c r="E46" s="85"/>
      <c r="F46" s="85"/>
      <c r="G46" s="86"/>
    </row>
    <row r="47" spans="1:7" x14ac:dyDescent="0.25">
      <c r="A47" s="25">
        <v>3</v>
      </c>
      <c r="B47" s="26">
        <v>29</v>
      </c>
      <c r="C47" s="84"/>
      <c r="D47" s="85"/>
      <c r="E47" s="85"/>
      <c r="F47" s="85"/>
      <c r="G47" s="86"/>
    </row>
    <row r="48" spans="1:7" x14ac:dyDescent="0.25">
      <c r="A48" s="25">
        <v>3</v>
      </c>
      <c r="B48" s="26">
        <v>30</v>
      </c>
      <c r="C48" s="84"/>
      <c r="D48" s="85"/>
      <c r="E48" s="85"/>
      <c r="F48" s="85"/>
      <c r="G48" s="86"/>
    </row>
    <row r="49" spans="1:7" x14ac:dyDescent="0.25">
      <c r="A49" s="25">
        <v>3</v>
      </c>
      <c r="B49" s="26">
        <v>31</v>
      </c>
      <c r="C49" s="84"/>
      <c r="D49" s="85"/>
      <c r="E49" s="85"/>
      <c r="F49" s="85"/>
      <c r="G49" s="86"/>
    </row>
    <row r="50" spans="1:7" x14ac:dyDescent="0.25">
      <c r="A50" s="25">
        <v>3</v>
      </c>
      <c r="B50" s="26">
        <v>32</v>
      </c>
      <c r="C50" s="84"/>
      <c r="D50" s="85"/>
      <c r="E50" s="85"/>
      <c r="F50" s="85"/>
      <c r="G50" s="86"/>
    </row>
    <row r="51" spans="1:7" x14ac:dyDescent="0.25">
      <c r="A51" s="25">
        <v>3</v>
      </c>
      <c r="B51" s="26">
        <v>33</v>
      </c>
      <c r="C51" s="84"/>
      <c r="D51" s="85"/>
      <c r="E51" s="85"/>
      <c r="F51" s="85"/>
      <c r="G51" s="86"/>
    </row>
    <row r="52" spans="1:7" x14ac:dyDescent="0.25">
      <c r="A52" s="25">
        <v>3</v>
      </c>
      <c r="B52" s="26">
        <v>34</v>
      </c>
      <c r="C52" s="84"/>
      <c r="D52" s="85"/>
      <c r="E52" s="85"/>
      <c r="F52" s="85"/>
      <c r="G52" s="86"/>
    </row>
    <row r="53" spans="1:7" x14ac:dyDescent="0.25">
      <c r="A53" s="25">
        <v>3</v>
      </c>
      <c r="B53" s="26">
        <v>35</v>
      </c>
      <c r="C53" s="84"/>
      <c r="D53" s="85"/>
      <c r="E53" s="85"/>
      <c r="F53" s="85"/>
      <c r="G53" s="86"/>
    </row>
    <row r="54" spans="1:7" ht="15.75" thickBot="1" x14ac:dyDescent="0.3">
      <c r="A54" s="27">
        <v>3</v>
      </c>
      <c r="B54" s="28">
        <v>36</v>
      </c>
      <c r="C54" s="87"/>
      <c r="D54" s="88"/>
      <c r="E54" s="88"/>
      <c r="F54" s="88"/>
      <c r="G54" s="89"/>
    </row>
    <row r="56" spans="1:7" ht="15.75" thickBot="1" x14ac:dyDescent="0.3"/>
    <row r="57" spans="1:7" ht="15.75" thickBot="1" x14ac:dyDescent="0.3">
      <c r="A57" s="102" t="s">
        <v>13</v>
      </c>
      <c r="B57" s="103"/>
      <c r="C57" s="105"/>
      <c r="D57" s="105"/>
      <c r="E57" s="103"/>
      <c r="F57" s="103"/>
      <c r="G57" s="104"/>
    </row>
    <row r="58" spans="1:7" x14ac:dyDescent="0.25">
      <c r="C58" s="66" t="s">
        <v>2</v>
      </c>
      <c r="D58" s="75">
        <v>500000</v>
      </c>
    </row>
    <row r="59" spans="1:7" x14ac:dyDescent="0.25">
      <c r="C59" s="67" t="s">
        <v>3</v>
      </c>
      <c r="D59" s="76">
        <v>0.14000000000000001</v>
      </c>
    </row>
    <row r="60" spans="1:7" x14ac:dyDescent="0.25">
      <c r="C60" s="67" t="s">
        <v>4</v>
      </c>
      <c r="D60" s="77">
        <v>3</v>
      </c>
    </row>
    <row r="61" spans="1:7" ht="15.75" thickBot="1" x14ac:dyDescent="0.3">
      <c r="A61" s="3"/>
      <c r="C61" s="74" t="s">
        <v>5</v>
      </c>
      <c r="D61" s="78">
        <f>D60*4</f>
        <v>12</v>
      </c>
    </row>
    <row r="62" spans="1:7" ht="46.5" customHeight="1" thickBot="1" x14ac:dyDescent="0.25">
      <c r="A62" s="107" t="s">
        <v>21</v>
      </c>
      <c r="B62" s="108"/>
      <c r="C62" s="108"/>
      <c r="D62" s="109"/>
      <c r="E62" s="108"/>
      <c r="F62" s="108"/>
      <c r="G62" s="110"/>
    </row>
    <row r="63" spans="1:7" ht="15.75" thickBot="1" x14ac:dyDescent="0.3"/>
    <row r="64" spans="1:7" ht="30.75" thickBot="1" x14ac:dyDescent="0.25">
      <c r="A64" s="39" t="s">
        <v>6</v>
      </c>
      <c r="B64" s="40" t="s">
        <v>14</v>
      </c>
      <c r="C64" s="40" t="s">
        <v>8</v>
      </c>
      <c r="D64" s="40" t="s">
        <v>9</v>
      </c>
      <c r="E64" s="40" t="s">
        <v>10</v>
      </c>
      <c r="F64" s="40" t="s">
        <v>11</v>
      </c>
      <c r="G64" s="41" t="s">
        <v>12</v>
      </c>
    </row>
    <row r="65" spans="1:7" x14ac:dyDescent="0.2">
      <c r="A65" s="32">
        <v>1</v>
      </c>
      <c r="B65" s="33">
        <v>1</v>
      </c>
      <c r="C65" s="90"/>
      <c r="D65" s="91"/>
      <c r="E65" s="91"/>
      <c r="F65" s="91"/>
      <c r="G65" s="92"/>
    </row>
    <row r="66" spans="1:7" x14ac:dyDescent="0.2">
      <c r="A66" s="34">
        <v>1</v>
      </c>
      <c r="B66" s="35">
        <v>2</v>
      </c>
      <c r="C66" s="93"/>
      <c r="D66" s="93"/>
      <c r="E66" s="93"/>
      <c r="F66" s="93"/>
      <c r="G66" s="94"/>
    </row>
    <row r="67" spans="1:7" x14ac:dyDescent="0.2">
      <c r="A67" s="34">
        <v>1</v>
      </c>
      <c r="B67" s="35">
        <v>3</v>
      </c>
      <c r="C67" s="93"/>
      <c r="D67" s="93"/>
      <c r="E67" s="93"/>
      <c r="F67" s="93"/>
      <c r="G67" s="94"/>
    </row>
    <row r="68" spans="1:7" x14ac:dyDescent="0.2">
      <c r="A68" s="34">
        <v>1</v>
      </c>
      <c r="B68" s="35">
        <v>4</v>
      </c>
      <c r="C68" s="93"/>
      <c r="D68" s="93"/>
      <c r="E68" s="93"/>
      <c r="F68" s="93"/>
      <c r="G68" s="94"/>
    </row>
    <row r="69" spans="1:7" x14ac:dyDescent="0.2">
      <c r="A69" s="34">
        <v>2</v>
      </c>
      <c r="B69" s="35">
        <v>5</v>
      </c>
      <c r="C69" s="93"/>
      <c r="D69" s="93"/>
      <c r="E69" s="93"/>
      <c r="F69" s="93"/>
      <c r="G69" s="94"/>
    </row>
    <row r="70" spans="1:7" x14ac:dyDescent="0.2">
      <c r="A70" s="34">
        <v>2</v>
      </c>
      <c r="B70" s="35">
        <v>6</v>
      </c>
      <c r="C70" s="93"/>
      <c r="D70" s="93"/>
      <c r="E70" s="93"/>
      <c r="F70" s="93"/>
      <c r="G70" s="94"/>
    </row>
    <row r="71" spans="1:7" x14ac:dyDescent="0.2">
      <c r="A71" s="34">
        <v>2</v>
      </c>
      <c r="B71" s="35">
        <v>7</v>
      </c>
      <c r="C71" s="93"/>
      <c r="D71" s="93"/>
      <c r="E71" s="93"/>
      <c r="F71" s="93"/>
      <c r="G71" s="94"/>
    </row>
    <row r="72" spans="1:7" x14ac:dyDescent="0.2">
      <c r="A72" s="34">
        <v>2</v>
      </c>
      <c r="B72" s="35">
        <v>8</v>
      </c>
      <c r="C72" s="93"/>
      <c r="D72" s="93"/>
      <c r="E72" s="93"/>
      <c r="F72" s="93"/>
      <c r="G72" s="94"/>
    </row>
    <row r="73" spans="1:7" x14ac:dyDescent="0.2">
      <c r="A73" s="34">
        <v>3</v>
      </c>
      <c r="B73" s="35">
        <v>9</v>
      </c>
      <c r="C73" s="93"/>
      <c r="D73" s="93"/>
      <c r="E73" s="93"/>
      <c r="F73" s="93"/>
      <c r="G73" s="94"/>
    </row>
    <row r="74" spans="1:7" x14ac:dyDescent="0.2">
      <c r="A74" s="34">
        <v>3</v>
      </c>
      <c r="B74" s="35">
        <v>10</v>
      </c>
      <c r="C74" s="93"/>
      <c r="D74" s="93"/>
      <c r="E74" s="93"/>
      <c r="F74" s="93"/>
      <c r="G74" s="94"/>
    </row>
    <row r="75" spans="1:7" x14ac:dyDescent="0.2">
      <c r="A75" s="34">
        <v>3</v>
      </c>
      <c r="B75" s="35">
        <v>11</v>
      </c>
      <c r="C75" s="93"/>
      <c r="D75" s="93"/>
      <c r="E75" s="93"/>
      <c r="F75" s="93"/>
      <c r="G75" s="94"/>
    </row>
    <row r="76" spans="1:7" ht="15.75" thickBot="1" x14ac:dyDescent="0.25">
      <c r="A76" s="36">
        <v>3</v>
      </c>
      <c r="B76" s="37">
        <v>12</v>
      </c>
      <c r="C76" s="95"/>
      <c r="D76" s="95"/>
      <c r="E76" s="95"/>
      <c r="F76" s="95"/>
      <c r="G76" s="96"/>
    </row>
    <row r="79" spans="1:7" x14ac:dyDescent="0.25">
      <c r="F79" s="38"/>
    </row>
  </sheetData>
  <sheetProtection algorithmName="SHA-512" hashValue="B1IaMCEVazKwURI/XBQPGTR5EMbl9/YrV+1xXxnvqRzo8WRBS4963oh/JhXHChi4La08J1+NtZoc1l3/ThaviA==" saltValue="yeXJZxLQ0H6scAIDI9xOhA==" spinCount="100000" sheet="1" objects="1" scenarios="1"/>
  <mergeCells count="5">
    <mergeCell ref="A4:G4"/>
    <mergeCell ref="A10:G10"/>
    <mergeCell ref="A57:G57"/>
    <mergeCell ref="A5:G5"/>
    <mergeCell ref="A62:G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C1" sqref="C1"/>
    </sheetView>
  </sheetViews>
  <sheetFormatPr defaultColWidth="8.85546875" defaultRowHeight="15" x14ac:dyDescent="0.25"/>
  <cols>
    <col min="1" max="1" width="7.140625" style="1" bestFit="1" customWidth="1"/>
    <col min="2" max="2" width="8.28515625" style="1" bestFit="1" customWidth="1"/>
    <col min="3" max="3" width="29.5703125" style="1" customWidth="1"/>
    <col min="4" max="4" width="23.42578125" style="1" customWidth="1"/>
    <col min="5" max="5" width="22" style="1" bestFit="1" customWidth="1"/>
    <col min="6" max="6" width="10.42578125" style="1" bestFit="1" customWidth="1"/>
    <col min="7" max="7" width="17.42578125" style="1" customWidth="1"/>
    <col min="8" max="16384" width="8.85546875" style="2"/>
  </cols>
  <sheetData>
    <row r="1" spans="1:14" x14ac:dyDescent="0.25">
      <c r="A1" s="42" t="s">
        <v>15</v>
      </c>
      <c r="B1" s="43" t="s">
        <v>17</v>
      </c>
      <c r="C1" s="1" t="str">
        <f>IF(AND('Автокредит (решение)'!E6="верно",'Автокредит (решение)'!E7="верно"),"решена","не решена")</f>
        <v>не решена</v>
      </c>
    </row>
    <row r="2" spans="1:14" x14ac:dyDescent="0.25">
      <c r="A2" s="44" t="s">
        <v>16</v>
      </c>
      <c r="B2" s="45"/>
      <c r="C2" s="46"/>
      <c r="D2" s="46"/>
      <c r="E2" s="46"/>
    </row>
    <row r="3" spans="1:14" ht="15.75" thickBot="1" x14ac:dyDescent="0.3"/>
    <row r="4" spans="1:14" ht="15.95" customHeight="1" thickBot="1" x14ac:dyDescent="0.35">
      <c r="A4" s="99" t="s">
        <v>0</v>
      </c>
      <c r="B4" s="100"/>
      <c r="C4" s="100"/>
      <c r="D4" s="100"/>
      <c r="E4" s="100"/>
      <c r="F4" s="100"/>
      <c r="G4" s="101"/>
    </row>
    <row r="5" spans="1:14" ht="15.75" customHeight="1" thickBot="1" x14ac:dyDescent="0.25">
      <c r="A5" s="2"/>
      <c r="B5" s="2"/>
      <c r="C5" s="2"/>
      <c r="D5" s="2"/>
      <c r="E5" s="2"/>
      <c r="F5" s="2"/>
      <c r="G5" s="2"/>
    </row>
    <row r="6" spans="1:14" x14ac:dyDescent="0.25">
      <c r="A6" s="3"/>
      <c r="C6" s="4" t="s">
        <v>23</v>
      </c>
      <c r="D6" s="47">
        <f>SUM(G18:G53)</f>
        <v>615197.3356444611</v>
      </c>
      <c r="E6" s="1" t="str">
        <f>IFERROR(IF(ABS(Автокредит!D7-'Автокредит (решение)'!D6)&lt;1,"верно","не верно"),"не верно")</f>
        <v>не верно</v>
      </c>
    </row>
    <row r="7" spans="1:14" ht="15.75" thickBot="1" x14ac:dyDescent="0.3">
      <c r="A7" s="3"/>
      <c r="C7" s="5" t="s">
        <v>24</v>
      </c>
      <c r="D7" s="48">
        <f>SUM(G64:G75)</f>
        <v>613750</v>
      </c>
      <c r="E7" s="1" t="str">
        <f>IFERROR(IF(ABS(Автокредит!D8-'Автокредит (решение)'!D7)&lt;1,"верно","не верно"),"не верно")</f>
        <v>не верно</v>
      </c>
    </row>
    <row r="8" spans="1:14" ht="15.75" thickBot="1" x14ac:dyDescent="0.3">
      <c r="A8" s="3"/>
    </row>
    <row r="9" spans="1:14" ht="15.75" thickBot="1" x14ac:dyDescent="0.3">
      <c r="A9" s="102" t="s">
        <v>1</v>
      </c>
      <c r="B9" s="103"/>
      <c r="C9" s="103"/>
      <c r="D9" s="103"/>
      <c r="E9" s="103"/>
      <c r="F9" s="103"/>
      <c r="G9" s="104"/>
    </row>
    <row r="10" spans="1:14" x14ac:dyDescent="0.25">
      <c r="A10" s="6"/>
      <c r="B10" s="7"/>
      <c r="C10" s="66" t="s">
        <v>2</v>
      </c>
      <c r="D10" s="68">
        <v>500000</v>
      </c>
      <c r="F10" s="8"/>
      <c r="G10" s="9"/>
      <c r="H10" s="10"/>
      <c r="I10" s="11"/>
      <c r="J10" s="12"/>
      <c r="K10" s="13"/>
      <c r="L10" s="13"/>
      <c r="M10" s="13"/>
      <c r="N10" s="13"/>
    </row>
    <row r="11" spans="1:14" x14ac:dyDescent="0.25">
      <c r="A11" s="6"/>
      <c r="B11" s="7"/>
      <c r="C11" s="67" t="s">
        <v>3</v>
      </c>
      <c r="D11" s="69">
        <v>0.14000000000000001</v>
      </c>
      <c r="F11" s="9"/>
      <c r="G11" s="14"/>
      <c r="H11" s="15"/>
      <c r="I11" s="11"/>
      <c r="J11" s="16"/>
      <c r="K11" s="13"/>
      <c r="L11" s="13"/>
      <c r="M11" s="13"/>
      <c r="N11" s="13"/>
    </row>
    <row r="12" spans="1:14" x14ac:dyDescent="0.25">
      <c r="A12" s="6"/>
      <c r="B12" s="7"/>
      <c r="C12" s="67" t="s">
        <v>4</v>
      </c>
      <c r="D12" s="70">
        <v>3</v>
      </c>
      <c r="F12" s="9"/>
      <c r="G12" s="17"/>
      <c r="H12" s="18"/>
      <c r="I12" s="11"/>
      <c r="J12" s="13"/>
      <c r="K12" s="13"/>
      <c r="L12" s="13"/>
      <c r="M12" s="13"/>
      <c r="N12" s="13"/>
    </row>
    <row r="13" spans="1:14" x14ac:dyDescent="0.25">
      <c r="A13" s="6"/>
      <c r="B13" s="7"/>
      <c r="C13" s="67" t="s">
        <v>5</v>
      </c>
      <c r="D13" s="70">
        <f>D12*12</f>
        <v>36</v>
      </c>
      <c r="F13" s="9"/>
      <c r="G13" s="17"/>
      <c r="H13" s="18"/>
      <c r="I13" s="11"/>
      <c r="J13" s="13"/>
      <c r="K13" s="13"/>
      <c r="L13" s="13"/>
      <c r="M13" s="13"/>
      <c r="N13" s="13"/>
    </row>
    <row r="14" spans="1:14" x14ac:dyDescent="0.25">
      <c r="A14" s="6"/>
      <c r="B14" s="7"/>
      <c r="C14" s="67" t="s">
        <v>18</v>
      </c>
      <c r="D14" s="71" t="s">
        <v>20</v>
      </c>
      <c r="F14" s="9"/>
      <c r="G14" s="17"/>
      <c r="H14" s="18"/>
      <c r="I14" s="11"/>
      <c r="J14" s="13"/>
      <c r="K14" s="13"/>
      <c r="L14" s="13"/>
      <c r="M14" s="13"/>
      <c r="N14" s="13"/>
    </row>
    <row r="15" spans="1:14" ht="15.75" thickBot="1" x14ac:dyDescent="0.3">
      <c r="A15" s="6"/>
      <c r="B15" s="7"/>
      <c r="C15" s="65" t="s">
        <v>19</v>
      </c>
      <c r="D15" s="72">
        <v>17088.814879012811</v>
      </c>
      <c r="F15" s="9"/>
      <c r="G15" s="17"/>
      <c r="H15" s="18"/>
      <c r="I15" s="11"/>
      <c r="J15" s="13"/>
      <c r="K15" s="13"/>
      <c r="L15" s="13"/>
      <c r="M15" s="13"/>
      <c r="N15" s="13"/>
    </row>
    <row r="16" spans="1:14" ht="15.75" thickBot="1" x14ac:dyDescent="0.3">
      <c r="A16" s="8"/>
      <c r="B16" s="9"/>
      <c r="C16" s="19"/>
      <c r="D16" s="9"/>
      <c r="E16" s="20"/>
      <c r="F16" s="9"/>
      <c r="G16" s="9"/>
      <c r="H16" s="21"/>
      <c r="I16" s="13"/>
      <c r="J16" s="13"/>
      <c r="K16" s="13"/>
      <c r="L16" s="13"/>
      <c r="M16" s="13"/>
      <c r="N16" s="13"/>
    </row>
    <row r="17" spans="1:10" ht="30.75" thickBot="1" x14ac:dyDescent="0.25">
      <c r="A17" s="39" t="s">
        <v>6</v>
      </c>
      <c r="B17" s="40" t="s">
        <v>7</v>
      </c>
      <c r="C17" s="40" t="s">
        <v>8</v>
      </c>
      <c r="D17" s="40" t="s">
        <v>9</v>
      </c>
      <c r="E17" s="40" t="s">
        <v>10</v>
      </c>
      <c r="F17" s="40" t="s">
        <v>11</v>
      </c>
      <c r="G17" s="41" t="s">
        <v>12</v>
      </c>
      <c r="I17" s="22"/>
      <c r="J17" s="22"/>
    </row>
    <row r="18" spans="1:10" x14ac:dyDescent="0.25">
      <c r="A18" s="23">
        <v>1</v>
      </c>
      <c r="B18" s="24">
        <v>1</v>
      </c>
      <c r="C18" s="49">
        <f>D10</f>
        <v>500000</v>
      </c>
      <c r="D18" s="50">
        <f t="shared" ref="D18:D53" si="0">-PPMT($D$11/12,B18,$D$13,$D$10)</f>
        <v>11255.481545679475</v>
      </c>
      <c r="E18" s="50">
        <f>$D$10-SUM($D$18:D18)</f>
        <v>488744.5184543205</v>
      </c>
      <c r="F18" s="50">
        <f t="shared" ref="F18:F53" si="1">-IPMT($D$11/12,B18,$D$13,$D$10)</f>
        <v>5833.3333333333339</v>
      </c>
      <c r="G18" s="51">
        <f t="shared" ref="G18:G53" si="2">-PMT($D$11/12,$D$13,$D$10)</f>
        <v>17088.814879012811</v>
      </c>
      <c r="H18" s="97"/>
      <c r="I18" s="22"/>
      <c r="J18" s="22"/>
    </row>
    <row r="19" spans="1:10" x14ac:dyDescent="0.25">
      <c r="A19" s="25">
        <v>1</v>
      </c>
      <c r="B19" s="26">
        <v>2</v>
      </c>
      <c r="C19" s="52">
        <f>E18</f>
        <v>488744.5184543205</v>
      </c>
      <c r="D19" s="53">
        <f t="shared" si="0"/>
        <v>11386.795497045736</v>
      </c>
      <c r="E19" s="53">
        <f>$D$10-SUM($D$18:D19)</f>
        <v>477357.72295727476</v>
      </c>
      <c r="F19" s="53">
        <f t="shared" si="1"/>
        <v>5702.0193819670721</v>
      </c>
      <c r="G19" s="54">
        <f t="shared" si="2"/>
        <v>17088.814879012811</v>
      </c>
      <c r="H19" s="97"/>
      <c r="I19" s="22"/>
      <c r="J19" s="22"/>
    </row>
    <row r="20" spans="1:10" x14ac:dyDescent="0.25">
      <c r="A20" s="25">
        <v>1</v>
      </c>
      <c r="B20" s="26">
        <v>3</v>
      </c>
      <c r="C20" s="52">
        <f t="shared" ref="C20:C53" si="3">E19</f>
        <v>477357.72295727476</v>
      </c>
      <c r="D20" s="53">
        <f t="shared" si="0"/>
        <v>11519.641444511268</v>
      </c>
      <c r="E20" s="53">
        <f>$D$10-SUM($D$18:D20)</f>
        <v>465838.08151276351</v>
      </c>
      <c r="F20" s="53">
        <f t="shared" si="1"/>
        <v>5569.1734345015393</v>
      </c>
      <c r="G20" s="54">
        <f t="shared" si="2"/>
        <v>17088.814879012811</v>
      </c>
      <c r="H20" s="97"/>
      <c r="I20" s="22"/>
      <c r="J20" s="22"/>
    </row>
    <row r="21" spans="1:10" x14ac:dyDescent="0.25">
      <c r="A21" s="25">
        <v>1</v>
      </c>
      <c r="B21" s="26">
        <v>4</v>
      </c>
      <c r="C21" s="52">
        <f t="shared" si="3"/>
        <v>465838.08151276351</v>
      </c>
      <c r="D21" s="53">
        <f t="shared" si="0"/>
        <v>11654.037261363901</v>
      </c>
      <c r="E21" s="53">
        <f>$D$10-SUM($D$18:D21)</f>
        <v>454184.04425139964</v>
      </c>
      <c r="F21" s="53">
        <f t="shared" si="1"/>
        <v>5434.7776176489069</v>
      </c>
      <c r="G21" s="54">
        <f t="shared" si="2"/>
        <v>17088.814879012811</v>
      </c>
      <c r="H21" s="97"/>
      <c r="I21" s="22"/>
      <c r="J21" s="22"/>
    </row>
    <row r="22" spans="1:10" x14ac:dyDescent="0.25">
      <c r="A22" s="25">
        <v>1</v>
      </c>
      <c r="B22" s="26">
        <v>5</v>
      </c>
      <c r="C22" s="52">
        <f t="shared" si="3"/>
        <v>454184.04425139964</v>
      </c>
      <c r="D22" s="53">
        <f t="shared" si="0"/>
        <v>11790.001029413146</v>
      </c>
      <c r="E22" s="53">
        <f>$D$10-SUM($D$18:D22)</f>
        <v>442394.0432219865</v>
      </c>
      <c r="F22" s="53">
        <f>-IPMT($D$11/12,B22,$D$13,$D$10)</f>
        <v>5298.8138495996618</v>
      </c>
      <c r="G22" s="54">
        <f t="shared" si="2"/>
        <v>17088.814879012811</v>
      </c>
      <c r="H22" s="97"/>
      <c r="I22" s="22"/>
      <c r="J22" s="22"/>
    </row>
    <row r="23" spans="1:10" x14ac:dyDescent="0.25">
      <c r="A23" s="25">
        <v>1</v>
      </c>
      <c r="B23" s="26">
        <v>6</v>
      </c>
      <c r="C23" s="52">
        <f t="shared" si="3"/>
        <v>442394.0432219865</v>
      </c>
      <c r="D23" s="53">
        <f t="shared" si="0"/>
        <v>11927.551041422968</v>
      </c>
      <c r="E23" s="53">
        <f>$D$10-SUM($D$18:D23)</f>
        <v>430466.49218056351</v>
      </c>
      <c r="F23" s="53">
        <f t="shared" si="1"/>
        <v>5161.2638375898432</v>
      </c>
      <c r="G23" s="54">
        <f>-PMT($D$11/12,$D$13,$D$10)</f>
        <v>17088.814879012811</v>
      </c>
      <c r="H23" s="97"/>
      <c r="I23" s="22"/>
      <c r="J23" s="22"/>
    </row>
    <row r="24" spans="1:10" x14ac:dyDescent="0.25">
      <c r="A24" s="25">
        <v>1</v>
      </c>
      <c r="B24" s="26">
        <v>7</v>
      </c>
      <c r="C24" s="52">
        <f>E23</f>
        <v>430466.49218056351</v>
      </c>
      <c r="D24" s="53">
        <f>-PPMT($D$11/12,B24,$D$13,$D$10)</f>
        <v>12066.705803572901</v>
      </c>
      <c r="E24" s="53">
        <f>$D$10-SUM($D$18:D24)</f>
        <v>418399.78637699061</v>
      </c>
      <c r="F24" s="53">
        <f t="shared" si="1"/>
        <v>5022.1090754399074</v>
      </c>
      <c r="G24" s="54">
        <f t="shared" si="2"/>
        <v>17088.814879012811</v>
      </c>
      <c r="H24" s="97"/>
      <c r="I24" s="13"/>
      <c r="J24" s="13"/>
    </row>
    <row r="25" spans="1:10" x14ac:dyDescent="0.25">
      <c r="A25" s="25">
        <v>1</v>
      </c>
      <c r="B25" s="26">
        <v>8</v>
      </c>
      <c r="C25" s="52">
        <f t="shared" si="3"/>
        <v>418399.78637699061</v>
      </c>
      <c r="D25" s="53">
        <f t="shared" si="0"/>
        <v>12207.484037947919</v>
      </c>
      <c r="E25" s="53">
        <f>$D$10-SUM($D$18:D25)</f>
        <v>406192.30233904271</v>
      </c>
      <c r="F25" s="53">
        <f t="shared" si="1"/>
        <v>4881.3308410648906</v>
      </c>
      <c r="G25" s="54">
        <f t="shared" si="2"/>
        <v>17088.814879012811</v>
      </c>
      <c r="H25" s="97"/>
    </row>
    <row r="26" spans="1:10" x14ac:dyDescent="0.25">
      <c r="A26" s="25">
        <v>1</v>
      </c>
      <c r="B26" s="26">
        <v>9</v>
      </c>
      <c r="C26" s="52">
        <f t="shared" si="3"/>
        <v>406192.30233904271</v>
      </c>
      <c r="D26" s="53">
        <f t="shared" si="0"/>
        <v>12349.904685057312</v>
      </c>
      <c r="E26" s="53">
        <f>$D$10-SUM($D$18:D26)</f>
        <v>393842.39765398542</v>
      </c>
      <c r="F26" s="53">
        <f t="shared" si="1"/>
        <v>4738.9101939554976</v>
      </c>
      <c r="G26" s="54">
        <f t="shared" si="2"/>
        <v>17088.814879012811</v>
      </c>
      <c r="H26" s="97"/>
    </row>
    <row r="27" spans="1:10" x14ac:dyDescent="0.25">
      <c r="A27" s="25">
        <v>1</v>
      </c>
      <c r="B27" s="26">
        <v>10</v>
      </c>
      <c r="C27" s="52">
        <f t="shared" si="3"/>
        <v>393842.39765398542</v>
      </c>
      <c r="D27" s="53">
        <f t="shared" si="0"/>
        <v>12493.986906382981</v>
      </c>
      <c r="E27" s="53">
        <f>$D$10-SUM($D$18:D27)</f>
        <v>381348.41074760241</v>
      </c>
      <c r="F27" s="53">
        <f t="shared" si="1"/>
        <v>4594.8279726298297</v>
      </c>
      <c r="G27" s="54">
        <f t="shared" si="2"/>
        <v>17088.814879012811</v>
      </c>
      <c r="H27" s="97"/>
    </row>
    <row r="28" spans="1:10" x14ac:dyDescent="0.25">
      <c r="A28" s="25">
        <v>1</v>
      </c>
      <c r="B28" s="26">
        <v>11</v>
      </c>
      <c r="C28" s="52">
        <f t="shared" si="3"/>
        <v>381348.41074760241</v>
      </c>
      <c r="D28" s="53">
        <f t="shared" si="0"/>
        <v>12639.750086957449</v>
      </c>
      <c r="E28" s="53">
        <f>$D$10-SUM($D$18:D28)</f>
        <v>368708.66066064499</v>
      </c>
      <c r="F28" s="53">
        <f t="shared" si="1"/>
        <v>4449.064792055362</v>
      </c>
      <c r="G28" s="54">
        <f t="shared" si="2"/>
        <v>17088.814879012811</v>
      </c>
      <c r="H28" s="97"/>
    </row>
    <row r="29" spans="1:10" x14ac:dyDescent="0.25">
      <c r="A29" s="25">
        <v>1</v>
      </c>
      <c r="B29" s="26">
        <v>12</v>
      </c>
      <c r="C29" s="52">
        <f t="shared" si="3"/>
        <v>368708.66066064499</v>
      </c>
      <c r="D29" s="53">
        <f t="shared" si="0"/>
        <v>12787.213837971951</v>
      </c>
      <c r="E29" s="53">
        <f>$D$10-SUM($D$18:D29)</f>
        <v>355921.44682267302</v>
      </c>
      <c r="F29" s="53">
        <f t="shared" si="1"/>
        <v>4301.601041040858</v>
      </c>
      <c r="G29" s="54">
        <f t="shared" si="2"/>
        <v>17088.814879012811</v>
      </c>
      <c r="H29" s="97"/>
    </row>
    <row r="30" spans="1:10" x14ac:dyDescent="0.25">
      <c r="A30" s="25">
        <v>2</v>
      </c>
      <c r="B30" s="26">
        <v>13</v>
      </c>
      <c r="C30" s="52">
        <f t="shared" si="3"/>
        <v>355921.44682267302</v>
      </c>
      <c r="D30" s="53">
        <f t="shared" si="0"/>
        <v>12936.397999414959</v>
      </c>
      <c r="E30" s="53">
        <f>$D$10-SUM($D$18:D30)</f>
        <v>342985.04882325802</v>
      </c>
      <c r="F30" s="53">
        <f t="shared" si="1"/>
        <v>4152.4168795978521</v>
      </c>
      <c r="G30" s="54">
        <f t="shared" si="2"/>
        <v>17088.814879012811</v>
      </c>
      <c r="H30" s="97"/>
    </row>
    <row r="31" spans="1:10" x14ac:dyDescent="0.25">
      <c r="A31" s="25">
        <v>2</v>
      </c>
      <c r="B31" s="26">
        <v>14</v>
      </c>
      <c r="C31" s="52">
        <f t="shared" si="3"/>
        <v>342985.04882325802</v>
      </c>
      <c r="D31" s="53">
        <f t="shared" si="0"/>
        <v>13087.322642741467</v>
      </c>
      <c r="E31" s="53">
        <f>$D$10-SUM($D$18:D31)</f>
        <v>329897.72618051659</v>
      </c>
      <c r="F31" s="53">
        <f t="shared" si="1"/>
        <v>4001.4922362713432</v>
      </c>
      <c r="G31" s="54">
        <f t="shared" si="2"/>
        <v>17088.814879012811</v>
      </c>
      <c r="H31" s="97"/>
    </row>
    <row r="32" spans="1:10" x14ac:dyDescent="0.25">
      <c r="A32" s="25">
        <v>2</v>
      </c>
      <c r="B32" s="26">
        <v>15</v>
      </c>
      <c r="C32" s="52">
        <f t="shared" si="3"/>
        <v>329897.72618051659</v>
      </c>
      <c r="D32" s="53">
        <f t="shared" si="0"/>
        <v>13240.00807357345</v>
      </c>
      <c r="E32" s="53">
        <f>$D$10-SUM($D$18:D32)</f>
        <v>316657.71810694318</v>
      </c>
      <c r="F32" s="53">
        <f t="shared" si="1"/>
        <v>3848.8068054393602</v>
      </c>
      <c r="G32" s="54">
        <f t="shared" si="2"/>
        <v>17088.814879012811</v>
      </c>
      <c r="H32" s="97"/>
    </row>
    <row r="33" spans="1:8" x14ac:dyDescent="0.25">
      <c r="A33" s="25">
        <v>2</v>
      </c>
      <c r="B33" s="26">
        <v>16</v>
      </c>
      <c r="C33" s="52">
        <f t="shared" si="3"/>
        <v>316657.71810694318</v>
      </c>
      <c r="D33" s="53">
        <f t="shared" si="0"/>
        <v>13394.474834431805</v>
      </c>
      <c r="E33" s="53">
        <f>$D$10-SUM($D$18:D33)</f>
        <v>303263.24327251135</v>
      </c>
      <c r="F33" s="53">
        <f t="shared" si="1"/>
        <v>3694.3400445810025</v>
      </c>
      <c r="G33" s="54">
        <f t="shared" si="2"/>
        <v>17088.814879012811</v>
      </c>
      <c r="H33" s="97"/>
    </row>
    <row r="34" spans="1:8" x14ac:dyDescent="0.25">
      <c r="A34" s="25">
        <v>2</v>
      </c>
      <c r="B34" s="26">
        <v>17</v>
      </c>
      <c r="C34" s="52">
        <f t="shared" si="3"/>
        <v>303263.24327251135</v>
      </c>
      <c r="D34" s="53">
        <f t="shared" si="0"/>
        <v>13550.743707500178</v>
      </c>
      <c r="E34" s="53">
        <f>$D$10-SUM($D$18:D34)</f>
        <v>289712.49956501118</v>
      </c>
      <c r="F34" s="53">
        <f t="shared" si="1"/>
        <v>3538.0711715126317</v>
      </c>
      <c r="G34" s="54">
        <f t="shared" si="2"/>
        <v>17088.814879012811</v>
      </c>
      <c r="H34" s="97"/>
    </row>
    <row r="35" spans="1:8" x14ac:dyDescent="0.25">
      <c r="A35" s="25">
        <v>2</v>
      </c>
      <c r="B35" s="26">
        <v>18</v>
      </c>
      <c r="C35" s="52">
        <f t="shared" si="3"/>
        <v>289712.49956501118</v>
      </c>
      <c r="D35" s="53">
        <f t="shared" si="0"/>
        <v>13708.835717421012</v>
      </c>
      <c r="E35" s="53">
        <f>$D$10-SUM($D$18:D35)</f>
        <v>276003.66384759016</v>
      </c>
      <c r="F35" s="53">
        <f t="shared" si="1"/>
        <v>3379.9791615917966</v>
      </c>
      <c r="G35" s="54">
        <f t="shared" si="2"/>
        <v>17088.814879012811</v>
      </c>
      <c r="H35" s="97"/>
    </row>
    <row r="36" spans="1:8" x14ac:dyDescent="0.25">
      <c r="A36" s="25">
        <v>2</v>
      </c>
      <c r="B36" s="26">
        <v>19</v>
      </c>
      <c r="C36" s="52">
        <f t="shared" si="3"/>
        <v>276003.66384759016</v>
      </c>
      <c r="D36" s="53">
        <f t="shared" si="0"/>
        <v>13868.772134124258</v>
      </c>
      <c r="E36" s="53">
        <f>$D$10-SUM($D$18:D36)</f>
        <v>262134.89171346591</v>
      </c>
      <c r="F36" s="53">
        <f t="shared" si="1"/>
        <v>3220.0427448885521</v>
      </c>
      <c r="G36" s="54">
        <f t="shared" si="2"/>
        <v>17088.814879012811</v>
      </c>
      <c r="H36" s="97"/>
    </row>
    <row r="37" spans="1:8" x14ac:dyDescent="0.25">
      <c r="A37" s="25">
        <v>2</v>
      </c>
      <c r="B37" s="26">
        <v>20</v>
      </c>
      <c r="C37" s="52">
        <f t="shared" si="3"/>
        <v>262134.89171346591</v>
      </c>
      <c r="D37" s="53">
        <f t="shared" si="0"/>
        <v>14030.574475689038</v>
      </c>
      <c r="E37" s="53">
        <f>$D$10-SUM($D$18:D37)</f>
        <v>248104.31723777688</v>
      </c>
      <c r="F37" s="53">
        <f t="shared" si="1"/>
        <v>3058.240403323769</v>
      </c>
      <c r="G37" s="54">
        <f t="shared" si="2"/>
        <v>17088.814879012811</v>
      </c>
      <c r="H37" s="97"/>
    </row>
    <row r="38" spans="1:8" x14ac:dyDescent="0.25">
      <c r="A38" s="25">
        <v>2</v>
      </c>
      <c r="B38" s="26">
        <v>21</v>
      </c>
      <c r="C38" s="52">
        <f t="shared" si="3"/>
        <v>248104.31723777688</v>
      </c>
      <c r="D38" s="53">
        <f t="shared" si="0"/>
        <v>14194.264511238747</v>
      </c>
      <c r="E38" s="53">
        <f>$D$10-SUM($D$18:D38)</f>
        <v>233910.05272653815</v>
      </c>
      <c r="F38" s="53">
        <f t="shared" si="1"/>
        <v>2894.550367774063</v>
      </c>
      <c r="G38" s="54">
        <f t="shared" si="2"/>
        <v>17088.814879012811</v>
      </c>
      <c r="H38" s="97"/>
    </row>
    <row r="39" spans="1:8" x14ac:dyDescent="0.25">
      <c r="A39" s="25">
        <v>2</v>
      </c>
      <c r="B39" s="26">
        <v>22</v>
      </c>
      <c r="C39" s="52">
        <f t="shared" si="3"/>
        <v>233910.05272653815</v>
      </c>
      <c r="D39" s="53">
        <f t="shared" si="0"/>
        <v>14359.864263869864</v>
      </c>
      <c r="E39" s="53">
        <f>$D$10-SUM($D$18:D39)</f>
        <v>219550.18846266827</v>
      </c>
      <c r="F39" s="53">
        <f t="shared" si="1"/>
        <v>2728.9506151429441</v>
      </c>
      <c r="G39" s="54">
        <f t="shared" si="2"/>
        <v>17088.814879012811</v>
      </c>
      <c r="H39" s="97"/>
    </row>
    <row r="40" spans="1:8" x14ac:dyDescent="0.25">
      <c r="A40" s="25">
        <v>2</v>
      </c>
      <c r="B40" s="26">
        <v>23</v>
      </c>
      <c r="C40" s="52">
        <f t="shared" si="3"/>
        <v>219550.18846266827</v>
      </c>
      <c r="D40" s="53">
        <f t="shared" si="0"/>
        <v>14527.396013615014</v>
      </c>
      <c r="E40" s="53">
        <f>$D$10-SUM($D$18:D40)</f>
        <v>205022.79244905326</v>
      </c>
      <c r="F40" s="53">
        <f t="shared" si="1"/>
        <v>2561.4188653977958</v>
      </c>
      <c r="G40" s="54">
        <f t="shared" si="2"/>
        <v>17088.814879012811</v>
      </c>
      <c r="H40" s="97"/>
    </row>
    <row r="41" spans="1:8" x14ac:dyDescent="0.25">
      <c r="A41" s="25">
        <v>2</v>
      </c>
      <c r="B41" s="26">
        <v>24</v>
      </c>
      <c r="C41" s="52">
        <f t="shared" si="3"/>
        <v>205022.79244905326</v>
      </c>
      <c r="D41" s="53">
        <f t="shared" si="0"/>
        <v>14696.882300440522</v>
      </c>
      <c r="E41" s="53">
        <f>$D$10-SUM($D$18:D41)</f>
        <v>190325.91014861275</v>
      </c>
      <c r="F41" s="53">
        <f t="shared" si="1"/>
        <v>2391.9325785722876</v>
      </c>
      <c r="G41" s="54">
        <f t="shared" si="2"/>
        <v>17088.814879012811</v>
      </c>
      <c r="H41" s="97"/>
    </row>
    <row r="42" spans="1:8" x14ac:dyDescent="0.25">
      <c r="A42" s="25">
        <v>3</v>
      </c>
      <c r="B42" s="26">
        <v>25</v>
      </c>
      <c r="C42" s="52">
        <f t="shared" si="3"/>
        <v>190325.91014861275</v>
      </c>
      <c r="D42" s="53">
        <f t="shared" si="0"/>
        <v>14868.345927278995</v>
      </c>
      <c r="E42" s="53">
        <f>$D$10-SUM($D$18:D42)</f>
        <v>175457.56422133377</v>
      </c>
      <c r="F42" s="53">
        <f t="shared" si="1"/>
        <v>2220.4689517338147</v>
      </c>
      <c r="G42" s="54">
        <f t="shared" si="2"/>
        <v>17088.814879012811</v>
      </c>
      <c r="H42" s="97"/>
    </row>
    <row r="43" spans="1:8" x14ac:dyDescent="0.25">
      <c r="A43" s="25">
        <v>3</v>
      </c>
      <c r="B43" s="26">
        <v>26</v>
      </c>
      <c r="C43" s="52">
        <f t="shared" si="3"/>
        <v>175457.56422133377</v>
      </c>
      <c r="D43" s="53">
        <f t="shared" si="0"/>
        <v>15041.809963097248</v>
      </c>
      <c r="E43" s="53">
        <f>$D$10-SUM($D$18:D43)</f>
        <v>160415.7542582365</v>
      </c>
      <c r="F43" s="53">
        <f t="shared" si="1"/>
        <v>2047.0049159155594</v>
      </c>
      <c r="G43" s="54">
        <f t="shared" si="2"/>
        <v>17088.814879012811</v>
      </c>
      <c r="H43" s="97"/>
    </row>
    <row r="44" spans="1:8" x14ac:dyDescent="0.25">
      <c r="A44" s="25">
        <v>3</v>
      </c>
      <c r="B44" s="26">
        <v>27</v>
      </c>
      <c r="C44" s="52">
        <f t="shared" si="3"/>
        <v>160415.7542582365</v>
      </c>
      <c r="D44" s="53">
        <f t="shared" si="0"/>
        <v>15217.297746000051</v>
      </c>
      <c r="E44" s="53">
        <f>$D$10-SUM($D$18:D44)</f>
        <v>145198.45651223644</v>
      </c>
      <c r="F44" s="53">
        <f t="shared" si="1"/>
        <v>1871.5171330127584</v>
      </c>
      <c r="G44" s="54">
        <f t="shared" si="2"/>
        <v>17088.814879012811</v>
      </c>
      <c r="H44" s="97"/>
    </row>
    <row r="45" spans="1:8" x14ac:dyDescent="0.25">
      <c r="A45" s="25">
        <v>3</v>
      </c>
      <c r="B45" s="26">
        <v>28</v>
      </c>
      <c r="C45" s="52">
        <f t="shared" si="3"/>
        <v>145198.45651223644</v>
      </c>
      <c r="D45" s="53">
        <f t="shared" si="0"/>
        <v>15394.83288637005</v>
      </c>
      <c r="E45" s="53">
        <f>$D$10-SUM($D$18:D45)</f>
        <v>129803.62362586637</v>
      </c>
      <c r="F45" s="53">
        <f t="shared" si="1"/>
        <v>1693.9819926427579</v>
      </c>
      <c r="G45" s="54">
        <f t="shared" si="2"/>
        <v>17088.814879012811</v>
      </c>
      <c r="H45" s="97"/>
    </row>
    <row r="46" spans="1:8" x14ac:dyDescent="0.25">
      <c r="A46" s="25">
        <v>3</v>
      </c>
      <c r="B46" s="26">
        <v>29</v>
      </c>
      <c r="C46" s="52">
        <f t="shared" si="3"/>
        <v>129803.62362586637</v>
      </c>
      <c r="D46" s="53">
        <f t="shared" si="0"/>
        <v>15574.439270044368</v>
      </c>
      <c r="E46" s="53">
        <f>$D$10-SUM($D$18:D46)</f>
        <v>114229.18435582198</v>
      </c>
      <c r="F46" s="53">
        <f t="shared" si="1"/>
        <v>1514.3756089684405</v>
      </c>
      <c r="G46" s="54">
        <f t="shared" si="2"/>
        <v>17088.814879012811</v>
      </c>
      <c r="H46" s="97"/>
    </row>
    <row r="47" spans="1:8" x14ac:dyDescent="0.25">
      <c r="A47" s="25">
        <v>3</v>
      </c>
      <c r="B47" s="26">
        <v>30</v>
      </c>
      <c r="C47" s="52">
        <f t="shared" si="3"/>
        <v>114229.18435582198</v>
      </c>
      <c r="D47" s="53">
        <f t="shared" si="0"/>
        <v>15756.14106152822</v>
      </c>
      <c r="E47" s="53">
        <f>$D$10-SUM($D$18:D47)</f>
        <v>98473.043294293748</v>
      </c>
      <c r="F47" s="53">
        <f t="shared" si="1"/>
        <v>1332.6738174845898</v>
      </c>
      <c r="G47" s="54">
        <f t="shared" si="2"/>
        <v>17088.814879012811</v>
      </c>
      <c r="H47" s="97"/>
    </row>
    <row r="48" spans="1:8" x14ac:dyDescent="0.25">
      <c r="A48" s="25">
        <v>3</v>
      </c>
      <c r="B48" s="26">
        <v>31</v>
      </c>
      <c r="C48" s="52">
        <f t="shared" si="3"/>
        <v>98473.043294293748</v>
      </c>
      <c r="D48" s="53">
        <f t="shared" si="0"/>
        <v>15939.962707246048</v>
      </c>
      <c r="E48" s="53">
        <f>$D$10-SUM($D$18:D48)</f>
        <v>82533.080587047676</v>
      </c>
      <c r="F48" s="53">
        <f t="shared" si="1"/>
        <v>1148.8521717667602</v>
      </c>
      <c r="G48" s="54">
        <f t="shared" si="2"/>
        <v>17088.814879012811</v>
      </c>
      <c r="H48" s="97"/>
    </row>
    <row r="49" spans="1:8" x14ac:dyDescent="0.25">
      <c r="A49" s="25">
        <v>3</v>
      </c>
      <c r="B49" s="26">
        <v>32</v>
      </c>
      <c r="C49" s="52">
        <f t="shared" si="3"/>
        <v>82533.080587047676</v>
      </c>
      <c r="D49" s="53">
        <f t="shared" si="0"/>
        <v>16125.928938830586</v>
      </c>
      <c r="E49" s="53">
        <f>$D$10-SUM($D$18:D49)</f>
        <v>66407.151648217114</v>
      </c>
      <c r="F49" s="53">
        <f t="shared" si="1"/>
        <v>962.88594018222295</v>
      </c>
      <c r="G49" s="54">
        <f t="shared" si="2"/>
        <v>17088.814879012811</v>
      </c>
      <c r="H49" s="97"/>
    </row>
    <row r="50" spans="1:8" x14ac:dyDescent="0.25">
      <c r="A50" s="25">
        <v>3</v>
      </c>
      <c r="B50" s="26">
        <v>33</v>
      </c>
      <c r="C50" s="52">
        <f t="shared" si="3"/>
        <v>66407.151648217114</v>
      </c>
      <c r="D50" s="53">
        <f t="shared" si="0"/>
        <v>16314.064776450276</v>
      </c>
      <c r="E50" s="53">
        <f>$D$10-SUM($D$18:D50)</f>
        <v>50093.086871766835</v>
      </c>
      <c r="F50" s="53">
        <f t="shared" si="1"/>
        <v>774.75010256253302</v>
      </c>
      <c r="G50" s="54">
        <f t="shared" si="2"/>
        <v>17088.814879012811</v>
      </c>
      <c r="H50" s="97"/>
    </row>
    <row r="51" spans="1:8" x14ac:dyDescent="0.25">
      <c r="A51" s="25">
        <v>3</v>
      </c>
      <c r="B51" s="26">
        <v>34</v>
      </c>
      <c r="C51" s="52">
        <f t="shared" si="3"/>
        <v>50093.086871766835</v>
      </c>
      <c r="D51" s="53">
        <f t="shared" si="0"/>
        <v>16504.395532175527</v>
      </c>
      <c r="E51" s="53">
        <f>$D$10-SUM($D$18:D51)</f>
        <v>33588.691339591285</v>
      </c>
      <c r="F51" s="53">
        <f t="shared" si="1"/>
        <v>584.4193468372797</v>
      </c>
      <c r="G51" s="54">
        <f t="shared" si="2"/>
        <v>17088.814879012811</v>
      </c>
      <c r="H51" s="97"/>
    </row>
    <row r="52" spans="1:8" x14ac:dyDescent="0.25">
      <c r="A52" s="25">
        <v>3</v>
      </c>
      <c r="B52" s="26">
        <v>35</v>
      </c>
      <c r="C52" s="52">
        <f t="shared" si="3"/>
        <v>33588.691339591285</v>
      </c>
      <c r="D52" s="53">
        <f t="shared" si="0"/>
        <v>16696.946813384246</v>
      </c>
      <c r="E52" s="53">
        <f>$D$10-SUM($D$18:D52)</f>
        <v>16891.74452620704</v>
      </c>
      <c r="F52" s="53">
        <f t="shared" si="1"/>
        <v>391.86806562856526</v>
      </c>
      <c r="G52" s="54">
        <f t="shared" si="2"/>
        <v>17088.814879012811</v>
      </c>
      <c r="H52" s="97"/>
    </row>
    <row r="53" spans="1:8" ht="15.75" thickBot="1" x14ac:dyDescent="0.3">
      <c r="A53" s="27">
        <v>3</v>
      </c>
      <c r="B53" s="28">
        <v>36</v>
      </c>
      <c r="C53" s="55">
        <f t="shared" si="3"/>
        <v>16891.74452620704</v>
      </c>
      <c r="D53" s="56">
        <f t="shared" si="0"/>
        <v>16891.744526207061</v>
      </c>
      <c r="E53" s="56">
        <f>$D$10-SUM($D$18:D53)</f>
        <v>0</v>
      </c>
      <c r="F53" s="56">
        <f t="shared" si="1"/>
        <v>197.07035280574905</v>
      </c>
      <c r="G53" s="57">
        <f t="shared" si="2"/>
        <v>17088.814879012811</v>
      </c>
      <c r="H53" s="97"/>
    </row>
    <row r="55" spans="1:8" ht="15.75" thickBot="1" x14ac:dyDescent="0.3"/>
    <row r="56" spans="1:8" ht="15.75" thickBot="1" x14ac:dyDescent="0.3">
      <c r="A56" s="102" t="s">
        <v>13</v>
      </c>
      <c r="B56" s="103"/>
      <c r="C56" s="105"/>
      <c r="D56" s="105"/>
      <c r="E56" s="103"/>
      <c r="F56" s="103"/>
      <c r="G56" s="104"/>
    </row>
    <row r="57" spans="1:8" x14ac:dyDescent="0.25">
      <c r="C57" s="66" t="s">
        <v>2</v>
      </c>
      <c r="D57" s="29">
        <v>500000</v>
      </c>
    </row>
    <row r="58" spans="1:8" x14ac:dyDescent="0.25">
      <c r="C58" s="67" t="s">
        <v>3</v>
      </c>
      <c r="D58" s="30">
        <v>0.14000000000000001</v>
      </c>
    </row>
    <row r="59" spans="1:8" x14ac:dyDescent="0.25">
      <c r="C59" s="67" t="s">
        <v>4</v>
      </c>
      <c r="D59" s="31">
        <v>3</v>
      </c>
    </row>
    <row r="60" spans="1:8" ht="15.75" thickBot="1" x14ac:dyDescent="0.3">
      <c r="A60" s="3"/>
      <c r="C60" s="67" t="s">
        <v>5</v>
      </c>
      <c r="D60" s="73">
        <f>D59*4</f>
        <v>12</v>
      </c>
    </row>
    <row r="61" spans="1:8" ht="50.25" customHeight="1" thickBot="1" x14ac:dyDescent="0.25">
      <c r="A61" s="107" t="s">
        <v>21</v>
      </c>
      <c r="B61" s="108"/>
      <c r="C61" s="108"/>
      <c r="D61" s="108"/>
      <c r="E61" s="108"/>
      <c r="F61" s="108"/>
      <c r="G61" s="110"/>
    </row>
    <row r="62" spans="1:8" ht="15.75" thickBot="1" x14ac:dyDescent="0.3"/>
    <row r="63" spans="1:8" ht="30.75" thickBot="1" x14ac:dyDescent="0.25">
      <c r="A63" s="39" t="s">
        <v>6</v>
      </c>
      <c r="B63" s="40" t="s">
        <v>14</v>
      </c>
      <c r="C63" s="40" t="s">
        <v>8</v>
      </c>
      <c r="D63" s="40" t="s">
        <v>9</v>
      </c>
      <c r="E63" s="40" t="s">
        <v>10</v>
      </c>
      <c r="F63" s="40" t="s">
        <v>11</v>
      </c>
      <c r="G63" s="41" t="s">
        <v>12</v>
      </c>
    </row>
    <row r="64" spans="1:8" x14ac:dyDescent="0.2">
      <c r="A64" s="32">
        <v>1</v>
      </c>
      <c r="B64" s="33">
        <v>1</v>
      </c>
      <c r="C64" s="58">
        <f>D57</f>
        <v>500000</v>
      </c>
      <c r="D64" s="59">
        <f t="shared" ref="D64:D75" si="4">$C$64/(4*3)</f>
        <v>41666.666666666664</v>
      </c>
      <c r="E64" s="59">
        <f>C64-D64</f>
        <v>458333.33333333331</v>
      </c>
      <c r="F64" s="59">
        <f t="shared" ref="F64:F75" si="5">C64*$D$58/4</f>
        <v>17500</v>
      </c>
      <c r="G64" s="60">
        <f>D64+F64</f>
        <v>59166.666666666664</v>
      </c>
    </row>
    <row r="65" spans="1:7" x14ac:dyDescent="0.2">
      <c r="A65" s="34">
        <v>1</v>
      </c>
      <c r="B65" s="35">
        <v>2</v>
      </c>
      <c r="C65" s="61">
        <f>E64</f>
        <v>458333.33333333331</v>
      </c>
      <c r="D65" s="61">
        <f t="shared" si="4"/>
        <v>41666.666666666664</v>
      </c>
      <c r="E65" s="61">
        <f>C65-D65</f>
        <v>416666.66666666663</v>
      </c>
      <c r="F65" s="61">
        <f t="shared" si="5"/>
        <v>16041.666666666668</v>
      </c>
      <c r="G65" s="62">
        <f>D65+F65</f>
        <v>57708.333333333328</v>
      </c>
    </row>
    <row r="66" spans="1:7" x14ac:dyDescent="0.2">
      <c r="A66" s="34">
        <v>1</v>
      </c>
      <c r="B66" s="35">
        <v>3</v>
      </c>
      <c r="C66" s="61">
        <f t="shared" ref="C66:C75" si="6">E65</f>
        <v>416666.66666666663</v>
      </c>
      <c r="D66" s="61">
        <f t="shared" si="4"/>
        <v>41666.666666666664</v>
      </c>
      <c r="E66" s="61">
        <f t="shared" ref="E66:E75" si="7">C66-D66</f>
        <v>374999.99999999994</v>
      </c>
      <c r="F66" s="61">
        <f t="shared" si="5"/>
        <v>14583.333333333334</v>
      </c>
      <c r="G66" s="62">
        <f t="shared" ref="G66:G75" si="8">D66+F66</f>
        <v>56250</v>
      </c>
    </row>
    <row r="67" spans="1:7" x14ac:dyDescent="0.2">
      <c r="A67" s="34">
        <v>1</v>
      </c>
      <c r="B67" s="35">
        <v>4</v>
      </c>
      <c r="C67" s="61">
        <f t="shared" si="6"/>
        <v>374999.99999999994</v>
      </c>
      <c r="D67" s="61">
        <f t="shared" si="4"/>
        <v>41666.666666666664</v>
      </c>
      <c r="E67" s="61">
        <f t="shared" si="7"/>
        <v>333333.33333333326</v>
      </c>
      <c r="F67" s="61">
        <f t="shared" si="5"/>
        <v>13125</v>
      </c>
      <c r="G67" s="62">
        <f t="shared" si="8"/>
        <v>54791.666666666664</v>
      </c>
    </row>
    <row r="68" spans="1:7" x14ac:dyDescent="0.2">
      <c r="A68" s="34">
        <v>2</v>
      </c>
      <c r="B68" s="35">
        <v>5</v>
      </c>
      <c r="C68" s="61">
        <f t="shared" si="6"/>
        <v>333333.33333333326</v>
      </c>
      <c r="D68" s="61">
        <f t="shared" si="4"/>
        <v>41666.666666666664</v>
      </c>
      <c r="E68" s="61">
        <f t="shared" si="7"/>
        <v>291666.66666666657</v>
      </c>
      <c r="F68" s="61">
        <f t="shared" si="5"/>
        <v>11666.666666666664</v>
      </c>
      <c r="G68" s="62">
        <f t="shared" si="8"/>
        <v>53333.333333333328</v>
      </c>
    </row>
    <row r="69" spans="1:7" x14ac:dyDescent="0.2">
      <c r="A69" s="34">
        <v>2</v>
      </c>
      <c r="B69" s="35">
        <v>6</v>
      </c>
      <c r="C69" s="61">
        <f t="shared" si="6"/>
        <v>291666.66666666657</v>
      </c>
      <c r="D69" s="61">
        <f t="shared" si="4"/>
        <v>41666.666666666664</v>
      </c>
      <c r="E69" s="61">
        <f t="shared" si="7"/>
        <v>249999.99999999991</v>
      </c>
      <c r="F69" s="61">
        <f t="shared" si="5"/>
        <v>10208.33333333333</v>
      </c>
      <c r="G69" s="62">
        <f t="shared" si="8"/>
        <v>51874.999999999993</v>
      </c>
    </row>
    <row r="70" spans="1:7" x14ac:dyDescent="0.2">
      <c r="A70" s="34">
        <v>2</v>
      </c>
      <c r="B70" s="35">
        <v>7</v>
      </c>
      <c r="C70" s="61">
        <f t="shared" si="6"/>
        <v>249999.99999999991</v>
      </c>
      <c r="D70" s="61">
        <f t="shared" si="4"/>
        <v>41666.666666666664</v>
      </c>
      <c r="E70" s="61">
        <f t="shared" si="7"/>
        <v>208333.33333333326</v>
      </c>
      <c r="F70" s="61">
        <f t="shared" si="5"/>
        <v>8749.9999999999982</v>
      </c>
      <c r="G70" s="62">
        <f t="shared" si="8"/>
        <v>50416.666666666664</v>
      </c>
    </row>
    <row r="71" spans="1:7" x14ac:dyDescent="0.2">
      <c r="A71" s="34">
        <v>2</v>
      </c>
      <c r="B71" s="35">
        <v>8</v>
      </c>
      <c r="C71" s="61">
        <f t="shared" si="6"/>
        <v>208333.33333333326</v>
      </c>
      <c r="D71" s="61">
        <f t="shared" si="4"/>
        <v>41666.666666666664</v>
      </c>
      <c r="E71" s="61">
        <f t="shared" si="7"/>
        <v>166666.6666666666</v>
      </c>
      <c r="F71" s="61">
        <f t="shared" si="5"/>
        <v>7291.6666666666642</v>
      </c>
      <c r="G71" s="62">
        <f t="shared" si="8"/>
        <v>48958.333333333328</v>
      </c>
    </row>
    <row r="72" spans="1:7" x14ac:dyDescent="0.2">
      <c r="A72" s="34">
        <v>3</v>
      </c>
      <c r="B72" s="35">
        <v>9</v>
      </c>
      <c r="C72" s="61">
        <f t="shared" si="6"/>
        <v>166666.6666666666</v>
      </c>
      <c r="D72" s="61">
        <f t="shared" si="4"/>
        <v>41666.666666666664</v>
      </c>
      <c r="E72" s="61">
        <f t="shared" si="7"/>
        <v>124999.99999999994</v>
      </c>
      <c r="F72" s="61">
        <f t="shared" si="5"/>
        <v>5833.3333333333312</v>
      </c>
      <c r="G72" s="62">
        <f t="shared" si="8"/>
        <v>47499.999999999993</v>
      </c>
    </row>
    <row r="73" spans="1:7" x14ac:dyDescent="0.2">
      <c r="A73" s="34">
        <v>3</v>
      </c>
      <c r="B73" s="35">
        <v>10</v>
      </c>
      <c r="C73" s="61">
        <f t="shared" si="6"/>
        <v>124999.99999999994</v>
      </c>
      <c r="D73" s="61">
        <f t="shared" si="4"/>
        <v>41666.666666666664</v>
      </c>
      <c r="E73" s="61">
        <f t="shared" si="7"/>
        <v>83333.333333333285</v>
      </c>
      <c r="F73" s="61">
        <f t="shared" si="5"/>
        <v>4374.9999999999982</v>
      </c>
      <c r="G73" s="62">
        <f t="shared" si="8"/>
        <v>46041.666666666664</v>
      </c>
    </row>
    <row r="74" spans="1:7" x14ac:dyDescent="0.2">
      <c r="A74" s="34">
        <v>3</v>
      </c>
      <c r="B74" s="35">
        <v>11</v>
      </c>
      <c r="C74" s="61">
        <f t="shared" si="6"/>
        <v>83333.333333333285</v>
      </c>
      <c r="D74" s="61">
        <f t="shared" si="4"/>
        <v>41666.666666666664</v>
      </c>
      <c r="E74" s="61">
        <f t="shared" si="7"/>
        <v>41666.666666666621</v>
      </c>
      <c r="F74" s="61">
        <f t="shared" si="5"/>
        <v>2916.6666666666652</v>
      </c>
      <c r="G74" s="62">
        <f t="shared" si="8"/>
        <v>44583.333333333328</v>
      </c>
    </row>
    <row r="75" spans="1:7" ht="15.75" thickBot="1" x14ac:dyDescent="0.25">
      <c r="A75" s="36">
        <v>3</v>
      </c>
      <c r="B75" s="37">
        <v>12</v>
      </c>
      <c r="C75" s="63">
        <f t="shared" si="6"/>
        <v>41666.666666666621</v>
      </c>
      <c r="D75" s="63">
        <f t="shared" si="4"/>
        <v>41666.666666666664</v>
      </c>
      <c r="E75" s="63">
        <f t="shared" si="7"/>
        <v>0</v>
      </c>
      <c r="F75" s="63">
        <f t="shared" si="5"/>
        <v>1458.3333333333319</v>
      </c>
      <c r="G75" s="64">
        <f t="shared" si="8"/>
        <v>43124.999999999993</v>
      </c>
    </row>
    <row r="78" spans="1:7" x14ac:dyDescent="0.25">
      <c r="F78" s="38"/>
    </row>
  </sheetData>
  <mergeCells count="4">
    <mergeCell ref="A4:G4"/>
    <mergeCell ref="A9:G9"/>
    <mergeCell ref="A56:G56"/>
    <mergeCell ref="A61:G61"/>
  </mergeCells>
  <conditionalFormatting sqref="E6:E7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Автокредит</vt:lpstr>
      <vt:lpstr>Автокредит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2018-08-01T08:33:50Z</dcterms:created>
  <dcterms:modified xsi:type="dcterms:W3CDTF">2018-08-26T08:49:28Z</dcterms:modified>
</cp:coreProperties>
</file>