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30" windowWidth="27495" windowHeight="12465" tabRatio="716" activeTab="10"/>
  </bookViews>
  <sheets>
    <sheet name="consts" sheetId="8" r:id="rId1"/>
    <sheet name="Ez" sheetId="19" r:id="rId2"/>
    <sheet name="PFactory" sheetId="26" r:id="rId3"/>
    <sheet name="Func" sheetId="17" r:id="rId4"/>
    <sheet name="Prop" sheetId="18" r:id="rId5"/>
    <sheet name="EFactory" sheetId="13" r:id="rId6"/>
    <sheet name="cfg.param" sheetId="9" r:id="rId7"/>
    <sheet name="dim Actual" sheetId="11" r:id="rId8"/>
    <sheet name="p&amp;s" sheetId="5" r:id="rId9"/>
    <sheet name="Easer" sheetId="16" r:id="rId10"/>
    <sheet name="ECalc" sheetId="21" r:id="rId11"/>
    <sheet name="EBezier" sheetId="22" r:id="rId12"/>
    <sheet name="Easy" sheetId="3" r:id="rId13"/>
    <sheet name="Easies" sheetId="12" r:id="rId14"/>
    <sheet name="AFrame" sheetId="15" r:id="rId15"/>
    <sheet name="ACues" sheetId="14" r:id="rId16"/>
    <sheet name="presets" sheetId="27" r:id="rId17"/>
    <sheet name="hsl_hwb" sheetId="2" r:id="rId18"/>
    <sheet name="color" sheetId="23" r:id="rId19"/>
    <sheet name="eases" sheetId="7" r:id="rId20"/>
    <sheet name="devices" sheetId="24" r:id="rId21"/>
    <sheet name="Sheet1" sheetId="1" r:id="rId22"/>
    <sheet name="Sheet1 (2)" sheetId="25" r:id="rId23"/>
  </sheets>
  <definedNames>
    <definedName name="_xlnm._FilterDatabase" localSheetId="20" hidden="1">devices!$A$2:$H$223</definedName>
    <definedName name="_xlnm._FilterDatabase" localSheetId="3" hidden="1">Func!#REF!</definedName>
    <definedName name="_xlnm._FilterDatabase" localSheetId="8" hidden="1">'p&amp;s'!$B$1:$E$58</definedName>
    <definedName name="_xlnm._FilterDatabase" localSheetId="21" hidden="1">Sheet1!#REF!</definedName>
    <definedName name="_xlnm.Criteria" localSheetId="3">Func!$U$1:$U$2</definedName>
    <definedName name="dist2" localSheetId="15">ACues!#REF!</definedName>
    <definedName name="dist2" localSheetId="14">AFrame!#REF!</definedName>
    <definedName name="dist2" localSheetId="9">Easer!#REF!</definedName>
    <definedName name="dist2" localSheetId="5">EFactory!#REF!</definedName>
    <definedName name="dist2">Easy!$V$1</definedName>
    <definedName name="_xlnm.Extract" localSheetId="3">Func!$P$1</definedName>
    <definedName name="mid" localSheetId="15">ACues!#REF!</definedName>
    <definedName name="mid" localSheetId="14">AFrame!#REF!</definedName>
    <definedName name="mid" localSheetId="9">Easer!#REF!</definedName>
    <definedName name="mid" localSheetId="5">EFactory!#REF!</definedName>
    <definedName name="mid">Easy!$U$1</definedName>
    <definedName name="pow" localSheetId="15">ACues!#REF!</definedName>
    <definedName name="pow" localSheetId="14">AFrame!#REF!</definedName>
    <definedName name="pow" localSheetId="9">Easer!#REF!</definedName>
    <definedName name="pow" localSheetId="5">EFactory!#REF!</definedName>
    <definedName name="pow">Easy!$T$1</definedName>
  </definedNames>
  <calcPr calcId="145621"/>
</workbook>
</file>

<file path=xl/calcChain.xml><?xml version="1.0" encoding="utf-8"?>
<calcChain xmlns="http://schemas.openxmlformats.org/spreadsheetml/2006/main">
  <c r="G9" i="21" l="1"/>
  <c r="D27" i="25" l="1"/>
  <c r="D28" i="25"/>
  <c r="D29" i="25"/>
  <c r="C29" i="25"/>
  <c r="C28" i="25"/>
  <c r="C27" i="25"/>
  <c r="U138" i="25" l="1"/>
  <c r="T133" i="25" l="1"/>
  <c r="V133" i="25"/>
  <c r="R136" i="25"/>
  <c r="S132" i="25"/>
  <c r="R132" i="25"/>
  <c r="Q132" i="25"/>
  <c r="N40" i="1" l="1"/>
  <c r="N30" i="1"/>
  <c r="O36" i="1"/>
  <c r="N37" i="1" s="1"/>
  <c r="O34" i="1"/>
  <c r="N38" i="1" l="1"/>
  <c r="AN15" i="24"/>
  <c r="N16" i="27" l="1"/>
  <c r="Q16" i="27" s="1"/>
  <c r="AA11" i="27"/>
  <c r="AA10" i="27"/>
  <c r="Y10" i="27"/>
  <c r="T14" i="27" l="1"/>
  <c r="T16" i="27" s="1"/>
  <c r="T13" i="27"/>
  <c r="T12" i="27"/>
  <c r="T11" i="27"/>
  <c r="T10" i="27"/>
  <c r="Y11" i="27" s="1"/>
  <c r="Q14" i="27"/>
  <c r="Q13" i="27"/>
  <c r="Q12" i="27"/>
  <c r="Q10" i="27"/>
  <c r="Q11" i="27"/>
  <c r="P23" i="27"/>
  <c r="Q20" i="27"/>
  <c r="Q23" i="27" s="1"/>
  <c r="Q19" i="27" s="1"/>
  <c r="J3" i="27"/>
  <c r="G18" i="27"/>
  <c r="F19" i="27"/>
  <c r="E19" i="27"/>
  <c r="S20" i="27" l="1"/>
  <c r="S23" i="27" s="1"/>
  <c r="S19" i="27" s="1"/>
  <c r="E27" i="27"/>
  <c r="E29" i="27" s="1"/>
  <c r="E31" i="27" s="1"/>
  <c r="J29" i="27"/>
  <c r="J31" i="27" s="1"/>
  <c r="I3" i="27"/>
  <c r="AI7" i="27"/>
  <c r="AJ6" i="27" s="1"/>
  <c r="AQ7" i="27"/>
  <c r="AR6" i="27" s="1"/>
  <c r="AO7" i="27"/>
  <c r="AP6" i="27" s="1"/>
  <c r="AM7" i="27"/>
  <c r="AN6" i="27" s="1"/>
  <c r="AK7" i="27"/>
  <c r="AL6" i="27" s="1"/>
  <c r="AH10" i="27"/>
  <c r="AH14" i="27"/>
  <c r="AH9" i="27" s="1"/>
  <c r="AH4" i="27"/>
  <c r="AL4" i="27" l="1"/>
  <c r="AN4" i="27"/>
  <c r="J1" i="27"/>
  <c r="J2" i="27"/>
  <c r="I4" i="27"/>
  <c r="J4" i="27"/>
  <c r="AP4" i="27"/>
  <c r="F27" i="27"/>
  <c r="F24" i="27" s="1"/>
  <c r="AJ4" i="27"/>
  <c r="AR4" i="27"/>
  <c r="AJ5" i="27"/>
  <c r="AL5" i="27"/>
  <c r="AP5" i="27"/>
  <c r="AR5" i="27"/>
  <c r="AR7" i="27" s="1"/>
  <c r="AN5" i="27"/>
  <c r="I16" i="27"/>
  <c r="H15" i="27" s="1"/>
  <c r="G23" i="27"/>
  <c r="F26" i="27" l="1"/>
  <c r="F25" i="27"/>
  <c r="F23" i="27"/>
  <c r="E34" i="27"/>
  <c r="AJ7" i="27"/>
  <c r="AJ3" i="27"/>
  <c r="AR3" i="27"/>
  <c r="AN7" i="27"/>
  <c r="AN3" i="27"/>
  <c r="AP7" i="27"/>
  <c r="AP3" i="27"/>
  <c r="AL7" i="27"/>
  <c r="AL3" i="27"/>
  <c r="L21" i="27"/>
  <c r="M21" i="27" s="1"/>
  <c r="N21" i="27" s="1"/>
  <c r="L22" i="27"/>
  <c r="M22" i="27" s="1"/>
  <c r="N22" i="27" s="1"/>
  <c r="L23" i="27"/>
  <c r="M23" i="27" s="1"/>
  <c r="N23" i="27" s="1"/>
  <c r="L20" i="27"/>
  <c r="M20" i="27" s="1"/>
  <c r="N20" i="27" s="1"/>
  <c r="G15" i="27"/>
  <c r="J10" i="27"/>
  <c r="AL13" i="24"/>
  <c r="AL14" i="24"/>
  <c r="AL15" i="24"/>
  <c r="AB11" i="27" l="1"/>
  <c r="M16" i="27"/>
  <c r="M15" i="27"/>
  <c r="M12" i="27"/>
  <c r="M13" i="27"/>
  <c r="M14" i="27"/>
  <c r="M11" i="27"/>
  <c r="J12" i="27"/>
  <c r="J13" i="27"/>
  <c r="G13" i="27" s="1"/>
  <c r="J14" i="27"/>
  <c r="J15" i="27"/>
  <c r="J16" i="27"/>
  <c r="J11" i="27"/>
  <c r="G14" i="27" l="1"/>
  <c r="H14" i="27"/>
  <c r="I14" i="27"/>
  <c r="I13" i="27"/>
  <c r="H13" i="27"/>
  <c r="G12" i="27"/>
  <c r="I12" i="27"/>
  <c r="H12" i="27"/>
  <c r="I11" i="27"/>
  <c r="H11" i="27"/>
  <c r="G11" i="27"/>
  <c r="AB13" i="27"/>
  <c r="AB12" i="27"/>
  <c r="AB10" i="27"/>
  <c r="G10" i="17" l="1"/>
  <c r="G11" i="17"/>
  <c r="G9" i="17"/>
  <c r="F6" i="17"/>
  <c r="E3" i="17"/>
  <c r="E4" i="17"/>
  <c r="E2" i="17"/>
  <c r="AN10" i="25" l="1"/>
  <c r="K38" i="25" l="1"/>
  <c r="L38" i="25"/>
  <c r="M38" i="25"/>
  <c r="J38" i="25"/>
  <c r="H41" i="25"/>
  <c r="D46" i="25" l="1"/>
  <c r="G2" i="17" l="1"/>
  <c r="H47" i="17" l="1"/>
  <c r="H48" i="17"/>
  <c r="H49" i="17"/>
  <c r="H45" i="17"/>
  <c r="H46" i="17"/>
  <c r="H37" i="17"/>
  <c r="H38" i="17"/>
  <c r="H39" i="17"/>
  <c r="H40" i="17"/>
  <c r="H41" i="17"/>
  <c r="H42" i="17"/>
  <c r="H43" i="17"/>
  <c r="H44" i="17"/>
  <c r="H30" i="17"/>
  <c r="H31" i="17"/>
  <c r="H32" i="17"/>
  <c r="H33" i="17"/>
  <c r="H34" i="17"/>
  <c r="H35" i="17"/>
  <c r="H36" i="17"/>
  <c r="H28" i="17"/>
  <c r="H29" i="17"/>
  <c r="H17" i="17"/>
  <c r="H18" i="17"/>
  <c r="H19" i="17"/>
  <c r="H20" i="17"/>
  <c r="H21" i="17"/>
  <c r="H22" i="17"/>
  <c r="H23" i="17"/>
  <c r="H24" i="17"/>
  <c r="H25" i="17"/>
  <c r="H26" i="17"/>
  <c r="H27" i="17"/>
  <c r="H16" i="17"/>
  <c r="G17" i="1" l="1"/>
  <c r="F17" i="17" l="1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16" i="17"/>
  <c r="D26" i="17" l="1"/>
  <c r="G17" i="17"/>
  <c r="D48" i="17" l="1"/>
  <c r="G47" i="17" s="1"/>
  <c r="D47" i="17"/>
  <c r="D46" i="17"/>
  <c r="G46" i="17" s="1"/>
  <c r="D45" i="17"/>
  <c r="G45" i="17" s="1"/>
  <c r="D44" i="17"/>
  <c r="G44" i="17" s="1"/>
  <c r="D43" i="17"/>
  <c r="G43" i="17" s="1"/>
  <c r="D39" i="17"/>
  <c r="G39" i="17" s="1"/>
  <c r="D37" i="17"/>
  <c r="D31" i="17"/>
  <c r="G32" i="17" s="1"/>
  <c r="D34" i="17"/>
  <c r="G34" i="17" s="1"/>
  <c r="D33" i="17"/>
  <c r="G33" i="17" s="1"/>
  <c r="D32" i="17"/>
  <c r="G31" i="17" s="1"/>
  <c r="D30" i="17"/>
  <c r="G30" i="17" s="1"/>
  <c r="D28" i="17"/>
  <c r="G28" i="17" s="1"/>
  <c r="D29" i="17"/>
  <c r="G29" i="17" s="1"/>
  <c r="D27" i="17"/>
  <c r="G27" i="17" s="1"/>
  <c r="D16" i="17"/>
  <c r="G16" i="17" s="1"/>
  <c r="D23" i="17"/>
  <c r="G23" i="17" s="1"/>
  <c r="D49" i="17"/>
  <c r="G49" i="17" s="1"/>
  <c r="D42" i="17"/>
  <c r="G42" i="17" s="1"/>
  <c r="D41" i="17"/>
  <c r="G41" i="17" s="1"/>
  <c r="D36" i="17"/>
  <c r="G36" i="17" s="1"/>
  <c r="D35" i="17"/>
  <c r="G35" i="17" s="1"/>
  <c r="G26" i="17"/>
  <c r="D25" i="17"/>
  <c r="G25" i="17" s="1"/>
  <c r="D24" i="17"/>
  <c r="G24" i="17" s="1"/>
  <c r="D22" i="17"/>
  <c r="G22" i="17" s="1"/>
  <c r="D21" i="17"/>
  <c r="G21" i="17" s="1"/>
  <c r="D20" i="17"/>
  <c r="G20" i="17" s="1"/>
  <c r="D19" i="17"/>
  <c r="G19" i="17" s="1"/>
  <c r="D18" i="17"/>
  <c r="G18" i="17" s="1"/>
  <c r="D40" i="17" l="1"/>
  <c r="G40" i="17" s="1"/>
  <c r="D38" i="17"/>
  <c r="G38" i="17" s="1"/>
  <c r="G37" i="17"/>
  <c r="B15" i="25"/>
  <c r="C16" i="25" s="1"/>
  <c r="A15" i="25"/>
  <c r="A18" i="25" s="1"/>
  <c r="A20" i="25" s="1"/>
  <c r="C15" i="25" l="1"/>
  <c r="AQ10" i="24"/>
  <c r="L28" i="12" l="1"/>
  <c r="T25" i="16" l="1"/>
  <c r="N35" i="24" l="1"/>
  <c r="N36" i="24"/>
  <c r="N37" i="24"/>
  <c r="N33" i="24" l="1"/>
  <c r="N34" i="24"/>
  <c r="N32" i="24"/>
  <c r="N31" i="24"/>
  <c r="N30" i="24"/>
  <c r="AN22" i="24" l="1"/>
  <c r="AN23" i="24"/>
  <c r="AN24" i="24"/>
  <c r="AN25" i="24"/>
  <c r="AN21" i="24"/>
  <c r="AK18" i="24"/>
  <c r="AX18" i="24" s="1"/>
  <c r="AZ18" i="24" l="1"/>
  <c r="AU18" i="24"/>
  <c r="AN18" i="24"/>
  <c r="AV18" i="24"/>
  <c r="AR18" i="24"/>
  <c r="AM18" i="24"/>
  <c r="AQ18" i="24"/>
  <c r="AY18" i="24"/>
  <c r="AO18" i="24"/>
  <c r="AS18" i="24"/>
  <c r="AW18" i="24"/>
  <c r="AL18" i="24"/>
  <c r="AP18" i="24"/>
  <c r="AT18" i="24"/>
  <c r="N27" i="24"/>
  <c r="M26" i="24" s="1"/>
  <c r="M27" i="24" s="1"/>
  <c r="O25" i="24"/>
  <c r="O26" i="24" l="1"/>
  <c r="Q10" i="24"/>
  <c r="P10" i="24"/>
  <c r="N10" i="24"/>
  <c r="M10" i="24"/>
  <c r="Q5" i="24"/>
  <c r="P5" i="24"/>
  <c r="N5" i="24"/>
  <c r="M5" i="24"/>
  <c r="Q3" i="24"/>
  <c r="P3" i="24"/>
  <c r="N3" i="24"/>
  <c r="M3" i="24"/>
  <c r="L19" i="24"/>
  <c r="C117" i="24"/>
  <c r="F117" i="24"/>
  <c r="P12" i="24"/>
  <c r="M12" i="24"/>
  <c r="J14" i="24"/>
  <c r="Q12" i="24"/>
  <c r="N12" i="24"/>
  <c r="F180" i="24"/>
  <c r="F105" i="24"/>
  <c r="F184" i="24"/>
  <c r="F110" i="24"/>
  <c r="F73" i="24"/>
  <c r="F111" i="24"/>
  <c r="F187" i="24"/>
  <c r="F112" i="24"/>
  <c r="F74" i="24"/>
  <c r="F113" i="24"/>
  <c r="F188" i="24"/>
  <c r="F114" i="24"/>
  <c r="F189" i="24"/>
  <c r="F134" i="24"/>
  <c r="F190" i="24"/>
  <c r="F135" i="24"/>
  <c r="F191" i="24"/>
  <c r="F136" i="24"/>
  <c r="F192" i="24"/>
  <c r="F16" i="24"/>
  <c r="F17" i="24"/>
  <c r="F18" i="24"/>
  <c r="F99" i="24"/>
  <c r="F100" i="24"/>
  <c r="F181" i="24"/>
  <c r="F101" i="24"/>
  <c r="F182" i="24"/>
  <c r="F102" i="24"/>
  <c r="F183" i="24"/>
  <c r="F19" i="24"/>
  <c r="F103" i="24"/>
  <c r="F104" i="24"/>
  <c r="F106" i="24"/>
  <c r="F185" i="24"/>
  <c r="F186" i="24"/>
  <c r="F143" i="24"/>
  <c r="F144" i="24"/>
  <c r="F147" i="24"/>
  <c r="F116" i="24"/>
  <c r="F149" i="24"/>
  <c r="F118" i="24"/>
  <c r="F148" i="24"/>
  <c r="F122" i="24"/>
  <c r="F150" i="24"/>
  <c r="F123" i="24"/>
  <c r="F124" i="24"/>
  <c r="F145" i="24"/>
  <c r="F21" i="24"/>
  <c r="F48" i="24"/>
  <c r="F75" i="24"/>
  <c r="F76" i="24"/>
  <c r="F64" i="24"/>
  <c r="F22" i="24"/>
  <c r="F23" i="24"/>
  <c r="F24" i="24"/>
  <c r="F25" i="24"/>
  <c r="F26" i="24"/>
  <c r="F49" i="24"/>
  <c r="F50" i="24"/>
  <c r="F65" i="24"/>
  <c r="F51" i="24"/>
  <c r="F77" i="24"/>
  <c r="F78" i="24"/>
  <c r="F79" i="24"/>
  <c r="F115" i="24"/>
  <c r="F91" i="24"/>
  <c r="F80" i="24"/>
  <c r="F92" i="24"/>
  <c r="F70" i="24"/>
  <c r="F27" i="24"/>
  <c r="F66" i="24"/>
  <c r="F63" i="24"/>
  <c r="F81" i="24"/>
  <c r="F72" i="24"/>
  <c r="F82" i="24"/>
  <c r="F83" i="24"/>
  <c r="F71" i="24"/>
  <c r="F139" i="24"/>
  <c r="F28" i="24"/>
  <c r="F29" i="24"/>
  <c r="F84" i="24"/>
  <c r="F85" i="24"/>
  <c r="F30" i="24"/>
  <c r="F31" i="24"/>
  <c r="F52" i="24"/>
  <c r="F86" i="24"/>
  <c r="F87" i="24"/>
  <c r="F88" i="24"/>
  <c r="F32" i="24"/>
  <c r="F20" i="24"/>
  <c r="F33" i="24"/>
  <c r="F53" i="24"/>
  <c r="F67" i="24"/>
  <c r="F93" i="24"/>
  <c r="F89" i="24"/>
  <c r="F34" i="24"/>
  <c r="F54" i="24"/>
  <c r="F55" i="24"/>
  <c r="F35" i="24"/>
  <c r="F68" i="24"/>
  <c r="F90" i="24"/>
  <c r="F140" i="24"/>
  <c r="F141" i="24"/>
  <c r="F151" i="24"/>
  <c r="F156" i="24"/>
  <c r="F157" i="24"/>
  <c r="F158" i="24"/>
  <c r="F164" i="24"/>
  <c r="F159" i="24"/>
  <c r="F170" i="24"/>
  <c r="F163" i="24"/>
  <c r="F165" i="24"/>
  <c r="F171" i="24"/>
  <c r="F178" i="24"/>
  <c r="F172" i="24"/>
  <c r="F160" i="24"/>
  <c r="F173" i="24"/>
  <c r="F174" i="24"/>
  <c r="F161" i="24"/>
  <c r="F162" i="24"/>
  <c r="F175" i="24"/>
  <c r="F56" i="24"/>
  <c r="F166" i="24"/>
  <c r="F167" i="24"/>
  <c r="F146" i="24"/>
  <c r="F36" i="24"/>
  <c r="F37" i="24"/>
  <c r="F57" i="24"/>
  <c r="F58" i="24"/>
  <c r="F152" i="24"/>
  <c r="F153" i="24"/>
  <c r="F176" i="24"/>
  <c r="F155" i="24"/>
  <c r="F69" i="24"/>
  <c r="F168" i="24"/>
  <c r="F154" i="24"/>
  <c r="F94" i="24"/>
  <c r="F169" i="24"/>
  <c r="F177" i="24"/>
  <c r="F107" i="24"/>
  <c r="F108" i="24"/>
  <c r="F38" i="24"/>
  <c r="F39" i="24"/>
  <c r="F40" i="24"/>
  <c r="F41" i="24"/>
  <c r="F59" i="24"/>
  <c r="F60" i="24"/>
  <c r="F61" i="24"/>
  <c r="F62" i="24"/>
  <c r="F179" i="24"/>
  <c r="F142" i="24"/>
  <c r="F95" i="24"/>
  <c r="F96" i="24"/>
  <c r="F97" i="24"/>
  <c r="F193" i="24"/>
  <c r="F98" i="24"/>
  <c r="F42" i="24"/>
  <c r="F43" i="24"/>
  <c r="F194" i="24"/>
  <c r="F44" i="24"/>
  <c r="F45" i="24"/>
  <c r="F46" i="24"/>
  <c r="F109" i="24"/>
  <c r="F125" i="24"/>
  <c r="F126" i="24"/>
  <c r="F137" i="24"/>
  <c r="F47" i="24"/>
  <c r="F119" i="24"/>
  <c r="F120" i="24"/>
  <c r="F121" i="24"/>
  <c r="F127" i="24"/>
  <c r="F128" i="24"/>
  <c r="F129" i="24"/>
  <c r="F130" i="24"/>
  <c r="F131" i="24"/>
  <c r="F132" i="24"/>
  <c r="F133" i="24"/>
  <c r="F138" i="24"/>
  <c r="F197" i="24"/>
  <c r="F199" i="24"/>
  <c r="F198" i="24"/>
  <c r="F196" i="24"/>
  <c r="F201" i="24"/>
  <c r="F206" i="24"/>
  <c r="F195" i="24"/>
  <c r="F207" i="24"/>
  <c r="F214" i="24"/>
  <c r="F208" i="24"/>
  <c r="F221" i="24"/>
  <c r="F209" i="24"/>
  <c r="F202" i="24"/>
  <c r="F203" i="24"/>
  <c r="F217" i="24"/>
  <c r="F218" i="24"/>
  <c r="F222" i="24"/>
  <c r="F219" i="24"/>
  <c r="F220" i="24"/>
  <c r="F223" i="24"/>
  <c r="F204" i="24"/>
  <c r="F205" i="24"/>
  <c r="F215" i="24"/>
  <c r="F210" i="24"/>
  <c r="F211" i="24"/>
  <c r="F212" i="24"/>
  <c r="F213" i="24"/>
  <c r="F216" i="24"/>
  <c r="F11" i="24"/>
  <c r="F12" i="24"/>
  <c r="F13" i="24"/>
  <c r="F4" i="24"/>
  <c r="F3" i="24"/>
  <c r="F5" i="24"/>
  <c r="F6" i="24"/>
  <c r="F7" i="24"/>
  <c r="F8" i="24"/>
  <c r="F9" i="24"/>
  <c r="F10" i="24"/>
  <c r="F14" i="24"/>
  <c r="F15" i="24"/>
  <c r="C180" i="24"/>
  <c r="C105" i="24"/>
  <c r="C184" i="24"/>
  <c r="C110" i="24"/>
  <c r="C73" i="24"/>
  <c r="C111" i="24"/>
  <c r="C187" i="24"/>
  <c r="C112" i="24"/>
  <c r="C74" i="24"/>
  <c r="C113" i="24"/>
  <c r="C188" i="24"/>
  <c r="C114" i="24"/>
  <c r="C189" i="24"/>
  <c r="C134" i="24"/>
  <c r="C190" i="24"/>
  <c r="C135" i="24"/>
  <c r="C191" i="24"/>
  <c r="C136" i="24"/>
  <c r="C192" i="24"/>
  <c r="C16" i="24"/>
  <c r="C17" i="24"/>
  <c r="C18" i="24"/>
  <c r="C99" i="24"/>
  <c r="C100" i="24"/>
  <c r="C181" i="24"/>
  <c r="C101" i="24"/>
  <c r="C182" i="24"/>
  <c r="C102" i="24"/>
  <c r="C183" i="24"/>
  <c r="C19" i="24"/>
  <c r="C103" i="24"/>
  <c r="C104" i="24"/>
  <c r="C106" i="24"/>
  <c r="C185" i="24"/>
  <c r="C186" i="24"/>
  <c r="C143" i="24"/>
  <c r="C144" i="24"/>
  <c r="C147" i="24"/>
  <c r="C116" i="24"/>
  <c r="C149" i="24"/>
  <c r="C118" i="24"/>
  <c r="C148" i="24"/>
  <c r="C122" i="24"/>
  <c r="C150" i="24"/>
  <c r="C123" i="24"/>
  <c r="C124" i="24"/>
  <c r="C145" i="24"/>
  <c r="C21" i="24"/>
  <c r="C48" i="24"/>
  <c r="C75" i="24"/>
  <c r="C76" i="24"/>
  <c r="C64" i="24"/>
  <c r="C22" i="24"/>
  <c r="C23" i="24"/>
  <c r="C24" i="24"/>
  <c r="C25" i="24"/>
  <c r="C26" i="24"/>
  <c r="C49" i="24"/>
  <c r="C50" i="24"/>
  <c r="C65" i="24"/>
  <c r="C51" i="24"/>
  <c r="C77" i="24"/>
  <c r="C78" i="24"/>
  <c r="C79" i="24"/>
  <c r="C115" i="24"/>
  <c r="C91" i="24"/>
  <c r="C80" i="24"/>
  <c r="C92" i="24"/>
  <c r="C70" i="24"/>
  <c r="C27" i="24"/>
  <c r="C66" i="24"/>
  <c r="C63" i="24"/>
  <c r="C81" i="24"/>
  <c r="C72" i="24"/>
  <c r="C82" i="24"/>
  <c r="C83" i="24"/>
  <c r="C71" i="24"/>
  <c r="C139" i="24"/>
  <c r="C28" i="24"/>
  <c r="C29" i="24"/>
  <c r="C84" i="24"/>
  <c r="C85" i="24"/>
  <c r="C30" i="24"/>
  <c r="C31" i="24"/>
  <c r="C52" i="24"/>
  <c r="C86" i="24"/>
  <c r="C87" i="24"/>
  <c r="C88" i="24"/>
  <c r="C32" i="24"/>
  <c r="C20" i="24"/>
  <c r="C33" i="24"/>
  <c r="C53" i="24"/>
  <c r="C67" i="24"/>
  <c r="C93" i="24"/>
  <c r="C89" i="24"/>
  <c r="C34" i="24"/>
  <c r="C54" i="24"/>
  <c r="C55" i="24"/>
  <c r="C35" i="24"/>
  <c r="C68" i="24"/>
  <c r="C90" i="24"/>
  <c r="C140" i="24"/>
  <c r="C141" i="24"/>
  <c r="C151" i="24"/>
  <c r="C156" i="24"/>
  <c r="C157" i="24"/>
  <c r="C158" i="24"/>
  <c r="C164" i="24"/>
  <c r="C159" i="24"/>
  <c r="C170" i="24"/>
  <c r="C163" i="24"/>
  <c r="C165" i="24"/>
  <c r="C171" i="24"/>
  <c r="C178" i="24"/>
  <c r="C172" i="24"/>
  <c r="C160" i="24"/>
  <c r="C173" i="24"/>
  <c r="C174" i="24"/>
  <c r="C161" i="24"/>
  <c r="C162" i="24"/>
  <c r="C175" i="24"/>
  <c r="C56" i="24"/>
  <c r="C166" i="24"/>
  <c r="C167" i="24"/>
  <c r="C146" i="24"/>
  <c r="C36" i="24"/>
  <c r="C37" i="24"/>
  <c r="C57" i="24"/>
  <c r="C58" i="24"/>
  <c r="C152" i="24"/>
  <c r="C153" i="24"/>
  <c r="C176" i="24"/>
  <c r="C155" i="24"/>
  <c r="C69" i="24"/>
  <c r="C168" i="24"/>
  <c r="C154" i="24"/>
  <c r="C94" i="24"/>
  <c r="C169" i="24"/>
  <c r="C177" i="24"/>
  <c r="C107" i="24"/>
  <c r="C108" i="24"/>
  <c r="C38" i="24"/>
  <c r="C39" i="24"/>
  <c r="C40" i="24"/>
  <c r="C41" i="24"/>
  <c r="C59" i="24"/>
  <c r="C60" i="24"/>
  <c r="C61" i="24"/>
  <c r="C62" i="24"/>
  <c r="C179" i="24"/>
  <c r="C142" i="24"/>
  <c r="C95" i="24"/>
  <c r="C96" i="24"/>
  <c r="C97" i="24"/>
  <c r="C193" i="24"/>
  <c r="C98" i="24"/>
  <c r="C42" i="24"/>
  <c r="C43" i="24"/>
  <c r="C194" i="24"/>
  <c r="C44" i="24"/>
  <c r="C45" i="24"/>
  <c r="C46" i="24"/>
  <c r="C109" i="24"/>
  <c r="C125" i="24"/>
  <c r="C126" i="24"/>
  <c r="C137" i="24"/>
  <c r="C47" i="24"/>
  <c r="C119" i="24"/>
  <c r="C120" i="24"/>
  <c r="C121" i="24"/>
  <c r="C127" i="24"/>
  <c r="C128" i="24"/>
  <c r="C129" i="24"/>
  <c r="C130" i="24"/>
  <c r="C131" i="24"/>
  <c r="C132" i="24"/>
  <c r="C133" i="24"/>
  <c r="C138" i="24"/>
  <c r="C197" i="24"/>
  <c r="C199" i="24"/>
  <c r="C198" i="24"/>
  <c r="C196" i="24"/>
  <c r="C201" i="24"/>
  <c r="C206" i="24"/>
  <c r="C195" i="24"/>
  <c r="C207" i="24"/>
  <c r="C214" i="24"/>
  <c r="C208" i="24"/>
  <c r="C221" i="24"/>
  <c r="C209" i="24"/>
  <c r="C202" i="24"/>
  <c r="C203" i="24"/>
  <c r="C217" i="24"/>
  <c r="C218" i="24"/>
  <c r="C222" i="24"/>
  <c r="C219" i="24"/>
  <c r="C220" i="24"/>
  <c r="C223" i="24"/>
  <c r="C204" i="24"/>
  <c r="C205" i="24"/>
  <c r="C215" i="24"/>
  <c r="C210" i="24"/>
  <c r="C211" i="24"/>
  <c r="C212" i="24"/>
  <c r="C213" i="24"/>
  <c r="C216" i="24"/>
  <c r="C11" i="24"/>
  <c r="C12" i="24"/>
  <c r="C13" i="24"/>
  <c r="C4" i="24"/>
  <c r="C3" i="24"/>
  <c r="C5" i="24"/>
  <c r="C6" i="24"/>
  <c r="C7" i="24"/>
  <c r="C8" i="24"/>
  <c r="C9" i="24"/>
  <c r="C10" i="24"/>
  <c r="C14" i="24"/>
  <c r="C15" i="24"/>
  <c r="F200" i="24"/>
  <c r="C200" i="24"/>
  <c r="AE3" i="24"/>
  <c r="AF3" i="24"/>
  <c r="AH3" i="24"/>
  <c r="AI3" i="24"/>
  <c r="AE5" i="24"/>
  <c r="AF5" i="24"/>
  <c r="AH5" i="24"/>
  <c r="AI5" i="24"/>
  <c r="AE10" i="24"/>
  <c r="AF10" i="24"/>
  <c r="AH10" i="24"/>
  <c r="AI10" i="24"/>
  <c r="AE12" i="24"/>
  <c r="AF12" i="24"/>
  <c r="AH12" i="24"/>
  <c r="AI12" i="24"/>
  <c r="AB14" i="24"/>
  <c r="AI8" i="24" l="1"/>
  <c r="P8" i="24"/>
  <c r="AG5" i="24"/>
  <c r="AE8" i="24"/>
  <c r="M8" i="24"/>
  <c r="J5" i="24"/>
  <c r="K20" i="24" s="1"/>
  <c r="K21" i="24" s="1"/>
  <c r="K23" i="24" s="1"/>
  <c r="K10" i="24"/>
  <c r="J12" i="24"/>
  <c r="K5" i="24"/>
  <c r="K12" i="24"/>
  <c r="J3" i="24"/>
  <c r="J10" i="24"/>
  <c r="P21" i="24" s="1"/>
  <c r="N21" i="24" s="1"/>
  <c r="K3" i="24"/>
  <c r="R5" i="24"/>
  <c r="O5" i="24"/>
  <c r="N8" i="24"/>
  <c r="R3" i="24"/>
  <c r="O3" i="24"/>
  <c r="Q8" i="24"/>
  <c r="AH8" i="24"/>
  <c r="AG3" i="24"/>
  <c r="AJ3" i="24"/>
  <c r="AJ5" i="24"/>
  <c r="AF8" i="24"/>
  <c r="X49" i="24"/>
  <c r="X48" i="24"/>
  <c r="X47" i="24"/>
  <c r="X46" i="24"/>
  <c r="X45" i="24"/>
  <c r="X44" i="24"/>
  <c r="X43" i="24"/>
  <c r="X42" i="24"/>
  <c r="X41" i="24"/>
  <c r="X40" i="24"/>
  <c r="X39" i="24"/>
  <c r="X38" i="24"/>
  <c r="X37" i="24"/>
  <c r="X36" i="24"/>
  <c r="X35" i="24"/>
  <c r="X34" i="24"/>
  <c r="X33" i="24"/>
  <c r="X32" i="24"/>
  <c r="X31" i="24"/>
  <c r="X30" i="24"/>
  <c r="X29" i="24"/>
  <c r="X28" i="24"/>
  <c r="X27" i="24"/>
  <c r="X26" i="24"/>
  <c r="X25" i="24"/>
  <c r="X24" i="24"/>
  <c r="X23" i="24"/>
  <c r="X22" i="24"/>
  <c r="X21" i="24"/>
  <c r="X20" i="24"/>
  <c r="X19" i="24"/>
  <c r="X18" i="24"/>
  <c r="X17" i="24"/>
  <c r="X16" i="24"/>
  <c r="X15" i="24"/>
  <c r="X14" i="24"/>
  <c r="X13" i="24"/>
  <c r="X12" i="24"/>
  <c r="X11" i="24"/>
  <c r="X10" i="24"/>
  <c r="X9" i="24"/>
  <c r="X8" i="24"/>
  <c r="X7" i="24"/>
  <c r="X6" i="24"/>
  <c r="X5" i="24"/>
  <c r="X4" i="24"/>
  <c r="X3" i="24"/>
  <c r="U49" i="24"/>
  <c r="U48" i="24"/>
  <c r="U47" i="24"/>
  <c r="U46" i="24"/>
  <c r="U45" i="24"/>
  <c r="U44" i="24"/>
  <c r="U43" i="24"/>
  <c r="U42" i="24"/>
  <c r="U41" i="24"/>
  <c r="U40" i="24"/>
  <c r="U39" i="24"/>
  <c r="U38" i="24"/>
  <c r="U37" i="24"/>
  <c r="U36" i="24"/>
  <c r="U35" i="24"/>
  <c r="U34" i="24"/>
  <c r="U33" i="24"/>
  <c r="U32" i="24"/>
  <c r="U31" i="24"/>
  <c r="U30" i="24"/>
  <c r="U29" i="24"/>
  <c r="U28" i="24"/>
  <c r="U27" i="24"/>
  <c r="U26" i="24"/>
  <c r="U25" i="24"/>
  <c r="U24" i="24"/>
  <c r="U23" i="24"/>
  <c r="U22" i="24"/>
  <c r="U21" i="24"/>
  <c r="U20" i="24"/>
  <c r="U19" i="24"/>
  <c r="U18" i="24"/>
  <c r="U17" i="24"/>
  <c r="U16" i="24"/>
  <c r="U15" i="24"/>
  <c r="U14" i="24"/>
  <c r="U13" i="24"/>
  <c r="U12" i="24"/>
  <c r="U11" i="24"/>
  <c r="U10" i="24"/>
  <c r="U9" i="24"/>
  <c r="U8" i="24"/>
  <c r="U7" i="24"/>
  <c r="U6" i="24"/>
  <c r="U5" i="24"/>
  <c r="U4" i="24"/>
  <c r="U3" i="24"/>
  <c r="K8" i="24" l="1"/>
  <c r="L20" i="24"/>
  <c r="L21" i="24" s="1"/>
  <c r="L23" i="24" s="1"/>
  <c r="P20" i="24"/>
  <c r="N20" i="24" s="1"/>
  <c r="L5" i="24"/>
  <c r="AB3" i="24"/>
  <c r="AB10" i="24"/>
  <c r="AB5" i="24"/>
  <c r="AC12" i="24"/>
  <c r="AB12" i="24"/>
  <c r="AC3" i="24"/>
  <c r="AC5" i="24"/>
  <c r="AD5" i="24" s="1"/>
  <c r="AC10" i="24"/>
  <c r="AI18" i="3"/>
  <c r="AJ18" i="3" s="1"/>
  <c r="J8" i="24" l="1"/>
  <c r="L3" i="24"/>
  <c r="AB8" i="24"/>
  <c r="AD3" i="24"/>
  <c r="AC8" i="24"/>
  <c r="AJ20" i="3"/>
  <c r="AJ21" i="3"/>
  <c r="AJ22" i="3"/>
  <c r="AL18" i="3"/>
  <c r="AM18" i="3"/>
  <c r="AK18" i="3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1" i="1"/>
  <c r="AL20" i="3" l="1"/>
  <c r="AL21" i="3"/>
  <c r="AL22" i="3"/>
  <c r="AK20" i="3"/>
  <c r="AK21" i="3"/>
  <c r="AK22" i="3"/>
  <c r="AM20" i="3"/>
  <c r="AM22" i="3"/>
  <c r="AM21" i="3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3" i="1"/>
  <c r="AC4" i="1"/>
  <c r="AC5" i="1"/>
  <c r="AC6" i="1"/>
  <c r="AC7" i="1"/>
  <c r="AC8" i="1"/>
  <c r="AC9" i="1"/>
  <c r="AC10" i="1"/>
  <c r="AC11" i="1"/>
  <c r="AC12" i="1"/>
  <c r="AC13" i="1"/>
  <c r="T15" i="1"/>
  <c r="AB31" i="3"/>
  <c r="AB32" i="3"/>
  <c r="AB33" i="3"/>
  <c r="AB34" i="3"/>
  <c r="AB35" i="3"/>
  <c r="AB30" i="3"/>
  <c r="AC1" i="1" l="1"/>
  <c r="S13" i="1"/>
  <c r="S12" i="1"/>
  <c r="S11" i="1"/>
  <c r="R12" i="1"/>
  <c r="R11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4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Z2" i="1" l="1"/>
  <c r="Z3" i="1"/>
  <c r="W3" i="1"/>
  <c r="W2" i="1"/>
  <c r="F83" i="1"/>
  <c r="F82" i="1" s="1"/>
  <c r="F95" i="1"/>
  <c r="F98" i="1" s="1"/>
  <c r="F91" i="1"/>
  <c r="F88" i="1"/>
  <c r="F96" i="1" l="1"/>
  <c r="F97" i="1" s="1"/>
  <c r="I48" i="23"/>
  <c r="I46" i="23"/>
  <c r="I43" i="23" l="1"/>
  <c r="I41" i="23"/>
  <c r="F19" i="23" l="1"/>
  <c r="F18" i="23"/>
  <c r="F17" i="23" l="1"/>
  <c r="F16" i="23"/>
  <c r="F14" i="23"/>
  <c r="F13" i="23"/>
  <c r="F12" i="23"/>
  <c r="C11" i="23"/>
  <c r="C10" i="23"/>
  <c r="C9" i="23"/>
  <c r="A52" i="23"/>
  <c r="F41" i="23"/>
  <c r="E41" i="23"/>
  <c r="D41" i="23"/>
  <c r="F40" i="23"/>
  <c r="E40" i="23"/>
  <c r="D40" i="23"/>
  <c r="F39" i="23"/>
  <c r="E39" i="23"/>
  <c r="D39" i="23"/>
  <c r="F29" i="23"/>
  <c r="E29" i="23"/>
  <c r="E37" i="23" s="1"/>
  <c r="D29" i="23"/>
  <c r="D37" i="23" s="1"/>
  <c r="F28" i="23"/>
  <c r="E28" i="23"/>
  <c r="E36" i="23" s="1"/>
  <c r="D28" i="23"/>
  <c r="D36" i="23" s="1"/>
  <c r="F27" i="23"/>
  <c r="F35" i="23" s="1"/>
  <c r="E27" i="23"/>
  <c r="E35" i="23" s="1"/>
  <c r="D27" i="23"/>
  <c r="F36" i="23"/>
  <c r="D35" i="23"/>
  <c r="F4" i="23"/>
  <c r="F5" i="23"/>
  <c r="F3" i="23"/>
  <c r="E5" i="23"/>
  <c r="C5" i="23"/>
  <c r="H5" i="23" s="1"/>
  <c r="E4" i="23"/>
  <c r="C4" i="23"/>
  <c r="H4" i="23" s="1"/>
  <c r="E3" i="23"/>
  <c r="C3" i="23"/>
  <c r="H3" i="23" s="1"/>
  <c r="C17" i="23"/>
  <c r="C16" i="23"/>
  <c r="C15" i="23"/>
  <c r="C22" i="23"/>
  <c r="C23" i="23"/>
  <c r="C21" i="23"/>
  <c r="D25" i="23" l="1"/>
  <c r="D24" i="23"/>
  <c r="D26" i="23"/>
  <c r="F37" i="23"/>
  <c r="Z11" i="23"/>
  <c r="Z10" i="23"/>
  <c r="X11" i="23"/>
  <c r="X10" i="23"/>
  <c r="N6" i="23"/>
  <c r="M36" i="23"/>
  <c r="P2" i="23"/>
  <c r="P3" i="23"/>
  <c r="P4" i="23"/>
  <c r="M33" i="23"/>
  <c r="S10" i="23"/>
  <c r="S17" i="23"/>
  <c r="S18" i="23"/>
  <c r="S16" i="23"/>
  <c r="AD3" i="23"/>
  <c r="AG1" i="23"/>
  <c r="AF1" i="23"/>
  <c r="AD2" i="23" s="1"/>
  <c r="AB3" i="23"/>
  <c r="AF3" i="23"/>
  <c r="AE2" i="23" s="1"/>
  <c r="K11" i="23"/>
  <c r="K12" i="23"/>
  <c r="K10" i="23"/>
  <c r="O24" i="23"/>
  <c r="O25" i="23"/>
  <c r="O23" i="23"/>
  <c r="O55" i="23"/>
  <c r="P55" i="23"/>
  <c r="Q55" i="23"/>
  <c r="O56" i="23"/>
  <c r="P56" i="23"/>
  <c r="Q56" i="23"/>
  <c r="P54" i="23"/>
  <c r="Q54" i="23"/>
  <c r="O54" i="23"/>
  <c r="Q52" i="23"/>
  <c r="P52" i="23"/>
  <c r="O52" i="23"/>
  <c r="Q51" i="23"/>
  <c r="P51" i="23"/>
  <c r="O51" i="23"/>
  <c r="Q50" i="23"/>
  <c r="P50" i="23"/>
  <c r="O50" i="23"/>
  <c r="T24" i="23"/>
  <c r="U24" i="23"/>
  <c r="AE37" i="23"/>
  <c r="AE38" i="23"/>
  <c r="AE36" i="23"/>
  <c r="AA37" i="23"/>
  <c r="AA38" i="23"/>
  <c r="AA36" i="23"/>
  <c r="U38" i="23"/>
  <c r="AB38" i="23" s="1"/>
  <c r="U37" i="23"/>
  <c r="AB37" i="23" s="1"/>
  <c r="U36" i="23"/>
  <c r="X40" i="23" s="1"/>
  <c r="U33" i="23"/>
  <c r="W33" i="23" s="1"/>
  <c r="U34" i="23"/>
  <c r="W34" i="23" s="1"/>
  <c r="U32" i="23"/>
  <c r="W32" i="23" s="1"/>
  <c r="M17" i="23"/>
  <c r="T29" i="23"/>
  <c r="N13" i="23"/>
  <c r="N12" i="23"/>
  <c r="N11" i="23"/>
  <c r="M14" i="23"/>
  <c r="AB18" i="23"/>
  <c r="AB17" i="23"/>
  <c r="U18" i="23"/>
  <c r="T18" i="23"/>
  <c r="U17" i="23"/>
  <c r="T17" i="23"/>
  <c r="U16" i="23"/>
  <c r="T16" i="23"/>
  <c r="T26" i="23"/>
  <c r="U26" i="23"/>
  <c r="T9" i="23"/>
  <c r="T25" i="23"/>
  <c r="U25" i="23"/>
  <c r="T8" i="23"/>
  <c r="T7" i="23"/>
  <c r="W38" i="23" l="1"/>
  <c r="Z34" i="23"/>
  <c r="AA34" i="23" s="1"/>
  <c r="Z33" i="23"/>
  <c r="AA33" i="23" s="1"/>
  <c r="W37" i="23"/>
  <c r="X42" i="23"/>
  <c r="Z32" i="23"/>
  <c r="AA32" i="23" s="1"/>
  <c r="AB36" i="23"/>
  <c r="X41" i="23"/>
  <c r="W36" i="23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H149" i="2"/>
  <c r="G149" i="2"/>
  <c r="F149" i="2"/>
  <c r="H148" i="2"/>
  <c r="G148" i="2"/>
  <c r="F148" i="2"/>
  <c r="H147" i="2"/>
  <c r="G147" i="2"/>
  <c r="F147" i="2"/>
  <c r="H146" i="2"/>
  <c r="G146" i="2"/>
  <c r="F146" i="2"/>
  <c r="H145" i="2"/>
  <c r="G145" i="2"/>
  <c r="F145" i="2"/>
  <c r="H144" i="2"/>
  <c r="G144" i="2"/>
  <c r="F144" i="2"/>
  <c r="H143" i="2"/>
  <c r="G143" i="2"/>
  <c r="F143" i="2"/>
  <c r="H142" i="2"/>
  <c r="G142" i="2"/>
  <c r="F142" i="2"/>
  <c r="H141" i="2"/>
  <c r="G141" i="2"/>
  <c r="F141" i="2"/>
  <c r="H140" i="2"/>
  <c r="G140" i="2"/>
  <c r="F140" i="2"/>
  <c r="H139" i="2"/>
  <c r="G139" i="2"/>
  <c r="F139" i="2"/>
  <c r="H138" i="2"/>
  <c r="G138" i="2"/>
  <c r="F138" i="2"/>
  <c r="H137" i="2"/>
  <c r="G137" i="2"/>
  <c r="F137" i="2"/>
  <c r="H136" i="2"/>
  <c r="G136" i="2"/>
  <c r="F136" i="2"/>
  <c r="H135" i="2"/>
  <c r="G135" i="2"/>
  <c r="F135" i="2"/>
  <c r="H134" i="2"/>
  <c r="G134" i="2"/>
  <c r="F134" i="2"/>
  <c r="H133" i="2"/>
  <c r="G133" i="2"/>
  <c r="F133" i="2"/>
  <c r="H132" i="2"/>
  <c r="G132" i="2"/>
  <c r="F132" i="2"/>
  <c r="H131" i="2"/>
  <c r="G131" i="2"/>
  <c r="F131" i="2"/>
  <c r="H130" i="2"/>
  <c r="G130" i="2"/>
  <c r="F130" i="2"/>
  <c r="H129" i="2"/>
  <c r="G129" i="2"/>
  <c r="F129" i="2"/>
  <c r="H128" i="2"/>
  <c r="G128" i="2"/>
  <c r="F128" i="2"/>
  <c r="H127" i="2"/>
  <c r="G127" i="2"/>
  <c r="F127" i="2"/>
  <c r="H126" i="2"/>
  <c r="G126" i="2"/>
  <c r="F126" i="2"/>
  <c r="H125" i="2"/>
  <c r="G125" i="2"/>
  <c r="F125" i="2"/>
  <c r="H124" i="2"/>
  <c r="G124" i="2"/>
  <c r="F124" i="2"/>
  <c r="H123" i="2"/>
  <c r="G123" i="2"/>
  <c r="F123" i="2"/>
  <c r="H122" i="2"/>
  <c r="G122" i="2"/>
  <c r="F122" i="2"/>
  <c r="H121" i="2"/>
  <c r="G121" i="2"/>
  <c r="F121" i="2"/>
  <c r="H120" i="2"/>
  <c r="G120" i="2"/>
  <c r="F120" i="2"/>
  <c r="H119" i="2"/>
  <c r="G119" i="2"/>
  <c r="F119" i="2"/>
  <c r="H118" i="2"/>
  <c r="G118" i="2"/>
  <c r="F118" i="2"/>
  <c r="H117" i="2"/>
  <c r="G117" i="2"/>
  <c r="F117" i="2"/>
  <c r="H116" i="2"/>
  <c r="G116" i="2"/>
  <c r="F116" i="2"/>
  <c r="H115" i="2"/>
  <c r="G115" i="2"/>
  <c r="F115" i="2"/>
  <c r="H114" i="2"/>
  <c r="G114" i="2"/>
  <c r="F114" i="2"/>
  <c r="H113" i="2"/>
  <c r="G113" i="2"/>
  <c r="F113" i="2"/>
  <c r="H112" i="2"/>
  <c r="G112" i="2"/>
  <c r="F112" i="2"/>
  <c r="H111" i="2"/>
  <c r="G111" i="2"/>
  <c r="F111" i="2"/>
  <c r="H110" i="2"/>
  <c r="G110" i="2"/>
  <c r="F110" i="2"/>
  <c r="H109" i="2"/>
  <c r="G109" i="2"/>
  <c r="F109" i="2"/>
  <c r="H108" i="2"/>
  <c r="G108" i="2"/>
  <c r="F108" i="2"/>
  <c r="H107" i="2"/>
  <c r="G107" i="2"/>
  <c r="F107" i="2"/>
  <c r="H106" i="2"/>
  <c r="G106" i="2"/>
  <c r="F106" i="2"/>
  <c r="H105" i="2"/>
  <c r="G105" i="2"/>
  <c r="F105" i="2"/>
  <c r="H104" i="2"/>
  <c r="G104" i="2"/>
  <c r="F104" i="2"/>
  <c r="H103" i="2"/>
  <c r="G103" i="2"/>
  <c r="F103" i="2"/>
  <c r="H102" i="2"/>
  <c r="G102" i="2"/>
  <c r="F102" i="2"/>
  <c r="H101" i="2"/>
  <c r="G101" i="2"/>
  <c r="F101" i="2"/>
  <c r="H100" i="2"/>
  <c r="G100" i="2"/>
  <c r="F100" i="2"/>
  <c r="H99" i="2"/>
  <c r="G99" i="2"/>
  <c r="F99" i="2"/>
  <c r="H98" i="2"/>
  <c r="G98" i="2"/>
  <c r="F98" i="2"/>
  <c r="H97" i="2"/>
  <c r="G97" i="2"/>
  <c r="F97" i="2"/>
  <c r="H96" i="2"/>
  <c r="G96" i="2"/>
  <c r="F96" i="2"/>
  <c r="H95" i="2"/>
  <c r="G95" i="2"/>
  <c r="F95" i="2"/>
  <c r="H94" i="2"/>
  <c r="G94" i="2"/>
  <c r="F94" i="2"/>
  <c r="H93" i="2"/>
  <c r="G93" i="2"/>
  <c r="F93" i="2"/>
  <c r="H92" i="2"/>
  <c r="G92" i="2"/>
  <c r="F92" i="2"/>
  <c r="H91" i="2"/>
  <c r="G91" i="2"/>
  <c r="F91" i="2"/>
  <c r="H90" i="2"/>
  <c r="G90" i="2"/>
  <c r="F90" i="2"/>
  <c r="H89" i="2"/>
  <c r="G89" i="2"/>
  <c r="F89" i="2"/>
  <c r="H88" i="2"/>
  <c r="G88" i="2"/>
  <c r="F88" i="2"/>
  <c r="H87" i="2"/>
  <c r="G87" i="2"/>
  <c r="F87" i="2"/>
  <c r="H86" i="2"/>
  <c r="G86" i="2"/>
  <c r="F86" i="2"/>
  <c r="H85" i="2"/>
  <c r="G85" i="2"/>
  <c r="F85" i="2"/>
  <c r="H84" i="2"/>
  <c r="G84" i="2"/>
  <c r="F84" i="2"/>
  <c r="H83" i="2"/>
  <c r="G83" i="2"/>
  <c r="F83" i="2"/>
  <c r="H82" i="2"/>
  <c r="G82" i="2"/>
  <c r="F82" i="2"/>
  <c r="H81" i="2"/>
  <c r="G81" i="2"/>
  <c r="F81" i="2"/>
  <c r="H80" i="2"/>
  <c r="G80" i="2"/>
  <c r="F80" i="2"/>
  <c r="H79" i="2"/>
  <c r="G79" i="2"/>
  <c r="F79" i="2"/>
  <c r="H78" i="2"/>
  <c r="G78" i="2"/>
  <c r="F78" i="2"/>
  <c r="H77" i="2"/>
  <c r="G77" i="2"/>
  <c r="F77" i="2"/>
  <c r="H76" i="2"/>
  <c r="G76" i="2"/>
  <c r="F76" i="2"/>
  <c r="H75" i="2"/>
  <c r="G75" i="2"/>
  <c r="F75" i="2"/>
  <c r="H74" i="2"/>
  <c r="G74" i="2"/>
  <c r="F74" i="2"/>
  <c r="H73" i="2"/>
  <c r="G73" i="2"/>
  <c r="F73" i="2"/>
  <c r="H72" i="2"/>
  <c r="G72" i="2"/>
  <c r="F72" i="2"/>
  <c r="H71" i="2"/>
  <c r="G71" i="2"/>
  <c r="F71" i="2"/>
  <c r="H70" i="2"/>
  <c r="G70" i="2"/>
  <c r="F70" i="2"/>
  <c r="H69" i="2"/>
  <c r="G69" i="2"/>
  <c r="F69" i="2"/>
  <c r="H68" i="2"/>
  <c r="G68" i="2"/>
  <c r="F68" i="2"/>
  <c r="H67" i="2"/>
  <c r="G67" i="2"/>
  <c r="F67" i="2"/>
  <c r="H66" i="2"/>
  <c r="G66" i="2"/>
  <c r="F66" i="2"/>
  <c r="H65" i="2"/>
  <c r="G65" i="2"/>
  <c r="F65" i="2"/>
  <c r="H64" i="2"/>
  <c r="G64" i="2"/>
  <c r="F64" i="2"/>
  <c r="H63" i="2"/>
  <c r="G63" i="2"/>
  <c r="F63" i="2"/>
  <c r="H62" i="2"/>
  <c r="G62" i="2"/>
  <c r="F62" i="2"/>
  <c r="H61" i="2"/>
  <c r="G61" i="2"/>
  <c r="F61" i="2"/>
  <c r="H60" i="2"/>
  <c r="G60" i="2"/>
  <c r="F60" i="2"/>
  <c r="H59" i="2"/>
  <c r="G59" i="2"/>
  <c r="F59" i="2"/>
  <c r="H58" i="2"/>
  <c r="G58" i="2"/>
  <c r="F58" i="2"/>
  <c r="H57" i="2"/>
  <c r="G57" i="2"/>
  <c r="F57" i="2"/>
  <c r="H56" i="2"/>
  <c r="G56" i="2"/>
  <c r="F56" i="2"/>
  <c r="H55" i="2"/>
  <c r="G55" i="2"/>
  <c r="F55" i="2"/>
  <c r="H54" i="2"/>
  <c r="G54" i="2"/>
  <c r="F54" i="2"/>
  <c r="H53" i="2"/>
  <c r="G53" i="2"/>
  <c r="F53" i="2"/>
  <c r="H52" i="2"/>
  <c r="G52" i="2"/>
  <c r="F52" i="2"/>
  <c r="H51" i="2"/>
  <c r="G51" i="2"/>
  <c r="F51" i="2"/>
  <c r="H50" i="2"/>
  <c r="G50" i="2"/>
  <c r="F50" i="2"/>
  <c r="H49" i="2"/>
  <c r="G49" i="2"/>
  <c r="F49" i="2"/>
  <c r="H48" i="2"/>
  <c r="G48" i="2"/>
  <c r="F48" i="2"/>
  <c r="H47" i="2"/>
  <c r="G47" i="2"/>
  <c r="F47" i="2"/>
  <c r="H46" i="2"/>
  <c r="G46" i="2"/>
  <c r="F46" i="2"/>
  <c r="H45" i="2"/>
  <c r="G45" i="2"/>
  <c r="F45" i="2"/>
  <c r="H44" i="2"/>
  <c r="G44" i="2"/>
  <c r="F44" i="2"/>
  <c r="H43" i="2"/>
  <c r="G43" i="2"/>
  <c r="F43" i="2"/>
  <c r="H42" i="2"/>
  <c r="G42" i="2"/>
  <c r="F42" i="2"/>
  <c r="H41" i="2"/>
  <c r="G41" i="2"/>
  <c r="F41" i="2"/>
  <c r="H40" i="2"/>
  <c r="G40" i="2"/>
  <c r="F40" i="2"/>
  <c r="H39" i="2"/>
  <c r="G39" i="2"/>
  <c r="F39" i="2"/>
  <c r="H38" i="2"/>
  <c r="G38" i="2"/>
  <c r="F38" i="2"/>
  <c r="H37" i="2"/>
  <c r="G37" i="2"/>
  <c r="F37" i="2"/>
  <c r="H36" i="2"/>
  <c r="G36" i="2"/>
  <c r="F36" i="2"/>
  <c r="H35" i="2"/>
  <c r="G35" i="2"/>
  <c r="F35" i="2"/>
  <c r="H34" i="2"/>
  <c r="G34" i="2"/>
  <c r="F34" i="2"/>
  <c r="H33" i="2"/>
  <c r="G33" i="2"/>
  <c r="F33" i="2"/>
  <c r="H32" i="2"/>
  <c r="G32" i="2"/>
  <c r="F32" i="2"/>
  <c r="H31" i="2"/>
  <c r="G31" i="2"/>
  <c r="F31" i="2"/>
  <c r="H30" i="2"/>
  <c r="G30" i="2"/>
  <c r="F30" i="2"/>
  <c r="H29" i="2"/>
  <c r="G29" i="2"/>
  <c r="F29" i="2"/>
  <c r="H28" i="2"/>
  <c r="G28" i="2"/>
  <c r="F28" i="2"/>
  <c r="H27" i="2"/>
  <c r="G27" i="2"/>
  <c r="F27" i="2"/>
  <c r="H26" i="2"/>
  <c r="G26" i="2"/>
  <c r="F26" i="2"/>
  <c r="H25" i="2"/>
  <c r="G25" i="2"/>
  <c r="F25" i="2"/>
  <c r="H24" i="2"/>
  <c r="G24" i="2"/>
  <c r="F24" i="2"/>
  <c r="H23" i="2"/>
  <c r="G23" i="2"/>
  <c r="F23" i="2"/>
  <c r="H22" i="2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AC3" i="2"/>
  <c r="AD3" i="2"/>
  <c r="AE3" i="2"/>
  <c r="AC4" i="2"/>
  <c r="AD4" i="2"/>
  <c r="AE4" i="2"/>
  <c r="AC5" i="2"/>
  <c r="AD5" i="2"/>
  <c r="AE5" i="2"/>
  <c r="AC6" i="2"/>
  <c r="AD6" i="2"/>
  <c r="AE6" i="2"/>
  <c r="AC7" i="2"/>
  <c r="AD7" i="2"/>
  <c r="AE7" i="2"/>
  <c r="AC8" i="2"/>
  <c r="AD8" i="2"/>
  <c r="AE8" i="2"/>
  <c r="AC9" i="2"/>
  <c r="AD9" i="2"/>
  <c r="AE9" i="2"/>
  <c r="AC10" i="2"/>
  <c r="AD10" i="2"/>
  <c r="AE10" i="2"/>
  <c r="AC11" i="2"/>
  <c r="AD11" i="2"/>
  <c r="AE11" i="2"/>
  <c r="AC12" i="2"/>
  <c r="AD12" i="2"/>
  <c r="AE12" i="2"/>
  <c r="AC13" i="2"/>
  <c r="AD13" i="2"/>
  <c r="AE13" i="2"/>
  <c r="AC14" i="2"/>
  <c r="AD14" i="2"/>
  <c r="AE14" i="2"/>
  <c r="AC15" i="2"/>
  <c r="AD15" i="2"/>
  <c r="AE15" i="2"/>
  <c r="AC16" i="2"/>
  <c r="AD16" i="2"/>
  <c r="AE16" i="2"/>
  <c r="AC17" i="2"/>
  <c r="AD17" i="2"/>
  <c r="AE17" i="2"/>
  <c r="AC18" i="2"/>
  <c r="AD18" i="2"/>
  <c r="AE18" i="2"/>
  <c r="AC19" i="2"/>
  <c r="AD19" i="2"/>
  <c r="AE19" i="2"/>
  <c r="AC20" i="2"/>
  <c r="AD20" i="2"/>
  <c r="AE20" i="2"/>
  <c r="AC21" i="2"/>
  <c r="AD21" i="2"/>
  <c r="AE21" i="2"/>
  <c r="AC22" i="2"/>
  <c r="AD22" i="2"/>
  <c r="AE22" i="2"/>
  <c r="AC23" i="2"/>
  <c r="AD23" i="2"/>
  <c r="AE23" i="2"/>
  <c r="AC24" i="2"/>
  <c r="AD24" i="2"/>
  <c r="AE24" i="2"/>
  <c r="AC25" i="2"/>
  <c r="AD25" i="2"/>
  <c r="AE25" i="2"/>
  <c r="AC26" i="2"/>
  <c r="AD26" i="2"/>
  <c r="AE26" i="2"/>
  <c r="AC27" i="2"/>
  <c r="AD27" i="2"/>
  <c r="AE27" i="2"/>
  <c r="AC28" i="2"/>
  <c r="AD28" i="2"/>
  <c r="AE28" i="2"/>
  <c r="AC29" i="2"/>
  <c r="AD29" i="2"/>
  <c r="AE29" i="2"/>
  <c r="AC30" i="2"/>
  <c r="AD30" i="2"/>
  <c r="AE30" i="2"/>
  <c r="AC31" i="2"/>
  <c r="AD31" i="2"/>
  <c r="AE31" i="2"/>
  <c r="AC32" i="2"/>
  <c r="AD32" i="2"/>
  <c r="AE32" i="2"/>
  <c r="AC33" i="2"/>
  <c r="AD33" i="2"/>
  <c r="AE33" i="2"/>
  <c r="AC34" i="2"/>
  <c r="AD34" i="2"/>
  <c r="AE34" i="2"/>
  <c r="AC35" i="2"/>
  <c r="AD35" i="2"/>
  <c r="AE35" i="2"/>
  <c r="AC36" i="2"/>
  <c r="AD36" i="2"/>
  <c r="AE36" i="2"/>
  <c r="AC37" i="2"/>
  <c r="AD37" i="2"/>
  <c r="AE37" i="2"/>
  <c r="AC38" i="2"/>
  <c r="AD38" i="2"/>
  <c r="AE38" i="2"/>
  <c r="AC39" i="2"/>
  <c r="AD39" i="2"/>
  <c r="AE39" i="2"/>
  <c r="AC40" i="2"/>
  <c r="AD40" i="2"/>
  <c r="AE40" i="2"/>
  <c r="AC41" i="2"/>
  <c r="AD41" i="2"/>
  <c r="AE41" i="2"/>
  <c r="AC42" i="2"/>
  <c r="AD42" i="2"/>
  <c r="AE42" i="2"/>
  <c r="AC43" i="2"/>
  <c r="AD43" i="2"/>
  <c r="AE43" i="2"/>
  <c r="AC44" i="2"/>
  <c r="AD44" i="2"/>
  <c r="AE44" i="2"/>
  <c r="AC45" i="2"/>
  <c r="AD45" i="2"/>
  <c r="AE45" i="2"/>
  <c r="AC46" i="2"/>
  <c r="AD46" i="2"/>
  <c r="AE46" i="2"/>
  <c r="AC47" i="2"/>
  <c r="AD47" i="2"/>
  <c r="AE47" i="2"/>
  <c r="AC48" i="2"/>
  <c r="AD48" i="2"/>
  <c r="AE48" i="2"/>
  <c r="AC49" i="2"/>
  <c r="AD49" i="2"/>
  <c r="AE49" i="2"/>
  <c r="AC50" i="2"/>
  <c r="AD50" i="2"/>
  <c r="AE50" i="2"/>
  <c r="AC51" i="2"/>
  <c r="AD51" i="2"/>
  <c r="AE51" i="2"/>
  <c r="AC52" i="2"/>
  <c r="AD52" i="2"/>
  <c r="AE52" i="2"/>
  <c r="AC53" i="2"/>
  <c r="AD53" i="2"/>
  <c r="AE53" i="2"/>
  <c r="AC54" i="2"/>
  <c r="AD54" i="2"/>
  <c r="AE54" i="2"/>
  <c r="AC55" i="2"/>
  <c r="AD55" i="2"/>
  <c r="AE55" i="2"/>
  <c r="AC56" i="2"/>
  <c r="AD56" i="2"/>
  <c r="AE56" i="2"/>
  <c r="AC57" i="2"/>
  <c r="AD57" i="2"/>
  <c r="AE57" i="2"/>
  <c r="AC58" i="2"/>
  <c r="AD58" i="2"/>
  <c r="AE58" i="2"/>
  <c r="AC59" i="2"/>
  <c r="AD59" i="2"/>
  <c r="AE59" i="2"/>
  <c r="AC60" i="2"/>
  <c r="AD60" i="2"/>
  <c r="AE60" i="2"/>
  <c r="AC61" i="2"/>
  <c r="AD61" i="2"/>
  <c r="AE61" i="2"/>
  <c r="AC62" i="2"/>
  <c r="AD62" i="2"/>
  <c r="AE62" i="2"/>
  <c r="AC63" i="2"/>
  <c r="AD63" i="2"/>
  <c r="AE63" i="2"/>
  <c r="AC64" i="2"/>
  <c r="AD64" i="2"/>
  <c r="AE64" i="2"/>
  <c r="AC65" i="2"/>
  <c r="AD65" i="2"/>
  <c r="AE65" i="2"/>
  <c r="AC66" i="2"/>
  <c r="AD66" i="2"/>
  <c r="AE66" i="2"/>
  <c r="AC67" i="2"/>
  <c r="AD67" i="2"/>
  <c r="AE67" i="2"/>
  <c r="AC68" i="2"/>
  <c r="AD68" i="2"/>
  <c r="AE68" i="2"/>
  <c r="AC69" i="2"/>
  <c r="AD69" i="2"/>
  <c r="AE69" i="2"/>
  <c r="AC70" i="2"/>
  <c r="AD70" i="2"/>
  <c r="AE70" i="2"/>
  <c r="AC71" i="2"/>
  <c r="AD71" i="2"/>
  <c r="AE71" i="2"/>
  <c r="AC72" i="2"/>
  <c r="AD72" i="2"/>
  <c r="AE72" i="2"/>
  <c r="AC73" i="2"/>
  <c r="AD73" i="2"/>
  <c r="AE73" i="2"/>
  <c r="AC74" i="2"/>
  <c r="AD74" i="2"/>
  <c r="AE74" i="2"/>
  <c r="AC75" i="2"/>
  <c r="AD75" i="2"/>
  <c r="AE75" i="2"/>
  <c r="AC76" i="2"/>
  <c r="AD76" i="2"/>
  <c r="AE76" i="2"/>
  <c r="AC77" i="2"/>
  <c r="AD77" i="2"/>
  <c r="AE77" i="2"/>
  <c r="AC78" i="2"/>
  <c r="AD78" i="2"/>
  <c r="AE78" i="2"/>
  <c r="AC79" i="2"/>
  <c r="AD79" i="2"/>
  <c r="AE79" i="2"/>
  <c r="AC80" i="2"/>
  <c r="AD80" i="2"/>
  <c r="AE80" i="2"/>
  <c r="AC81" i="2"/>
  <c r="AD81" i="2"/>
  <c r="AE81" i="2"/>
  <c r="AC82" i="2"/>
  <c r="AD82" i="2"/>
  <c r="AE82" i="2"/>
  <c r="AC83" i="2"/>
  <c r="AD83" i="2"/>
  <c r="AE83" i="2"/>
  <c r="AC84" i="2"/>
  <c r="AD84" i="2"/>
  <c r="AE84" i="2"/>
  <c r="AC85" i="2"/>
  <c r="AD85" i="2"/>
  <c r="AE85" i="2"/>
  <c r="AC86" i="2"/>
  <c r="AD86" i="2"/>
  <c r="AE86" i="2"/>
  <c r="AC87" i="2"/>
  <c r="AD87" i="2"/>
  <c r="AE87" i="2"/>
  <c r="AC88" i="2"/>
  <c r="AD88" i="2"/>
  <c r="AE88" i="2"/>
  <c r="AC89" i="2"/>
  <c r="AD89" i="2"/>
  <c r="AE89" i="2"/>
  <c r="AC90" i="2"/>
  <c r="AD90" i="2"/>
  <c r="AE90" i="2"/>
  <c r="AC91" i="2"/>
  <c r="AD91" i="2"/>
  <c r="AE91" i="2"/>
  <c r="AC92" i="2"/>
  <c r="AD92" i="2"/>
  <c r="AE92" i="2"/>
  <c r="AC93" i="2"/>
  <c r="AD93" i="2"/>
  <c r="AE93" i="2"/>
  <c r="AC94" i="2"/>
  <c r="AD94" i="2"/>
  <c r="AE94" i="2"/>
  <c r="AC95" i="2"/>
  <c r="AD95" i="2"/>
  <c r="AE95" i="2"/>
  <c r="AC96" i="2"/>
  <c r="AD96" i="2"/>
  <c r="AE96" i="2"/>
  <c r="AC97" i="2"/>
  <c r="AD97" i="2"/>
  <c r="AE97" i="2"/>
  <c r="AC98" i="2"/>
  <c r="AD98" i="2"/>
  <c r="AE98" i="2"/>
  <c r="AC99" i="2"/>
  <c r="AD99" i="2"/>
  <c r="AE99" i="2"/>
  <c r="AC100" i="2"/>
  <c r="AD100" i="2"/>
  <c r="AE100" i="2"/>
  <c r="AC101" i="2"/>
  <c r="AD101" i="2"/>
  <c r="AE101" i="2"/>
  <c r="AC102" i="2"/>
  <c r="AD102" i="2"/>
  <c r="AE102" i="2"/>
  <c r="AC103" i="2"/>
  <c r="AD103" i="2"/>
  <c r="AE103" i="2"/>
  <c r="AC104" i="2"/>
  <c r="AD104" i="2"/>
  <c r="AE104" i="2"/>
  <c r="AC105" i="2"/>
  <c r="AD105" i="2"/>
  <c r="AE105" i="2"/>
  <c r="AC106" i="2"/>
  <c r="AD106" i="2"/>
  <c r="AE106" i="2"/>
  <c r="AC107" i="2"/>
  <c r="AD107" i="2"/>
  <c r="AE107" i="2"/>
  <c r="AC108" i="2"/>
  <c r="AD108" i="2"/>
  <c r="AE108" i="2"/>
  <c r="AC109" i="2"/>
  <c r="AD109" i="2"/>
  <c r="AE109" i="2"/>
  <c r="AC110" i="2"/>
  <c r="AD110" i="2"/>
  <c r="AE110" i="2"/>
  <c r="AC111" i="2"/>
  <c r="AD111" i="2"/>
  <c r="AE111" i="2"/>
  <c r="AC112" i="2"/>
  <c r="AD112" i="2"/>
  <c r="AE112" i="2"/>
  <c r="AC113" i="2"/>
  <c r="AD113" i="2"/>
  <c r="AE113" i="2"/>
  <c r="AC114" i="2"/>
  <c r="AD114" i="2"/>
  <c r="AE114" i="2"/>
  <c r="AC115" i="2"/>
  <c r="AD115" i="2"/>
  <c r="AE115" i="2"/>
  <c r="AC116" i="2"/>
  <c r="AD116" i="2"/>
  <c r="AE116" i="2"/>
  <c r="AC117" i="2"/>
  <c r="AD117" i="2"/>
  <c r="AE117" i="2"/>
  <c r="AC118" i="2"/>
  <c r="AD118" i="2"/>
  <c r="AE118" i="2"/>
  <c r="AC119" i="2"/>
  <c r="AD119" i="2"/>
  <c r="AE119" i="2"/>
  <c r="AC120" i="2"/>
  <c r="AD120" i="2"/>
  <c r="AE120" i="2"/>
  <c r="AC121" i="2"/>
  <c r="AD121" i="2"/>
  <c r="AE121" i="2"/>
  <c r="AC122" i="2"/>
  <c r="AD122" i="2"/>
  <c r="AE122" i="2"/>
  <c r="AC123" i="2"/>
  <c r="AD123" i="2"/>
  <c r="AE123" i="2"/>
  <c r="AC124" i="2"/>
  <c r="AD124" i="2"/>
  <c r="AE124" i="2"/>
  <c r="AC125" i="2"/>
  <c r="AD125" i="2"/>
  <c r="AE125" i="2"/>
  <c r="AC126" i="2"/>
  <c r="AD126" i="2"/>
  <c r="AE126" i="2"/>
  <c r="AC127" i="2"/>
  <c r="AD127" i="2"/>
  <c r="AE127" i="2"/>
  <c r="AC128" i="2"/>
  <c r="AD128" i="2"/>
  <c r="AE128" i="2"/>
  <c r="AC129" i="2"/>
  <c r="AD129" i="2"/>
  <c r="AE129" i="2"/>
  <c r="AC130" i="2"/>
  <c r="AD130" i="2"/>
  <c r="AE130" i="2"/>
  <c r="AC131" i="2"/>
  <c r="AD131" i="2"/>
  <c r="AE131" i="2"/>
  <c r="AC132" i="2"/>
  <c r="AD132" i="2"/>
  <c r="AE132" i="2"/>
  <c r="AC133" i="2"/>
  <c r="AD133" i="2"/>
  <c r="AE133" i="2"/>
  <c r="AC134" i="2"/>
  <c r="AD134" i="2"/>
  <c r="AE134" i="2"/>
  <c r="AC135" i="2"/>
  <c r="AD135" i="2"/>
  <c r="AE135" i="2"/>
  <c r="AC136" i="2"/>
  <c r="AD136" i="2"/>
  <c r="AE136" i="2"/>
  <c r="AC137" i="2"/>
  <c r="AD137" i="2"/>
  <c r="AE137" i="2"/>
  <c r="AC138" i="2"/>
  <c r="AD138" i="2"/>
  <c r="AE138" i="2"/>
  <c r="AC139" i="2"/>
  <c r="AD139" i="2"/>
  <c r="AE139" i="2"/>
  <c r="AC140" i="2"/>
  <c r="AD140" i="2"/>
  <c r="AE140" i="2"/>
  <c r="AC141" i="2"/>
  <c r="AD141" i="2"/>
  <c r="AE141" i="2"/>
  <c r="AC142" i="2"/>
  <c r="AD142" i="2"/>
  <c r="AE142" i="2"/>
  <c r="AC143" i="2"/>
  <c r="AD143" i="2"/>
  <c r="AE143" i="2"/>
  <c r="AC144" i="2"/>
  <c r="AD144" i="2"/>
  <c r="AE144" i="2"/>
  <c r="AC145" i="2"/>
  <c r="AD145" i="2"/>
  <c r="AE145" i="2"/>
  <c r="AC146" i="2"/>
  <c r="AD146" i="2"/>
  <c r="AE146" i="2"/>
  <c r="AC147" i="2"/>
  <c r="AD147" i="2"/>
  <c r="AE147" i="2"/>
  <c r="AC148" i="2"/>
  <c r="AD148" i="2"/>
  <c r="AE148" i="2"/>
  <c r="AC149" i="2"/>
  <c r="AD149" i="2"/>
  <c r="AE149" i="2"/>
  <c r="AD2" i="2"/>
  <c r="AE2" i="2"/>
  <c r="AC2" i="2"/>
  <c r="AG149" i="2" l="1"/>
  <c r="AB149" i="2" s="1"/>
  <c r="AF145" i="2"/>
  <c r="AA145" i="2" s="1"/>
  <c r="AG141" i="2"/>
  <c r="AB141" i="2" s="1"/>
  <c r="AG137" i="2"/>
  <c r="AB137" i="2" s="1"/>
  <c r="AG133" i="2"/>
  <c r="AB133" i="2" s="1"/>
  <c r="AF129" i="2"/>
  <c r="AA129" i="2" s="1"/>
  <c r="AG125" i="2"/>
  <c r="AB125" i="2" s="1"/>
  <c r="AG121" i="2"/>
  <c r="AB121" i="2" s="1"/>
  <c r="AG117" i="2"/>
  <c r="AB117" i="2" s="1"/>
  <c r="AF113" i="2"/>
  <c r="AA113" i="2" s="1"/>
  <c r="AG109" i="2"/>
  <c r="AB109" i="2" s="1"/>
  <c r="AG105" i="2"/>
  <c r="AB105" i="2" s="1"/>
  <c r="AG101" i="2"/>
  <c r="AF97" i="2"/>
  <c r="AA97" i="2" s="1"/>
  <c r="AG93" i="2"/>
  <c r="AB93" i="2" s="1"/>
  <c r="AG89" i="2"/>
  <c r="AB89" i="2" s="1"/>
  <c r="AG85" i="2"/>
  <c r="AF81" i="2"/>
  <c r="AA81" i="2" s="1"/>
  <c r="AG77" i="2"/>
  <c r="AB77" i="2" s="1"/>
  <c r="AG73" i="2"/>
  <c r="AB73" i="2" s="1"/>
  <c r="AG69" i="2"/>
  <c r="AF65" i="2"/>
  <c r="AA65" i="2" s="1"/>
  <c r="AG61" i="2"/>
  <c r="AB61" i="2" s="1"/>
  <c r="AG57" i="2"/>
  <c r="AB57" i="2" s="1"/>
  <c r="AG53" i="2"/>
  <c r="AF49" i="2"/>
  <c r="AA49" i="2" s="1"/>
  <c r="AG45" i="2"/>
  <c r="AB45" i="2" s="1"/>
  <c r="AG41" i="2"/>
  <c r="AB41" i="2" s="1"/>
  <c r="AG37" i="2"/>
  <c r="AF33" i="2"/>
  <c r="AA33" i="2" s="1"/>
  <c r="AG29" i="2"/>
  <c r="AB29" i="2" s="1"/>
  <c r="AG25" i="2"/>
  <c r="AB25" i="2" s="1"/>
  <c r="AG21" i="2"/>
  <c r="AF17" i="2"/>
  <c r="AA17" i="2" s="1"/>
  <c r="AG13" i="2"/>
  <c r="AB13" i="2" s="1"/>
  <c r="AF9" i="2"/>
  <c r="AA9" i="2" s="1"/>
  <c r="AG5" i="2"/>
  <c r="AG132" i="2"/>
  <c r="AB132" i="2" s="1"/>
  <c r="AF128" i="2"/>
  <c r="AA128" i="2" s="1"/>
  <c r="AF120" i="2"/>
  <c r="AA120" i="2" s="1"/>
  <c r="AG116" i="2"/>
  <c r="AB116" i="2" s="1"/>
  <c r="AG108" i="2"/>
  <c r="AB108" i="2" s="1"/>
  <c r="AG100" i="2"/>
  <c r="AB100" i="2" s="1"/>
  <c r="AF88" i="2"/>
  <c r="AA88" i="2" s="1"/>
  <c r="AG84" i="2"/>
  <c r="AB84" i="2" s="1"/>
  <c r="AF72" i="2"/>
  <c r="AA72" i="2" s="1"/>
  <c r="AG68" i="2"/>
  <c r="AB68" i="2" s="1"/>
  <c r="AF93" i="2"/>
  <c r="AA93" i="2" s="1"/>
  <c r="AF29" i="2"/>
  <c r="AA29" i="2" s="1"/>
  <c r="AG65" i="2"/>
  <c r="AG145" i="2"/>
  <c r="AB145" i="2" s="1"/>
  <c r="AG129" i="2"/>
  <c r="AB129" i="2" s="1"/>
  <c r="AG113" i="2"/>
  <c r="AB113" i="2" s="1"/>
  <c r="AF53" i="2"/>
  <c r="AA53" i="2" s="1"/>
  <c r="AF37" i="2"/>
  <c r="AA37" i="2" s="1"/>
  <c r="AF21" i="2"/>
  <c r="AA21" i="2" s="1"/>
  <c r="AG9" i="2"/>
  <c r="AB9" i="2" s="1"/>
  <c r="AF5" i="2"/>
  <c r="AA5" i="2" s="1"/>
  <c r="AF141" i="2"/>
  <c r="AA141" i="2" s="1"/>
  <c r="AF77" i="2"/>
  <c r="AA77" i="2" s="1"/>
  <c r="AF13" i="2"/>
  <c r="AA13" i="2" s="1"/>
  <c r="AG49" i="2"/>
  <c r="AI49" i="2" s="1"/>
  <c r="Z49" i="2" s="1"/>
  <c r="AF125" i="2"/>
  <c r="AA125" i="2" s="1"/>
  <c r="AF61" i="2"/>
  <c r="AA61" i="2" s="1"/>
  <c r="AG97" i="2"/>
  <c r="AB97" i="2" s="1"/>
  <c r="AG33" i="2"/>
  <c r="AI33" i="2" s="1"/>
  <c r="Z33" i="2" s="1"/>
  <c r="AG148" i="2"/>
  <c r="AB148" i="2" s="1"/>
  <c r="AF144" i="2"/>
  <c r="AA144" i="2" s="1"/>
  <c r="AG140" i="2"/>
  <c r="AB140" i="2" s="1"/>
  <c r="AF136" i="2"/>
  <c r="AA136" i="2" s="1"/>
  <c r="AG124" i="2"/>
  <c r="AB124" i="2" s="1"/>
  <c r="AF112" i="2"/>
  <c r="AA112" i="2" s="1"/>
  <c r="AF104" i="2"/>
  <c r="AA104" i="2" s="1"/>
  <c r="AF96" i="2"/>
  <c r="AA96" i="2" s="1"/>
  <c r="AG92" i="2"/>
  <c r="AB92" i="2" s="1"/>
  <c r="AF80" i="2"/>
  <c r="AA80" i="2" s="1"/>
  <c r="AG76" i="2"/>
  <c r="AB76" i="2" s="1"/>
  <c r="AF64" i="2"/>
  <c r="AA64" i="2" s="1"/>
  <c r="AG60" i="2"/>
  <c r="AB60" i="2" s="1"/>
  <c r="AF56" i="2"/>
  <c r="AA56" i="2" s="1"/>
  <c r="AG52" i="2"/>
  <c r="AB52" i="2" s="1"/>
  <c r="AF48" i="2"/>
  <c r="AA48" i="2" s="1"/>
  <c r="AG44" i="2"/>
  <c r="AB44" i="2" s="1"/>
  <c r="AF40" i="2"/>
  <c r="AA40" i="2" s="1"/>
  <c r="AG36" i="2"/>
  <c r="AB36" i="2" s="1"/>
  <c r="AF32" i="2"/>
  <c r="AA32" i="2" s="1"/>
  <c r="AG28" i="2"/>
  <c r="AB28" i="2" s="1"/>
  <c r="AF24" i="2"/>
  <c r="AA24" i="2" s="1"/>
  <c r="AG20" i="2"/>
  <c r="AB20" i="2" s="1"/>
  <c r="AF16" i="2"/>
  <c r="AA16" i="2" s="1"/>
  <c r="AG12" i="2"/>
  <c r="AB12" i="2" s="1"/>
  <c r="AF8" i="2"/>
  <c r="AA8" i="2" s="1"/>
  <c r="AG4" i="2"/>
  <c r="AB4" i="2" s="1"/>
  <c r="AF109" i="2"/>
  <c r="AA109" i="2" s="1"/>
  <c r="AF45" i="2"/>
  <c r="AA45" i="2" s="1"/>
  <c r="AG81" i="2"/>
  <c r="AG17" i="2"/>
  <c r="AF137" i="2"/>
  <c r="AA137" i="2" s="1"/>
  <c r="AF121" i="2"/>
  <c r="AA121" i="2" s="1"/>
  <c r="AF105" i="2"/>
  <c r="AA105" i="2" s="1"/>
  <c r="AF89" i="2"/>
  <c r="AA89" i="2" s="1"/>
  <c r="AF73" i="2"/>
  <c r="AA73" i="2" s="1"/>
  <c r="AF57" i="2"/>
  <c r="AA57" i="2" s="1"/>
  <c r="AF41" i="2"/>
  <c r="AA41" i="2" s="1"/>
  <c r="AF25" i="2"/>
  <c r="AA25" i="2" s="1"/>
  <c r="AF149" i="2"/>
  <c r="AA149" i="2" s="1"/>
  <c r="AF133" i="2"/>
  <c r="AA133" i="2" s="1"/>
  <c r="AF117" i="2"/>
  <c r="AA117" i="2" s="1"/>
  <c r="AF101" i="2"/>
  <c r="AA101" i="2" s="1"/>
  <c r="AF85" i="2"/>
  <c r="AA85" i="2" s="1"/>
  <c r="AF69" i="2"/>
  <c r="AA69" i="2" s="1"/>
  <c r="AG146" i="2"/>
  <c r="AF146" i="2"/>
  <c r="AA146" i="2" s="1"/>
  <c r="AG118" i="2"/>
  <c r="AF118" i="2"/>
  <c r="AA118" i="2" s="1"/>
  <c r="AG114" i="2"/>
  <c r="AF114" i="2"/>
  <c r="AA114" i="2" s="1"/>
  <c r="AG110" i="2"/>
  <c r="AF110" i="2"/>
  <c r="AA110" i="2" s="1"/>
  <c r="AG98" i="2"/>
  <c r="AF98" i="2"/>
  <c r="AA98" i="2" s="1"/>
  <c r="AG94" i="2"/>
  <c r="AF94" i="2"/>
  <c r="AA94" i="2" s="1"/>
  <c r="AG90" i="2"/>
  <c r="AF90" i="2"/>
  <c r="AA90" i="2" s="1"/>
  <c r="AG86" i="2"/>
  <c r="AF86" i="2"/>
  <c r="AA86" i="2" s="1"/>
  <c r="AG82" i="2"/>
  <c r="AF82" i="2"/>
  <c r="AA82" i="2" s="1"/>
  <c r="AG74" i="2"/>
  <c r="AF74" i="2"/>
  <c r="AA74" i="2" s="1"/>
  <c r="AG2" i="2"/>
  <c r="AF148" i="2"/>
  <c r="AA148" i="2" s="1"/>
  <c r="AF140" i="2"/>
  <c r="AA140" i="2" s="1"/>
  <c r="AF132" i="2"/>
  <c r="AA132" i="2" s="1"/>
  <c r="AF124" i="2"/>
  <c r="AA124" i="2" s="1"/>
  <c r="AF116" i="2"/>
  <c r="AA116" i="2" s="1"/>
  <c r="AF108" i="2"/>
  <c r="AA108" i="2" s="1"/>
  <c r="AF100" i="2"/>
  <c r="AA100" i="2" s="1"/>
  <c r="AF92" i="2"/>
  <c r="AA92" i="2" s="1"/>
  <c r="AF84" i="2"/>
  <c r="AA84" i="2" s="1"/>
  <c r="AF76" i="2"/>
  <c r="AA76" i="2" s="1"/>
  <c r="AF68" i="2"/>
  <c r="AA68" i="2" s="1"/>
  <c r="AF60" i="2"/>
  <c r="AA60" i="2" s="1"/>
  <c r="AF52" i="2"/>
  <c r="AA52" i="2" s="1"/>
  <c r="AF44" i="2"/>
  <c r="AA44" i="2" s="1"/>
  <c r="AF36" i="2"/>
  <c r="AA36" i="2" s="1"/>
  <c r="AF28" i="2"/>
  <c r="AA28" i="2" s="1"/>
  <c r="AF20" i="2"/>
  <c r="AA20" i="2" s="1"/>
  <c r="AF12" i="2"/>
  <c r="AA12" i="2" s="1"/>
  <c r="AF4" i="2"/>
  <c r="AA4" i="2" s="1"/>
  <c r="AG144" i="2"/>
  <c r="AG136" i="2"/>
  <c r="AG128" i="2"/>
  <c r="AG120" i="2"/>
  <c r="AG112" i="2"/>
  <c r="AG104" i="2"/>
  <c r="AG96" i="2"/>
  <c r="AG88" i="2"/>
  <c r="AG80" i="2"/>
  <c r="AG72" i="2"/>
  <c r="AG64" i="2"/>
  <c r="AG56" i="2"/>
  <c r="AG48" i="2"/>
  <c r="AG40" i="2"/>
  <c r="AG32" i="2"/>
  <c r="AG24" i="2"/>
  <c r="AG16" i="2"/>
  <c r="AG8" i="2"/>
  <c r="AI93" i="2"/>
  <c r="Z93" i="2" s="1"/>
  <c r="AG138" i="2"/>
  <c r="AF138" i="2"/>
  <c r="AA138" i="2" s="1"/>
  <c r="AG130" i="2"/>
  <c r="AF130" i="2"/>
  <c r="AA130" i="2" s="1"/>
  <c r="AG106" i="2"/>
  <c r="AF106" i="2"/>
  <c r="AA106" i="2" s="1"/>
  <c r="AG78" i="2"/>
  <c r="AF78" i="2"/>
  <c r="AA78" i="2" s="1"/>
  <c r="AG66" i="2"/>
  <c r="AF66" i="2"/>
  <c r="AA66" i="2" s="1"/>
  <c r="AG62" i="2"/>
  <c r="AF62" i="2"/>
  <c r="AA62" i="2" s="1"/>
  <c r="AG50" i="2"/>
  <c r="AF50" i="2"/>
  <c r="AA50" i="2" s="1"/>
  <c r="AG46" i="2"/>
  <c r="AF46" i="2"/>
  <c r="AA46" i="2" s="1"/>
  <c r="AG42" i="2"/>
  <c r="AF42" i="2"/>
  <c r="AA42" i="2" s="1"/>
  <c r="AG34" i="2"/>
  <c r="AF34" i="2"/>
  <c r="AA34" i="2" s="1"/>
  <c r="AG18" i="2"/>
  <c r="AF18" i="2"/>
  <c r="AA18" i="2" s="1"/>
  <c r="AG10" i="2"/>
  <c r="AF10" i="2"/>
  <c r="AA10" i="2" s="1"/>
  <c r="AB69" i="2"/>
  <c r="AB53" i="2"/>
  <c r="AI53" i="2"/>
  <c r="Z53" i="2" s="1"/>
  <c r="AB37" i="2"/>
  <c r="AB21" i="2"/>
  <c r="AB5" i="2"/>
  <c r="AH49" i="2"/>
  <c r="AG142" i="2"/>
  <c r="AF142" i="2"/>
  <c r="AA142" i="2" s="1"/>
  <c r="AG122" i="2"/>
  <c r="AF122" i="2"/>
  <c r="AA122" i="2" s="1"/>
  <c r="AG70" i="2"/>
  <c r="AF70" i="2"/>
  <c r="AA70" i="2" s="1"/>
  <c r="AG58" i="2"/>
  <c r="AF58" i="2"/>
  <c r="AA58" i="2" s="1"/>
  <c r="AG54" i="2"/>
  <c r="AF54" i="2"/>
  <c r="AA54" i="2" s="1"/>
  <c r="AG38" i="2"/>
  <c r="AF38" i="2"/>
  <c r="AA38" i="2" s="1"/>
  <c r="AG14" i="2"/>
  <c r="AF14" i="2"/>
  <c r="AA14" i="2" s="1"/>
  <c r="AB101" i="2"/>
  <c r="AB85" i="2"/>
  <c r="AG147" i="2"/>
  <c r="AG143" i="2"/>
  <c r="AG139" i="2"/>
  <c r="AG135" i="2"/>
  <c r="AG131" i="2"/>
  <c r="AG127" i="2"/>
  <c r="AG123" i="2"/>
  <c r="AG119" i="2"/>
  <c r="AG115" i="2"/>
  <c r="AG111" i="2"/>
  <c r="AG107" i="2"/>
  <c r="AG103" i="2"/>
  <c r="AG99" i="2"/>
  <c r="AG95" i="2"/>
  <c r="AG91" i="2"/>
  <c r="AG87" i="2"/>
  <c r="AG83" i="2"/>
  <c r="AG79" i="2"/>
  <c r="AG75" i="2"/>
  <c r="AG71" i="2"/>
  <c r="AG67" i="2"/>
  <c r="AG63" i="2"/>
  <c r="AG59" i="2"/>
  <c r="AG55" i="2"/>
  <c r="AG51" i="2"/>
  <c r="AG47" i="2"/>
  <c r="AG43" i="2"/>
  <c r="AG39" i="2"/>
  <c r="AG35" i="2"/>
  <c r="AG31" i="2"/>
  <c r="AG27" i="2"/>
  <c r="AG23" i="2"/>
  <c r="AG19" i="2"/>
  <c r="AG15" i="2"/>
  <c r="AG11" i="2"/>
  <c r="AG7" i="2"/>
  <c r="AG3" i="2"/>
  <c r="AG134" i="2"/>
  <c r="AF134" i="2"/>
  <c r="AA134" i="2" s="1"/>
  <c r="AG126" i="2"/>
  <c r="AF126" i="2"/>
  <c r="AA126" i="2" s="1"/>
  <c r="AG102" i="2"/>
  <c r="AF102" i="2"/>
  <c r="AA102" i="2" s="1"/>
  <c r="AG30" i="2"/>
  <c r="AF30" i="2"/>
  <c r="AA30" i="2" s="1"/>
  <c r="AG26" i="2"/>
  <c r="AF26" i="2"/>
  <c r="AA26" i="2" s="1"/>
  <c r="AG22" i="2"/>
  <c r="AF22" i="2"/>
  <c r="AA22" i="2" s="1"/>
  <c r="AG6" i="2"/>
  <c r="AF6" i="2"/>
  <c r="AA6" i="2" s="1"/>
  <c r="AH117" i="2"/>
  <c r="AH93" i="2"/>
  <c r="AH21" i="2"/>
  <c r="AI129" i="2"/>
  <c r="Z129" i="2" s="1"/>
  <c r="AF147" i="2"/>
  <c r="AA147" i="2" s="1"/>
  <c r="AF143" i="2"/>
  <c r="AA143" i="2" s="1"/>
  <c r="AF139" i="2"/>
  <c r="AA139" i="2" s="1"/>
  <c r="AF135" i="2"/>
  <c r="AA135" i="2" s="1"/>
  <c r="AF131" i="2"/>
  <c r="AA131" i="2" s="1"/>
  <c r="AF127" i="2"/>
  <c r="AA127" i="2" s="1"/>
  <c r="AF123" i="2"/>
  <c r="AA123" i="2" s="1"/>
  <c r="AF119" i="2"/>
  <c r="AA119" i="2" s="1"/>
  <c r="AF115" i="2"/>
  <c r="AA115" i="2" s="1"/>
  <c r="AF111" i="2"/>
  <c r="AA111" i="2" s="1"/>
  <c r="AF107" i="2"/>
  <c r="AA107" i="2" s="1"/>
  <c r="AF103" i="2"/>
  <c r="AA103" i="2" s="1"/>
  <c r="AF99" i="2"/>
  <c r="AA99" i="2" s="1"/>
  <c r="AF95" i="2"/>
  <c r="AA95" i="2" s="1"/>
  <c r="AF91" i="2"/>
  <c r="AA91" i="2" s="1"/>
  <c r="AF87" i="2"/>
  <c r="AA87" i="2" s="1"/>
  <c r="AF83" i="2"/>
  <c r="AA83" i="2" s="1"/>
  <c r="AF79" i="2"/>
  <c r="AA79" i="2" s="1"/>
  <c r="AF75" i="2"/>
  <c r="AA75" i="2" s="1"/>
  <c r="AF71" i="2"/>
  <c r="AA71" i="2" s="1"/>
  <c r="AF67" i="2"/>
  <c r="AA67" i="2" s="1"/>
  <c r="AF63" i="2"/>
  <c r="AA63" i="2" s="1"/>
  <c r="AF59" i="2"/>
  <c r="AA59" i="2" s="1"/>
  <c r="AF55" i="2"/>
  <c r="AA55" i="2" s="1"/>
  <c r="AF51" i="2"/>
  <c r="AA51" i="2" s="1"/>
  <c r="AF47" i="2"/>
  <c r="AA47" i="2" s="1"/>
  <c r="AF43" i="2"/>
  <c r="AA43" i="2" s="1"/>
  <c r="AF39" i="2"/>
  <c r="AA39" i="2" s="1"/>
  <c r="AF35" i="2"/>
  <c r="AA35" i="2" s="1"/>
  <c r="AF31" i="2"/>
  <c r="AA31" i="2" s="1"/>
  <c r="AF27" i="2"/>
  <c r="AA27" i="2" s="1"/>
  <c r="AF23" i="2"/>
  <c r="AA23" i="2" s="1"/>
  <c r="AF19" i="2"/>
  <c r="AA19" i="2" s="1"/>
  <c r="AF15" i="2"/>
  <c r="AA15" i="2" s="1"/>
  <c r="AF11" i="2"/>
  <c r="AA11" i="2" s="1"/>
  <c r="AF7" i="2"/>
  <c r="AA7" i="2" s="1"/>
  <c r="AF3" i="2"/>
  <c r="AA3" i="2" s="1"/>
  <c r="AF2" i="2"/>
  <c r="AA2" i="2" s="1"/>
  <c r="U7" i="17"/>
  <c r="U5" i="17"/>
  <c r="AH65" i="2" l="1"/>
  <c r="X65" i="2" s="1"/>
  <c r="U4" i="17"/>
  <c r="T148" i="2"/>
  <c r="N148" i="2" s="1"/>
  <c r="S27" i="2"/>
  <c r="M27" i="2" s="1"/>
  <c r="S75" i="2"/>
  <c r="M75" i="2" s="1"/>
  <c r="Q129" i="2"/>
  <c r="K129" i="2" s="1"/>
  <c r="S134" i="2"/>
  <c r="M134" i="2" s="1"/>
  <c r="S58" i="2"/>
  <c r="M58" i="2" s="1"/>
  <c r="S10" i="2"/>
  <c r="M10" i="2" s="1"/>
  <c r="S62" i="2"/>
  <c r="M62" i="2" s="1"/>
  <c r="S76" i="2"/>
  <c r="M76" i="2" s="1"/>
  <c r="S31" i="2"/>
  <c r="M31" i="2" s="1"/>
  <c r="S79" i="2"/>
  <c r="M79" i="2" s="1"/>
  <c r="S143" i="2"/>
  <c r="M143" i="2" s="1"/>
  <c r="Q53" i="2"/>
  <c r="K53" i="2" s="1"/>
  <c r="S84" i="2"/>
  <c r="M84" i="2" s="1"/>
  <c r="S82" i="2"/>
  <c r="M82" i="2" s="1"/>
  <c r="S114" i="2"/>
  <c r="M114" i="2" s="1"/>
  <c r="S85" i="2"/>
  <c r="M85" i="2" s="1"/>
  <c r="S137" i="2"/>
  <c r="M137" i="2" s="1"/>
  <c r="S32" i="2"/>
  <c r="M32" i="2" s="1"/>
  <c r="S96" i="2"/>
  <c r="M96" i="2" s="1"/>
  <c r="S53" i="2"/>
  <c r="M53" i="2" s="1"/>
  <c r="S19" i="2"/>
  <c r="M19" i="2" s="1"/>
  <c r="S51" i="2"/>
  <c r="M51" i="2" s="1"/>
  <c r="S83" i="2"/>
  <c r="M83" i="2" s="1"/>
  <c r="S115" i="2"/>
  <c r="M115" i="2" s="1"/>
  <c r="S147" i="2"/>
  <c r="M147" i="2" s="1"/>
  <c r="AH125" i="2"/>
  <c r="S30" i="2"/>
  <c r="M30" i="2" s="1"/>
  <c r="AI77" i="2"/>
  <c r="Z77" i="2" s="1"/>
  <c r="S14" i="2"/>
  <c r="M14" i="2" s="1"/>
  <c r="S70" i="2"/>
  <c r="M70" i="2" s="1"/>
  <c r="S66" i="2"/>
  <c r="M66" i="2" s="1"/>
  <c r="S7" i="2"/>
  <c r="M7" i="2" s="1"/>
  <c r="S23" i="2"/>
  <c r="M23" i="2" s="1"/>
  <c r="S39" i="2"/>
  <c r="M39" i="2" s="1"/>
  <c r="S55" i="2"/>
  <c r="M55" i="2" s="1"/>
  <c r="S71" i="2"/>
  <c r="M71" i="2" s="1"/>
  <c r="S87" i="2"/>
  <c r="M87" i="2" s="1"/>
  <c r="S103" i="2"/>
  <c r="M103" i="2" s="1"/>
  <c r="S119" i="2"/>
  <c r="M119" i="2" s="1"/>
  <c r="S135" i="2"/>
  <c r="M135" i="2" s="1"/>
  <c r="AI113" i="2"/>
  <c r="Z113" i="2" s="1"/>
  <c r="AH69" i="2"/>
  <c r="AI81" i="2"/>
  <c r="Z81" i="2" s="1"/>
  <c r="AI29" i="2"/>
  <c r="Z29" i="2" s="1"/>
  <c r="T69" i="2"/>
  <c r="N69" i="2" s="1"/>
  <c r="S4" i="2"/>
  <c r="M4" i="2" s="1"/>
  <c r="S36" i="2"/>
  <c r="M36" i="2" s="1"/>
  <c r="S68" i="2"/>
  <c r="M68" i="2" s="1"/>
  <c r="S100" i="2"/>
  <c r="M100" i="2" s="1"/>
  <c r="S132" i="2"/>
  <c r="M132" i="2" s="1"/>
  <c r="S74" i="2"/>
  <c r="M74" i="2" s="1"/>
  <c r="S86" i="2"/>
  <c r="M86" i="2" s="1"/>
  <c r="S94" i="2"/>
  <c r="M94" i="2" s="1"/>
  <c r="S110" i="2"/>
  <c r="M110" i="2" s="1"/>
  <c r="S118" i="2"/>
  <c r="M118" i="2" s="1"/>
  <c r="S117" i="2"/>
  <c r="M117" i="2" s="1"/>
  <c r="S41" i="2"/>
  <c r="M41" i="2" s="1"/>
  <c r="S105" i="2"/>
  <c r="M105" i="2" s="1"/>
  <c r="AH81" i="2"/>
  <c r="X81" i="2" s="1"/>
  <c r="S8" i="2"/>
  <c r="M8" i="2" s="1"/>
  <c r="S24" i="2"/>
  <c r="M24" i="2" s="1"/>
  <c r="S40" i="2"/>
  <c r="M40" i="2"/>
  <c r="S56" i="2"/>
  <c r="M56" i="2"/>
  <c r="S80" i="2"/>
  <c r="M80" i="2" s="1"/>
  <c r="S112" i="2"/>
  <c r="M112" i="2" s="1"/>
  <c r="S144" i="2"/>
  <c r="M144" i="2" s="1"/>
  <c r="S61" i="2"/>
  <c r="M61" i="2" s="1"/>
  <c r="S77" i="2"/>
  <c r="M77" i="2"/>
  <c r="S21" i="2"/>
  <c r="M21" i="2"/>
  <c r="T129" i="2"/>
  <c r="N129" i="2" s="1"/>
  <c r="S93" i="2"/>
  <c r="M93" i="2" s="1"/>
  <c r="S88" i="2"/>
  <c r="M88" i="2" s="1"/>
  <c r="S120" i="2"/>
  <c r="M120" i="2" s="1"/>
  <c r="S9" i="2"/>
  <c r="M9" i="2"/>
  <c r="T25" i="2"/>
  <c r="N25" i="2"/>
  <c r="T41" i="2"/>
  <c r="N41" i="2" s="1"/>
  <c r="T57" i="2"/>
  <c r="N57" i="2" s="1"/>
  <c r="T73" i="2"/>
  <c r="N73" i="2" s="1"/>
  <c r="T89" i="2"/>
  <c r="N89" i="2" s="1"/>
  <c r="T105" i="2"/>
  <c r="N105" i="2"/>
  <c r="T121" i="2"/>
  <c r="N121" i="2"/>
  <c r="T137" i="2"/>
  <c r="N137" i="2" s="1"/>
  <c r="S11" i="2"/>
  <c r="M11" i="2" s="1"/>
  <c r="S107" i="2"/>
  <c r="M107" i="2" s="1"/>
  <c r="S26" i="2"/>
  <c r="M26" i="2" s="1"/>
  <c r="T85" i="2"/>
  <c r="N85" i="2"/>
  <c r="S46" i="2"/>
  <c r="M46" i="2"/>
  <c r="Q93" i="2"/>
  <c r="K93" i="2" s="1"/>
  <c r="S12" i="2"/>
  <c r="M12" i="2" s="1"/>
  <c r="S108" i="2"/>
  <c r="M108" i="2" s="1"/>
  <c r="S69" i="2"/>
  <c r="M69" i="2" s="1"/>
  <c r="S133" i="2"/>
  <c r="M133" i="2"/>
  <c r="S57" i="2"/>
  <c r="M57" i="2"/>
  <c r="S121" i="2"/>
  <c r="M121" i="2" s="1"/>
  <c r="S45" i="2"/>
  <c r="M45" i="2" s="1"/>
  <c r="T12" i="2"/>
  <c r="N12" i="2" s="1"/>
  <c r="T28" i="2"/>
  <c r="N28" i="2" s="1"/>
  <c r="T44" i="2"/>
  <c r="N44" i="2"/>
  <c r="T60" i="2"/>
  <c r="N60" i="2"/>
  <c r="T92" i="2"/>
  <c r="N92" i="2" s="1"/>
  <c r="T124" i="2"/>
  <c r="N124" i="2" s="1"/>
  <c r="S125" i="2"/>
  <c r="M125" i="2" s="1"/>
  <c r="S141" i="2"/>
  <c r="M141" i="2" s="1"/>
  <c r="S37" i="2"/>
  <c r="M37" i="2"/>
  <c r="T145" i="2"/>
  <c r="N145" i="2"/>
  <c r="T68" i="2"/>
  <c r="N68" i="2" s="1"/>
  <c r="T100" i="2"/>
  <c r="N100" i="2" s="1"/>
  <c r="S128" i="2"/>
  <c r="M128" i="2" s="1"/>
  <c r="T13" i="2"/>
  <c r="N13" i="2" s="1"/>
  <c r="T29" i="2"/>
  <c r="N29" i="2"/>
  <c r="T45" i="2"/>
  <c r="N45" i="2"/>
  <c r="T61" i="2"/>
  <c r="N61" i="2" s="1"/>
  <c r="T77" i="2"/>
  <c r="N77" i="2" s="1"/>
  <c r="T93" i="2"/>
  <c r="N93" i="2" s="1"/>
  <c r="T109" i="2"/>
  <c r="N109" i="2" s="1"/>
  <c r="T125" i="2"/>
  <c r="N125" i="2"/>
  <c r="T141" i="2"/>
  <c r="N141" i="2"/>
  <c r="S59" i="2"/>
  <c r="M59" i="2" s="1"/>
  <c r="S123" i="2"/>
  <c r="M123" i="2" s="1"/>
  <c r="S102" i="2"/>
  <c r="M102" i="2" s="1"/>
  <c r="S38" i="2"/>
  <c r="M38" i="2" s="1"/>
  <c r="T37" i="2"/>
  <c r="N37" i="2"/>
  <c r="S78" i="2"/>
  <c r="M78" i="2"/>
  <c r="S44" i="2"/>
  <c r="M44" i="2" s="1"/>
  <c r="S2" i="2"/>
  <c r="AJ2" i="2" s="1"/>
  <c r="S63" i="2"/>
  <c r="M63" i="2" s="1"/>
  <c r="S111" i="2"/>
  <c r="M111" i="2" s="1"/>
  <c r="S52" i="2"/>
  <c r="M52" i="2"/>
  <c r="S148" i="2"/>
  <c r="M148" i="2"/>
  <c r="S98" i="2"/>
  <c r="M98" i="2" s="1"/>
  <c r="S149" i="2"/>
  <c r="M149" i="2" s="1"/>
  <c r="S16" i="2"/>
  <c r="M16" i="2" s="1"/>
  <c r="S48" i="2"/>
  <c r="M48" i="2" s="1"/>
  <c r="S136" i="2"/>
  <c r="M136" i="2"/>
  <c r="Q33" i="2"/>
  <c r="K33" i="2"/>
  <c r="Q49" i="2"/>
  <c r="K49" i="2" s="1"/>
  <c r="O65" i="2"/>
  <c r="R65" i="2" s="1"/>
  <c r="S72" i="2"/>
  <c r="M72" i="2" s="1"/>
  <c r="T108" i="2"/>
  <c r="N108" i="2" s="1"/>
  <c r="T132" i="2"/>
  <c r="N132" i="2"/>
  <c r="S17" i="2"/>
  <c r="M17" i="2"/>
  <c r="S33" i="2"/>
  <c r="M33" i="2" s="1"/>
  <c r="S49" i="2"/>
  <c r="M49" i="2" s="1"/>
  <c r="S65" i="2"/>
  <c r="M65" i="2" s="1"/>
  <c r="S81" i="2"/>
  <c r="M81" i="2" s="1"/>
  <c r="S97" i="2"/>
  <c r="M97" i="2"/>
  <c r="S113" i="2"/>
  <c r="M113" i="2"/>
  <c r="S129" i="2"/>
  <c r="M129" i="2" s="1"/>
  <c r="S145" i="2"/>
  <c r="M145" i="2" s="1"/>
  <c r="S43" i="2"/>
  <c r="M43" i="2" s="1"/>
  <c r="S91" i="2"/>
  <c r="M91" i="2" s="1"/>
  <c r="S139" i="2"/>
  <c r="M139" i="2"/>
  <c r="S6" i="2"/>
  <c r="M6" i="2"/>
  <c r="S122" i="2"/>
  <c r="M122" i="2" s="1"/>
  <c r="S34" i="2"/>
  <c r="M34" i="2" s="1"/>
  <c r="S130" i="2"/>
  <c r="M130" i="2" s="1"/>
  <c r="S140" i="2"/>
  <c r="M140" i="2" s="1"/>
  <c r="S15" i="2"/>
  <c r="M15" i="2"/>
  <c r="S47" i="2"/>
  <c r="M47" i="2"/>
  <c r="S95" i="2"/>
  <c r="M95" i="2" s="1"/>
  <c r="S127" i="2"/>
  <c r="M127" i="2" s="1"/>
  <c r="T101" i="2"/>
  <c r="N101" i="2" s="1"/>
  <c r="T5" i="2"/>
  <c r="N5" i="2" s="1"/>
  <c r="S20" i="2"/>
  <c r="M20" i="2"/>
  <c r="S116" i="2"/>
  <c r="M116" i="2"/>
  <c r="S90" i="2"/>
  <c r="M90" i="2" s="1"/>
  <c r="S146" i="2"/>
  <c r="M146" i="2" s="1"/>
  <c r="S73" i="2"/>
  <c r="M73" i="2" s="1"/>
  <c r="S109" i="2"/>
  <c r="M109" i="2" s="1"/>
  <c r="S64" i="2"/>
  <c r="M64" i="2"/>
  <c r="S5" i="2"/>
  <c r="M5" i="2"/>
  <c r="S3" i="2"/>
  <c r="M3" i="2" s="1"/>
  <c r="S35" i="2"/>
  <c r="M35" i="2" s="1"/>
  <c r="S67" i="2"/>
  <c r="M67" i="2" s="1"/>
  <c r="S99" i="2"/>
  <c r="M99" i="2" s="1"/>
  <c r="S131" i="2"/>
  <c r="M131" i="2"/>
  <c r="AH37" i="2"/>
  <c r="S22" i="2"/>
  <c r="M22" i="2" s="1"/>
  <c r="S126" i="2"/>
  <c r="M126" i="2" s="1"/>
  <c r="S54" i="2"/>
  <c r="M54" i="2" s="1"/>
  <c r="S142" i="2"/>
  <c r="M142" i="2" s="1"/>
  <c r="T21" i="2"/>
  <c r="N21" i="2" s="1"/>
  <c r="T53" i="2"/>
  <c r="N53" i="2" s="1"/>
  <c r="S18" i="2"/>
  <c r="M18" i="2" s="1"/>
  <c r="S42" i="2"/>
  <c r="M42" i="2" s="1"/>
  <c r="S50" i="2"/>
  <c r="M50" i="2" s="1"/>
  <c r="S106" i="2"/>
  <c r="M106" i="2" s="1"/>
  <c r="S138" i="2"/>
  <c r="M138" i="2" s="1"/>
  <c r="S28" i="2"/>
  <c r="M28" i="2" s="1"/>
  <c r="S60" i="2"/>
  <c r="M60" i="2" s="1"/>
  <c r="S92" i="2"/>
  <c r="M92" i="2" s="1"/>
  <c r="S124" i="2"/>
  <c r="M124" i="2" s="1"/>
  <c r="S101" i="2"/>
  <c r="M101" i="2" s="1"/>
  <c r="S25" i="2"/>
  <c r="M25" i="2" s="1"/>
  <c r="S89" i="2"/>
  <c r="M89" i="2" s="1"/>
  <c r="AI17" i="2"/>
  <c r="Z17" i="2" s="1"/>
  <c r="T4" i="2"/>
  <c r="N4" i="2" s="1"/>
  <c r="T20" i="2"/>
  <c r="N20" i="2"/>
  <c r="T36" i="2"/>
  <c r="N36" i="2"/>
  <c r="T52" i="2"/>
  <c r="N52" i="2" s="1"/>
  <c r="T76" i="2"/>
  <c r="N76" i="2" s="1"/>
  <c r="S104" i="2"/>
  <c r="M104" i="2" s="1"/>
  <c r="T140" i="2"/>
  <c r="N140" i="2" s="1"/>
  <c r="T97" i="2"/>
  <c r="N97" i="2"/>
  <c r="S13" i="2"/>
  <c r="M13" i="2"/>
  <c r="T9" i="2"/>
  <c r="N9" i="2" s="1"/>
  <c r="T113" i="2"/>
  <c r="N113" i="2" s="1"/>
  <c r="S29" i="2"/>
  <c r="M29" i="2" s="1"/>
  <c r="T84" i="2"/>
  <c r="N84" i="2" s="1"/>
  <c r="T116" i="2"/>
  <c r="N116" i="2"/>
  <c r="T117" i="2"/>
  <c r="N117" i="2"/>
  <c r="T133" i="2"/>
  <c r="N133" i="2" s="1"/>
  <c r="T149" i="2"/>
  <c r="N149" i="2" s="1"/>
  <c r="AH45" i="2"/>
  <c r="X45" i="2" s="1"/>
  <c r="AH133" i="2"/>
  <c r="X133" i="2" s="1"/>
  <c r="AH5" i="2"/>
  <c r="AH141" i="2"/>
  <c r="X141" i="2" s="1"/>
  <c r="AI125" i="2"/>
  <c r="Z125" i="2" s="1"/>
  <c r="AI145" i="2"/>
  <c r="Z145" i="2" s="1"/>
  <c r="Y145" i="2" s="1"/>
  <c r="AH145" i="2"/>
  <c r="AH53" i="2"/>
  <c r="Y53" i="2" s="1"/>
  <c r="AH109" i="2"/>
  <c r="X109" i="2" s="1"/>
  <c r="AH61" i="2"/>
  <c r="X61" i="2" s="1"/>
  <c r="AI65" i="2"/>
  <c r="Z65" i="2" s="1"/>
  <c r="Y65" i="2" s="1"/>
  <c r="AI45" i="2"/>
  <c r="Z45" i="2" s="1"/>
  <c r="AI141" i="2"/>
  <c r="Z141" i="2" s="1"/>
  <c r="Y141" i="2" s="1"/>
  <c r="AI37" i="2"/>
  <c r="Z37" i="2" s="1"/>
  <c r="Y37" i="2" s="1"/>
  <c r="AB81" i="2"/>
  <c r="AH129" i="2"/>
  <c r="X129" i="2" s="1"/>
  <c r="AI61" i="2"/>
  <c r="Z61" i="2" s="1"/>
  <c r="Y61" i="2" s="1"/>
  <c r="AH29" i="2"/>
  <c r="Y29" i="2" s="1"/>
  <c r="AI89" i="2"/>
  <c r="Z89" i="2" s="1"/>
  <c r="AH57" i="2"/>
  <c r="AH121" i="2"/>
  <c r="Y121" i="2" s="1"/>
  <c r="AB17" i="2"/>
  <c r="AI73" i="2"/>
  <c r="Z73" i="2" s="1"/>
  <c r="AI105" i="2"/>
  <c r="Z105" i="2" s="1"/>
  <c r="AI9" i="2"/>
  <c r="Z9" i="2" s="1"/>
  <c r="AH9" i="2"/>
  <c r="X9" i="2" s="1"/>
  <c r="AI13" i="2"/>
  <c r="Z13" i="2" s="1"/>
  <c r="AI97" i="2"/>
  <c r="Z97" i="2" s="1"/>
  <c r="AI117" i="2"/>
  <c r="Z117" i="2" s="1"/>
  <c r="AH17" i="2"/>
  <c r="Y17" i="2" s="1"/>
  <c r="AJ5" i="2" s="1"/>
  <c r="AJ6" i="2" s="1"/>
  <c r="AH97" i="2"/>
  <c r="X97" i="2" s="1"/>
  <c r="AI121" i="2"/>
  <c r="Z121" i="2" s="1"/>
  <c r="AH13" i="2"/>
  <c r="X13" i="2" s="1"/>
  <c r="AH77" i="2"/>
  <c r="Y77" i="2" s="1"/>
  <c r="AB65" i="2"/>
  <c r="AI101" i="2"/>
  <c r="Z101" i="2" s="1"/>
  <c r="AI57" i="2"/>
  <c r="Z57" i="2" s="1"/>
  <c r="AI133" i="2"/>
  <c r="Z133" i="2" s="1"/>
  <c r="AH33" i="2"/>
  <c r="X33" i="2" s="1"/>
  <c r="AH113" i="2"/>
  <c r="X113" i="2" s="1"/>
  <c r="AI5" i="2"/>
  <c r="Z5" i="2" s="1"/>
  <c r="AI21" i="2"/>
  <c r="Z21" i="2" s="1"/>
  <c r="AI69" i="2"/>
  <c r="Z69" i="2" s="1"/>
  <c r="AB49" i="2"/>
  <c r="AH89" i="2"/>
  <c r="Y89" i="2" s="1"/>
  <c r="AB33" i="2"/>
  <c r="AI109" i="2"/>
  <c r="Z109" i="2" s="1"/>
  <c r="AH41" i="2"/>
  <c r="X41" i="2" s="1"/>
  <c r="AH105" i="2"/>
  <c r="X105" i="2" s="1"/>
  <c r="AI41" i="2"/>
  <c r="Z41" i="2" s="1"/>
  <c r="Y81" i="2"/>
  <c r="AH140" i="2"/>
  <c r="X140" i="2" s="1"/>
  <c r="AI108" i="2"/>
  <c r="Z108" i="2" s="1"/>
  <c r="AI44" i="2"/>
  <c r="Z44" i="2" s="1"/>
  <c r="AI76" i="2"/>
  <c r="Z76" i="2" s="1"/>
  <c r="AH137" i="2"/>
  <c r="X137" i="2" s="1"/>
  <c r="AI25" i="2"/>
  <c r="Z25" i="2" s="1"/>
  <c r="AI85" i="2"/>
  <c r="Z85" i="2" s="1"/>
  <c r="AH25" i="2"/>
  <c r="X25" i="2" s="1"/>
  <c r="AI12" i="2"/>
  <c r="Z12" i="2" s="1"/>
  <c r="AI137" i="2"/>
  <c r="Z137" i="2" s="1"/>
  <c r="AH85" i="2"/>
  <c r="AH149" i="2"/>
  <c r="X149" i="2" s="1"/>
  <c r="AH101" i="2"/>
  <c r="AI149" i="2"/>
  <c r="Z149" i="2" s="1"/>
  <c r="AH73" i="2"/>
  <c r="X73" i="2" s="1"/>
  <c r="AH108" i="2"/>
  <c r="X37" i="2"/>
  <c r="Y69" i="2"/>
  <c r="X69" i="2"/>
  <c r="AI26" i="2"/>
  <c r="Z26" i="2" s="1"/>
  <c r="AH26" i="2"/>
  <c r="AB26" i="2"/>
  <c r="AB134" i="2"/>
  <c r="AI134" i="2"/>
  <c r="Z134" i="2" s="1"/>
  <c r="AH134" i="2"/>
  <c r="AB19" i="2"/>
  <c r="AH19" i="2"/>
  <c r="AI19" i="2"/>
  <c r="Z19" i="2" s="1"/>
  <c r="AB35" i="2"/>
  <c r="AH35" i="2"/>
  <c r="AI35" i="2"/>
  <c r="Z35" i="2" s="1"/>
  <c r="AB51" i="2"/>
  <c r="AH51" i="2"/>
  <c r="AI51" i="2"/>
  <c r="Z51" i="2" s="1"/>
  <c r="AB83" i="2"/>
  <c r="AH83" i="2"/>
  <c r="AI83" i="2"/>
  <c r="Z83" i="2" s="1"/>
  <c r="AB99" i="2"/>
  <c r="AH99" i="2"/>
  <c r="AI99" i="2"/>
  <c r="Z99" i="2" s="1"/>
  <c r="AB115" i="2"/>
  <c r="AI115" i="2"/>
  <c r="Z115" i="2" s="1"/>
  <c r="AH115" i="2"/>
  <c r="AB131" i="2"/>
  <c r="AI131" i="2"/>
  <c r="Z131" i="2" s="1"/>
  <c r="AH131" i="2"/>
  <c r="AB147" i="2"/>
  <c r="AI147" i="2"/>
  <c r="Z147" i="2" s="1"/>
  <c r="AH147" i="2"/>
  <c r="AI38" i="2"/>
  <c r="Z38" i="2" s="1"/>
  <c r="AB38" i="2"/>
  <c r="AH38" i="2"/>
  <c r="AB58" i="2"/>
  <c r="AI58" i="2"/>
  <c r="Z58" i="2" s="1"/>
  <c r="AH58" i="2"/>
  <c r="Y49" i="2"/>
  <c r="X49" i="2"/>
  <c r="AB24" i="2"/>
  <c r="AI24" i="2"/>
  <c r="Z24" i="2" s="1"/>
  <c r="AH24" i="2"/>
  <c r="AB88" i="2"/>
  <c r="AI88" i="2"/>
  <c r="Z88" i="2" s="1"/>
  <c r="AH88" i="2"/>
  <c r="Y93" i="2"/>
  <c r="X93" i="2"/>
  <c r="Y125" i="2"/>
  <c r="X125" i="2"/>
  <c r="AB7" i="2"/>
  <c r="AI7" i="2"/>
  <c r="Z7" i="2" s="1"/>
  <c r="AH7" i="2"/>
  <c r="AB23" i="2"/>
  <c r="AI23" i="2"/>
  <c r="Z23" i="2" s="1"/>
  <c r="AH23" i="2"/>
  <c r="AB39" i="2"/>
  <c r="AI39" i="2"/>
  <c r="Z39" i="2" s="1"/>
  <c r="AH39" i="2"/>
  <c r="AB55" i="2"/>
  <c r="AI55" i="2"/>
  <c r="Z55" i="2" s="1"/>
  <c r="AH55" i="2"/>
  <c r="AB71" i="2"/>
  <c r="AI71" i="2"/>
  <c r="Z71" i="2" s="1"/>
  <c r="AH71" i="2"/>
  <c r="AB87" i="2"/>
  <c r="AI87" i="2"/>
  <c r="Z87" i="2" s="1"/>
  <c r="AH87" i="2"/>
  <c r="AB103" i="2"/>
  <c r="AI103" i="2"/>
  <c r="Z103" i="2" s="1"/>
  <c r="AH103" i="2"/>
  <c r="AB119" i="2"/>
  <c r="AI119" i="2"/>
  <c r="Z119" i="2" s="1"/>
  <c r="AH119" i="2"/>
  <c r="AB135" i="2"/>
  <c r="AI135" i="2"/>
  <c r="Z135" i="2" s="1"/>
  <c r="AH135" i="2"/>
  <c r="X57" i="2"/>
  <c r="X145" i="2"/>
  <c r="AB10" i="2"/>
  <c r="AI10" i="2"/>
  <c r="Z10" i="2" s="1"/>
  <c r="AH10" i="2"/>
  <c r="AB34" i="2"/>
  <c r="AI34" i="2"/>
  <c r="Z34" i="2" s="1"/>
  <c r="AH34" i="2"/>
  <c r="AB46" i="2"/>
  <c r="AI46" i="2"/>
  <c r="Z46" i="2" s="1"/>
  <c r="AH46" i="2"/>
  <c r="AB62" i="2"/>
  <c r="AI62" i="2"/>
  <c r="Z62" i="2" s="1"/>
  <c r="AH62" i="2"/>
  <c r="AB78" i="2"/>
  <c r="AI78" i="2"/>
  <c r="Z78" i="2" s="1"/>
  <c r="AH78" i="2"/>
  <c r="AI130" i="2"/>
  <c r="Z130" i="2" s="1"/>
  <c r="AH130" i="2"/>
  <c r="AB130" i="2"/>
  <c r="AI32" i="2"/>
  <c r="Z32" i="2" s="1"/>
  <c r="AB32" i="2"/>
  <c r="AH32" i="2"/>
  <c r="AB64" i="2"/>
  <c r="AI64" i="2"/>
  <c r="Z64" i="2" s="1"/>
  <c r="AH64" i="2"/>
  <c r="AB96" i="2"/>
  <c r="AI96" i="2"/>
  <c r="Z96" i="2" s="1"/>
  <c r="AH96" i="2"/>
  <c r="AB128" i="2"/>
  <c r="AH128" i="2"/>
  <c r="AI128" i="2"/>
  <c r="Z128" i="2" s="1"/>
  <c r="AI2" i="2"/>
  <c r="Z2" i="2" s="1"/>
  <c r="AH2" i="2"/>
  <c r="AB2" i="2"/>
  <c r="AI82" i="2"/>
  <c r="Z82" i="2" s="1"/>
  <c r="AH82" i="2"/>
  <c r="AB82" i="2"/>
  <c r="AB90" i="2"/>
  <c r="AI90" i="2"/>
  <c r="Z90" i="2" s="1"/>
  <c r="AH90" i="2"/>
  <c r="AI98" i="2"/>
  <c r="Z98" i="2" s="1"/>
  <c r="AH98" i="2"/>
  <c r="AB98" i="2"/>
  <c r="AB114" i="2"/>
  <c r="AI114" i="2"/>
  <c r="Z114" i="2" s="1"/>
  <c r="AH114" i="2"/>
  <c r="AB146" i="2"/>
  <c r="AI146" i="2"/>
  <c r="Z146" i="2" s="1"/>
  <c r="AH146" i="2"/>
  <c r="AH132" i="2"/>
  <c r="AI140" i="2"/>
  <c r="Z140" i="2" s="1"/>
  <c r="AH100" i="2"/>
  <c r="AH12" i="2"/>
  <c r="AI20" i="2"/>
  <c r="Z20" i="2" s="1"/>
  <c r="AH44" i="2"/>
  <c r="AI52" i="2"/>
  <c r="Z52" i="2" s="1"/>
  <c r="AI60" i="2"/>
  <c r="Z60" i="2" s="1"/>
  <c r="AH76" i="2"/>
  <c r="AI84" i="2"/>
  <c r="Z84" i="2" s="1"/>
  <c r="AB30" i="2"/>
  <c r="AI30" i="2"/>
  <c r="Z30" i="2" s="1"/>
  <c r="AH30" i="2"/>
  <c r="AB126" i="2"/>
  <c r="AI126" i="2"/>
  <c r="Z126" i="2" s="1"/>
  <c r="AH126" i="2"/>
  <c r="AB11" i="2"/>
  <c r="AI11" i="2"/>
  <c r="Z11" i="2" s="1"/>
  <c r="AH11" i="2"/>
  <c r="AB27" i="2"/>
  <c r="AI27" i="2"/>
  <c r="Z27" i="2" s="1"/>
  <c r="AH27" i="2"/>
  <c r="AB43" i="2"/>
  <c r="AI43" i="2"/>
  <c r="Z43" i="2" s="1"/>
  <c r="AH43" i="2"/>
  <c r="AB59" i="2"/>
  <c r="AI59" i="2"/>
  <c r="Z59" i="2" s="1"/>
  <c r="AH59" i="2"/>
  <c r="AB75" i="2"/>
  <c r="AI75" i="2"/>
  <c r="Z75" i="2" s="1"/>
  <c r="AH75" i="2"/>
  <c r="AB91" i="2"/>
  <c r="AI91" i="2"/>
  <c r="Z91" i="2" s="1"/>
  <c r="AH91" i="2"/>
  <c r="AB107" i="2"/>
  <c r="AI107" i="2"/>
  <c r="Z107" i="2" s="1"/>
  <c r="AH107" i="2"/>
  <c r="AB123" i="2"/>
  <c r="AI123" i="2"/>
  <c r="Z123" i="2" s="1"/>
  <c r="AH123" i="2"/>
  <c r="AB139" i="2"/>
  <c r="AI139" i="2"/>
  <c r="Z139" i="2" s="1"/>
  <c r="AH139" i="2"/>
  <c r="AB14" i="2"/>
  <c r="AI14" i="2"/>
  <c r="Z14" i="2" s="1"/>
  <c r="AH14" i="2"/>
  <c r="AI54" i="2"/>
  <c r="Z54" i="2" s="1"/>
  <c r="AH54" i="2"/>
  <c r="AB54" i="2"/>
  <c r="AB70" i="2"/>
  <c r="AI70" i="2"/>
  <c r="Z70" i="2" s="1"/>
  <c r="AH70" i="2"/>
  <c r="AB142" i="2"/>
  <c r="AI142" i="2"/>
  <c r="Z142" i="2" s="1"/>
  <c r="AH142" i="2"/>
  <c r="Y73" i="2"/>
  <c r="X121" i="2"/>
  <c r="AB8" i="2"/>
  <c r="AI8" i="2"/>
  <c r="Z8" i="2" s="1"/>
  <c r="AH8" i="2"/>
  <c r="AB40" i="2"/>
  <c r="AI40" i="2"/>
  <c r="Z40" i="2" s="1"/>
  <c r="AH40" i="2"/>
  <c r="AB72" i="2"/>
  <c r="AH72" i="2"/>
  <c r="AI72" i="2"/>
  <c r="Z72" i="2" s="1"/>
  <c r="AB104" i="2"/>
  <c r="AH104" i="2"/>
  <c r="AI104" i="2"/>
  <c r="Z104" i="2" s="1"/>
  <c r="AB136" i="2"/>
  <c r="AH136" i="2"/>
  <c r="AI136" i="2"/>
  <c r="Z136" i="2" s="1"/>
  <c r="AH124" i="2"/>
  <c r="AI132" i="2"/>
  <c r="Z132" i="2" s="1"/>
  <c r="AH92" i="2"/>
  <c r="AI100" i="2"/>
  <c r="Z100" i="2" s="1"/>
  <c r="AH4" i="2"/>
  <c r="AH36" i="2"/>
  <c r="AH68" i="2"/>
  <c r="AH116" i="2"/>
  <c r="AB22" i="2"/>
  <c r="AI22" i="2"/>
  <c r="Z22" i="2" s="1"/>
  <c r="AH22" i="2"/>
  <c r="Y13" i="2"/>
  <c r="AB15" i="2"/>
  <c r="AH15" i="2"/>
  <c r="AI15" i="2"/>
  <c r="Z15" i="2" s="1"/>
  <c r="AB31" i="2"/>
  <c r="AH31" i="2"/>
  <c r="AI31" i="2"/>
  <c r="Z31" i="2" s="1"/>
  <c r="AB47" i="2"/>
  <c r="AH47" i="2"/>
  <c r="AI47" i="2"/>
  <c r="Z47" i="2" s="1"/>
  <c r="AB63" i="2"/>
  <c r="AH63" i="2"/>
  <c r="AI63" i="2"/>
  <c r="Z63" i="2" s="1"/>
  <c r="AB79" i="2"/>
  <c r="AH79" i="2"/>
  <c r="AI79" i="2"/>
  <c r="Z79" i="2" s="1"/>
  <c r="AB95" i="2"/>
  <c r="AH95" i="2"/>
  <c r="AI95" i="2"/>
  <c r="Z95" i="2" s="1"/>
  <c r="AB111" i="2"/>
  <c r="AI111" i="2"/>
  <c r="Z111" i="2" s="1"/>
  <c r="AH111" i="2"/>
  <c r="AB127" i="2"/>
  <c r="AI127" i="2"/>
  <c r="Z127" i="2" s="1"/>
  <c r="AH127" i="2"/>
  <c r="AB143" i="2"/>
  <c r="AI143" i="2"/>
  <c r="Z143" i="2" s="1"/>
  <c r="AH143" i="2"/>
  <c r="Y9" i="2"/>
  <c r="Y129" i="2"/>
  <c r="AB18" i="2"/>
  <c r="AI18" i="2"/>
  <c r="Z18" i="2" s="1"/>
  <c r="AH18" i="2"/>
  <c r="AB42" i="2"/>
  <c r="AI42" i="2"/>
  <c r="Z42" i="2" s="1"/>
  <c r="AH42" i="2"/>
  <c r="AB50" i="2"/>
  <c r="AI50" i="2"/>
  <c r="Z50" i="2" s="1"/>
  <c r="AH50" i="2"/>
  <c r="AI66" i="2"/>
  <c r="Z66" i="2" s="1"/>
  <c r="AB66" i="2"/>
  <c r="AH66" i="2"/>
  <c r="AB106" i="2"/>
  <c r="AI106" i="2"/>
  <c r="Z106" i="2" s="1"/>
  <c r="AH106" i="2"/>
  <c r="AB138" i="2"/>
  <c r="AI138" i="2"/>
  <c r="Z138" i="2" s="1"/>
  <c r="AH138" i="2"/>
  <c r="AB16" i="2"/>
  <c r="AI16" i="2"/>
  <c r="Z16" i="2" s="1"/>
  <c r="AH16" i="2"/>
  <c r="AB48" i="2"/>
  <c r="AI48" i="2"/>
  <c r="Z48" i="2" s="1"/>
  <c r="AH48" i="2"/>
  <c r="AB80" i="2"/>
  <c r="AI80" i="2"/>
  <c r="Z80" i="2" s="1"/>
  <c r="AH80" i="2"/>
  <c r="AH112" i="2"/>
  <c r="AB112" i="2"/>
  <c r="AI112" i="2"/>
  <c r="Z112" i="2" s="1"/>
  <c r="AB144" i="2"/>
  <c r="AH144" i="2"/>
  <c r="AI144" i="2"/>
  <c r="Z144" i="2" s="1"/>
  <c r="AI74" i="2"/>
  <c r="Z74" i="2" s="1"/>
  <c r="AH74" i="2"/>
  <c r="AB74" i="2"/>
  <c r="AB86" i="2"/>
  <c r="AI86" i="2"/>
  <c r="Z86" i="2" s="1"/>
  <c r="AH86" i="2"/>
  <c r="AB94" i="2"/>
  <c r="AI94" i="2"/>
  <c r="Z94" i="2" s="1"/>
  <c r="AH94" i="2"/>
  <c r="AB110" i="2"/>
  <c r="AI110" i="2"/>
  <c r="Z110" i="2" s="1"/>
  <c r="AH110" i="2"/>
  <c r="AB118" i="2"/>
  <c r="AI118" i="2"/>
  <c r="Z118" i="2" s="1"/>
  <c r="AH118" i="2"/>
  <c r="AI124" i="2"/>
  <c r="Z124" i="2" s="1"/>
  <c r="AH148" i="2"/>
  <c r="AI4" i="2"/>
  <c r="Z4" i="2" s="1"/>
  <c r="AH28" i="2"/>
  <c r="AI36" i="2"/>
  <c r="Z36" i="2" s="1"/>
  <c r="AH60" i="2"/>
  <c r="AI68" i="2"/>
  <c r="Z68" i="2" s="1"/>
  <c r="AI116" i="2"/>
  <c r="Z116" i="2" s="1"/>
  <c r="X5" i="2"/>
  <c r="X21" i="2"/>
  <c r="Y117" i="2"/>
  <c r="X117" i="2"/>
  <c r="AB6" i="2"/>
  <c r="AI6" i="2"/>
  <c r="Z6" i="2" s="1"/>
  <c r="AH6" i="2"/>
  <c r="AB102" i="2"/>
  <c r="AI102" i="2"/>
  <c r="Z102" i="2" s="1"/>
  <c r="AH102" i="2"/>
  <c r="AB3" i="2"/>
  <c r="AH3" i="2"/>
  <c r="AI3" i="2"/>
  <c r="Z3" i="2" s="1"/>
  <c r="AB67" i="2"/>
  <c r="AH67" i="2"/>
  <c r="AI67" i="2"/>
  <c r="Z67" i="2" s="1"/>
  <c r="AB122" i="2"/>
  <c r="AI122" i="2"/>
  <c r="Z122" i="2" s="1"/>
  <c r="AH122" i="2"/>
  <c r="AB56" i="2"/>
  <c r="AI56" i="2"/>
  <c r="Z56" i="2" s="1"/>
  <c r="AH56" i="2"/>
  <c r="AB120" i="2"/>
  <c r="AH120" i="2"/>
  <c r="AI120" i="2"/>
  <c r="Z120" i="2" s="1"/>
  <c r="AI148" i="2"/>
  <c r="Z148" i="2" s="1"/>
  <c r="AI92" i="2"/>
  <c r="Z92" i="2" s="1"/>
  <c r="AH20" i="2"/>
  <c r="AI28" i="2"/>
  <c r="Z28" i="2" s="1"/>
  <c r="AH52" i="2"/>
  <c r="AH84" i="2"/>
  <c r="U6" i="17"/>
  <c r="AF3" i="3"/>
  <c r="X29" i="2" l="1"/>
  <c r="X53" i="2"/>
  <c r="Y85" i="2"/>
  <c r="Y45" i="2"/>
  <c r="I65" i="2"/>
  <c r="M2" i="2"/>
  <c r="X17" i="2"/>
  <c r="O9" i="2"/>
  <c r="R9" i="2" s="1"/>
  <c r="I9" i="2"/>
  <c r="O141" i="2"/>
  <c r="R141" i="2" s="1"/>
  <c r="O133" i="2"/>
  <c r="R133" i="2" s="1"/>
  <c r="O61" i="2"/>
  <c r="R61" i="2" s="1"/>
  <c r="O129" i="2"/>
  <c r="R129" i="2" s="1"/>
  <c r="P53" i="2"/>
  <c r="J53" i="2" s="1"/>
  <c r="O140" i="2"/>
  <c r="R140" i="2" s="1"/>
  <c r="T122" i="2"/>
  <c r="N122" i="2" s="1"/>
  <c r="Q102" i="2"/>
  <c r="K102" i="2" s="1"/>
  <c r="Q124" i="2"/>
  <c r="K124" i="2" s="1"/>
  <c r="T112" i="2"/>
  <c r="N112" i="2" s="1"/>
  <c r="P9" i="2"/>
  <c r="J9" i="2" s="1"/>
  <c r="Q47" i="2"/>
  <c r="K47" i="2" s="1"/>
  <c r="Q100" i="2"/>
  <c r="K100" i="2" s="1"/>
  <c r="T2" i="2"/>
  <c r="N2" i="2" s="1"/>
  <c r="Q92" i="2"/>
  <c r="K92" i="2" s="1"/>
  <c r="T56" i="2"/>
  <c r="N56" i="2" s="1"/>
  <c r="T3" i="2"/>
  <c r="N3" i="2" s="1"/>
  <c r="P117" i="2"/>
  <c r="J117" i="2" s="1"/>
  <c r="Q68" i="2"/>
  <c r="K68" i="2" s="1"/>
  <c r="Q118" i="2"/>
  <c r="K118" i="2" s="1"/>
  <c r="T16" i="2"/>
  <c r="N16" i="2" s="1"/>
  <c r="T50" i="2"/>
  <c r="N50" i="2" s="1"/>
  <c r="Q79" i="2"/>
  <c r="K79" i="2" s="1"/>
  <c r="T47" i="2"/>
  <c r="N47" i="2" s="1"/>
  <c r="P141" i="2"/>
  <c r="J141" i="2" s="1"/>
  <c r="T136" i="2"/>
  <c r="N136" i="2" s="1"/>
  <c r="Q40" i="2"/>
  <c r="K40" i="2" s="1"/>
  <c r="Q70" i="2"/>
  <c r="K70" i="2" s="1"/>
  <c r="Q123" i="2"/>
  <c r="K123" i="2" s="1"/>
  <c r="Q59" i="2"/>
  <c r="K59" i="2" s="1"/>
  <c r="Q126" i="2"/>
  <c r="K126" i="2" s="1"/>
  <c r="Q146" i="2"/>
  <c r="K146" i="2" s="1"/>
  <c r="Q2" i="2"/>
  <c r="K2" i="2" s="1"/>
  <c r="Q64" i="2"/>
  <c r="K64" i="2" s="1"/>
  <c r="Q62" i="2"/>
  <c r="K62" i="2" s="1"/>
  <c r="P145" i="2"/>
  <c r="J145" i="2" s="1"/>
  <c r="T119" i="2"/>
  <c r="N119" i="2" s="1"/>
  <c r="T55" i="2"/>
  <c r="N55" i="2" s="1"/>
  <c r="Q7" i="2"/>
  <c r="K7" i="2" s="1"/>
  <c r="O93" i="2"/>
  <c r="R93" i="2" s="1"/>
  <c r="P49" i="2"/>
  <c r="J49" i="2" s="1"/>
  <c r="Q147" i="2"/>
  <c r="K147" i="2" s="1"/>
  <c r="Q99" i="2"/>
  <c r="K99" i="2" s="1"/>
  <c r="Q19" i="2"/>
  <c r="K19" i="2" s="1"/>
  <c r="Q134" i="2"/>
  <c r="K134" i="2" s="1"/>
  <c r="Q26" i="2"/>
  <c r="K26" i="2" s="1"/>
  <c r="Q149" i="2"/>
  <c r="K149" i="2" s="1"/>
  <c r="P65" i="2"/>
  <c r="J65" i="2" s="1"/>
  <c r="Q41" i="2"/>
  <c r="K41" i="2" s="1"/>
  <c r="T33" i="2"/>
  <c r="N33" i="2" s="1"/>
  <c r="P77" i="2"/>
  <c r="J77" i="2" s="1"/>
  <c r="P29" i="2"/>
  <c r="J29" i="2" s="1"/>
  <c r="Q17" i="2"/>
  <c r="K17" i="2" s="1"/>
  <c r="Q148" i="2"/>
  <c r="K148" i="2" s="1"/>
  <c r="T120" i="2"/>
  <c r="N120" i="2" s="1"/>
  <c r="O105" i="2"/>
  <c r="R105" i="2" s="1"/>
  <c r="Q122" i="2"/>
  <c r="K122" i="2" s="1"/>
  <c r="T67" i="2"/>
  <c r="N67" i="2" s="1"/>
  <c r="Q6" i="2"/>
  <c r="K6" i="2" s="1"/>
  <c r="O45" i="2"/>
  <c r="R45" i="2" s="1"/>
  <c r="T118" i="2"/>
  <c r="N118" i="2" s="1"/>
  <c r="Q86" i="2"/>
  <c r="K86" i="2" s="1"/>
  <c r="Q74" i="2"/>
  <c r="K74" i="2" s="1"/>
  <c r="Q112" i="2"/>
  <c r="K112" i="2" s="1"/>
  <c r="Q80" i="2"/>
  <c r="K80" i="2" s="1"/>
  <c r="T48" i="2"/>
  <c r="N48" i="2" s="1"/>
  <c r="Q106" i="2"/>
  <c r="K106" i="2" s="1"/>
  <c r="Q66" i="2"/>
  <c r="K66" i="2" s="1"/>
  <c r="Q18" i="2"/>
  <c r="K18" i="2" s="1"/>
  <c r="Y41" i="2"/>
  <c r="Q143" i="2"/>
  <c r="K143" i="2" s="1"/>
  <c r="T127" i="2"/>
  <c r="N127" i="2" s="1"/>
  <c r="Q95" i="2"/>
  <c r="K95" i="2" s="1"/>
  <c r="T63" i="2"/>
  <c r="N63" i="2" s="1"/>
  <c r="Q31" i="2"/>
  <c r="K31" i="2" s="1"/>
  <c r="O109" i="2"/>
  <c r="R109" i="2" s="1"/>
  <c r="T22" i="2"/>
  <c r="N22" i="2" s="1"/>
  <c r="Q104" i="2"/>
  <c r="K104" i="2" s="1"/>
  <c r="T40" i="2"/>
  <c r="N40" i="2" s="1"/>
  <c r="O121" i="2"/>
  <c r="R121" i="2" s="1"/>
  <c r="Q142" i="2"/>
  <c r="K142" i="2" s="1"/>
  <c r="T70" i="2"/>
  <c r="N70" i="2" s="1"/>
  <c r="Q139" i="2"/>
  <c r="K139" i="2" s="1"/>
  <c r="T123" i="2"/>
  <c r="N123" i="2" s="1"/>
  <c r="Q75" i="2"/>
  <c r="K75" i="2" s="1"/>
  <c r="T59" i="2"/>
  <c r="N59" i="2" s="1"/>
  <c r="Q11" i="2"/>
  <c r="K11" i="2" s="1"/>
  <c r="T126" i="2"/>
  <c r="N126" i="2" s="1"/>
  <c r="Q84" i="2"/>
  <c r="K84" i="2" s="1"/>
  <c r="Q140" i="2"/>
  <c r="K140" i="2" s="1"/>
  <c r="T146" i="2"/>
  <c r="N146" i="2" s="1"/>
  <c r="T98" i="2"/>
  <c r="N98" i="2" s="1"/>
  <c r="Q90" i="2"/>
  <c r="K90" i="2" s="1"/>
  <c r="Q82" i="2"/>
  <c r="K82" i="2" s="1"/>
  <c r="Q128" i="2"/>
  <c r="K128" i="2" s="1"/>
  <c r="Q96" i="2"/>
  <c r="K96" i="2" s="1"/>
  <c r="T64" i="2"/>
  <c r="N64" i="2" s="1"/>
  <c r="T130" i="2"/>
  <c r="N130" i="2" s="1"/>
  <c r="Q78" i="2"/>
  <c r="K78" i="2" s="1"/>
  <c r="T62" i="2"/>
  <c r="N62" i="2" s="1"/>
  <c r="Q10" i="2"/>
  <c r="K10" i="2" s="1"/>
  <c r="Y113" i="2"/>
  <c r="T135" i="2"/>
  <c r="N135" i="2" s="1"/>
  <c r="Q87" i="2"/>
  <c r="K87" i="2"/>
  <c r="T71" i="2"/>
  <c r="N71" i="2" s="1"/>
  <c r="Q23" i="2"/>
  <c r="K23" i="2" s="1"/>
  <c r="T7" i="2"/>
  <c r="N7" i="2" s="1"/>
  <c r="P93" i="2"/>
  <c r="J93" i="2" s="1"/>
  <c r="Q24" i="2"/>
  <c r="K24" i="2" s="1"/>
  <c r="T38" i="2"/>
  <c r="N38" i="2" s="1"/>
  <c r="T147" i="2"/>
  <c r="N147" i="2" s="1"/>
  <c r="T83" i="2"/>
  <c r="N83" i="2"/>
  <c r="Q35" i="2"/>
  <c r="K35" i="2" s="1"/>
  <c r="T134" i="2"/>
  <c r="N134" i="2" s="1"/>
  <c r="O37" i="2"/>
  <c r="R37" i="2" s="1"/>
  <c r="Y101" i="2"/>
  <c r="Q12" i="2"/>
  <c r="K12" i="2" s="1"/>
  <c r="Q25" i="2"/>
  <c r="K25" i="2" s="1"/>
  <c r="Q108" i="2"/>
  <c r="K108" i="2" s="1"/>
  <c r="Y105" i="2"/>
  <c r="P89" i="2"/>
  <c r="J89" i="2" s="1"/>
  <c r="Q57" i="2"/>
  <c r="K57" i="2" s="1"/>
  <c r="O13" i="2"/>
  <c r="R13" i="2" s="1"/>
  <c r="Q117" i="2"/>
  <c r="K117" i="2" s="1"/>
  <c r="Q9" i="2"/>
  <c r="K9" i="2" s="1"/>
  <c r="Q61" i="2"/>
  <c r="K61" i="2" s="1"/>
  <c r="Q141" i="2"/>
  <c r="K141" i="2" s="1"/>
  <c r="Q125" i="2"/>
  <c r="K125" i="2" s="1"/>
  <c r="Q29" i="2"/>
  <c r="K29" i="2" s="1"/>
  <c r="Q77" i="2"/>
  <c r="K77" i="2" s="1"/>
  <c r="Q28" i="2"/>
  <c r="K28" i="2" s="1"/>
  <c r="O5" i="2"/>
  <c r="R5" i="2" s="1"/>
  <c r="T86" i="2"/>
  <c r="N86" i="2" s="1"/>
  <c r="Q138" i="2"/>
  <c r="K138" i="2" s="1"/>
  <c r="T143" i="2"/>
  <c r="N143" i="2" s="1"/>
  <c r="T79" i="2"/>
  <c r="N79" i="2" s="1"/>
  <c r="T15" i="2"/>
  <c r="N15" i="2" s="1"/>
  <c r="Q14" i="2"/>
  <c r="K14" i="2" s="1"/>
  <c r="T75" i="2"/>
  <c r="N75" i="2" s="1"/>
  <c r="Q27" i="2"/>
  <c r="K27" i="2" s="1"/>
  <c r="T96" i="2"/>
  <c r="N96" i="2" s="1"/>
  <c r="T10" i="2"/>
  <c r="N10" i="2" s="1"/>
  <c r="O125" i="2"/>
  <c r="R125" i="2" s="1"/>
  <c r="Q88" i="2"/>
  <c r="K88" i="2" s="1"/>
  <c r="Q58" i="2"/>
  <c r="K58" i="2" s="1"/>
  <c r="Q51" i="2"/>
  <c r="K51" i="2" s="1"/>
  <c r="T19" i="2"/>
  <c r="N19" i="2" s="1"/>
  <c r="T26" i="2"/>
  <c r="N26" i="2" s="1"/>
  <c r="O149" i="2"/>
  <c r="R149" i="2" s="1"/>
  <c r="O137" i="2"/>
  <c r="R137" i="2" s="1"/>
  <c r="T49" i="2"/>
  <c r="N49" i="2" s="1"/>
  <c r="Q101" i="2"/>
  <c r="K101" i="2" s="1"/>
  <c r="Q97" i="2"/>
  <c r="K97" i="2" s="1"/>
  <c r="Q45" i="2"/>
  <c r="K45" i="2" s="1"/>
  <c r="Q81" i="2"/>
  <c r="K81" i="2" s="1"/>
  <c r="O53" i="2"/>
  <c r="R53" i="2" s="1"/>
  <c r="Q94" i="2"/>
  <c r="K94" i="2" s="1"/>
  <c r="Q42" i="2"/>
  <c r="K42" i="2" s="1"/>
  <c r="P121" i="2"/>
  <c r="J121" i="2" s="1"/>
  <c r="T54" i="2"/>
  <c r="N54" i="2" s="1"/>
  <c r="T139" i="2"/>
  <c r="N139" i="2" s="1"/>
  <c r="Q91" i="2"/>
  <c r="K91" i="2" s="1"/>
  <c r="T11" i="2"/>
  <c r="N11" i="2" s="1"/>
  <c r="Q20" i="2"/>
  <c r="K20" i="2" s="1"/>
  <c r="T90" i="2"/>
  <c r="N90" i="2" s="1"/>
  <c r="T78" i="2"/>
  <c r="N78" i="2" s="1"/>
  <c r="Q34" i="2"/>
  <c r="K34" i="2" s="1"/>
  <c r="O57" i="2"/>
  <c r="R57" i="2" s="1"/>
  <c r="Q103" i="2"/>
  <c r="K103" i="2" s="1"/>
  <c r="T87" i="2"/>
  <c r="N87" i="2" s="1"/>
  <c r="Q39" i="2"/>
  <c r="K39" i="2" s="1"/>
  <c r="T23" i="2"/>
  <c r="N23" i="2" s="1"/>
  <c r="P61" i="2"/>
  <c r="J61" i="2" s="1"/>
  <c r="T24" i="2"/>
  <c r="N24" i="2" s="1"/>
  <c r="Q38" i="2"/>
  <c r="K38" i="2" s="1"/>
  <c r="Q115" i="2"/>
  <c r="K115" i="2" s="1"/>
  <c r="T99" i="2"/>
  <c r="N99" i="2" s="1"/>
  <c r="O69" i="2"/>
  <c r="R69" i="2" s="1"/>
  <c r="O25" i="2"/>
  <c r="R25" i="2" s="1"/>
  <c r="O41" i="2"/>
  <c r="R41" i="2" s="1"/>
  <c r="O113" i="2"/>
  <c r="R113" i="2" s="1"/>
  <c r="Q121" i="2"/>
  <c r="K121" i="2" s="1"/>
  <c r="Q105" i="2"/>
  <c r="K105" i="2" s="1"/>
  <c r="Q120" i="2"/>
  <c r="K120" i="2" s="1"/>
  <c r="Q56" i="2"/>
  <c r="K56" i="2" s="1"/>
  <c r="Q67" i="2"/>
  <c r="K67" i="2" s="1"/>
  <c r="T102" i="2"/>
  <c r="N102" i="2" s="1"/>
  <c r="O117" i="2"/>
  <c r="R117" i="2" s="1"/>
  <c r="O21" i="2"/>
  <c r="R21" i="2" s="1"/>
  <c r="Q116" i="2"/>
  <c r="K116" i="2" s="1"/>
  <c r="Q110" i="2"/>
  <c r="K110" i="2" s="1"/>
  <c r="T94" i="2"/>
  <c r="N94" i="2" s="1"/>
  <c r="T74" i="2"/>
  <c r="N74" i="2" s="1"/>
  <c r="Q16" i="2"/>
  <c r="K16" i="2" s="1"/>
  <c r="T138" i="2"/>
  <c r="N138" i="2" s="1"/>
  <c r="Q50" i="2"/>
  <c r="K50" i="2" s="1"/>
  <c r="T42" i="2"/>
  <c r="N42" i="2" s="1"/>
  <c r="Q111" i="2"/>
  <c r="K111" i="2" s="1"/>
  <c r="T95" i="2"/>
  <c r="N95" i="2" s="1"/>
  <c r="Q63" i="2"/>
  <c r="K63" i="2" s="1"/>
  <c r="T31" i="2"/>
  <c r="N31" i="2" s="1"/>
  <c r="T104" i="2"/>
  <c r="N104" i="2" s="1"/>
  <c r="Q8" i="2"/>
  <c r="K8" i="2" s="1"/>
  <c r="P73" i="2"/>
  <c r="J73" i="2" s="1"/>
  <c r="T14" i="2"/>
  <c r="N14" i="2" s="1"/>
  <c r="Q107" i="2"/>
  <c r="K107" i="2" s="1"/>
  <c r="T91" i="2"/>
  <c r="N91" i="2" s="1"/>
  <c r="Q43" i="2"/>
  <c r="K43" i="2" s="1"/>
  <c r="T27" i="2"/>
  <c r="N27" i="2" s="1"/>
  <c r="Q30" i="2"/>
  <c r="K30" i="2" s="1"/>
  <c r="Q60" i="2"/>
  <c r="K60" i="2" s="1"/>
  <c r="Q114" i="2"/>
  <c r="K114" i="2" s="1"/>
  <c r="Q98" i="2"/>
  <c r="K98" i="2" s="1"/>
  <c r="T82" i="2"/>
  <c r="N82" i="2" s="1"/>
  <c r="T128" i="2"/>
  <c r="N128" i="2" s="1"/>
  <c r="T32" i="2"/>
  <c r="N32" i="2" s="1"/>
  <c r="Q130" i="2"/>
  <c r="K130" i="2" s="1"/>
  <c r="Q46" i="2"/>
  <c r="K46" i="2" s="1"/>
  <c r="T34" i="2"/>
  <c r="N34" i="2" s="1"/>
  <c r="O145" i="2"/>
  <c r="R145" i="2" s="1"/>
  <c r="Q119" i="2"/>
  <c r="K119" i="2" s="1"/>
  <c r="T103" i="2"/>
  <c r="N103" i="2" s="1"/>
  <c r="Q55" i="2"/>
  <c r="K55" i="2" s="1"/>
  <c r="T39" i="2"/>
  <c r="N39" i="2" s="1"/>
  <c r="P125" i="2"/>
  <c r="J125" i="2" s="1"/>
  <c r="T88" i="2"/>
  <c r="N88" i="2" s="1"/>
  <c r="O49" i="2"/>
  <c r="T58" i="2"/>
  <c r="N58" i="2" s="1"/>
  <c r="Q131" i="2"/>
  <c r="K131" i="2" s="1"/>
  <c r="T115" i="2"/>
  <c r="N115" i="2" s="1"/>
  <c r="Q83" i="2"/>
  <c r="K83" i="2" s="1"/>
  <c r="T35" i="2"/>
  <c r="N35" i="2" s="1"/>
  <c r="P69" i="2"/>
  <c r="J69" i="2" s="1"/>
  <c r="O73" i="2"/>
  <c r="R73" i="2" s="1"/>
  <c r="P85" i="2"/>
  <c r="J85" i="2" s="1"/>
  <c r="Q85" i="2"/>
  <c r="K85" i="2" s="1"/>
  <c r="Q76" i="2"/>
  <c r="K76" i="2" s="1"/>
  <c r="P81" i="2"/>
  <c r="J81" i="2" s="1"/>
  <c r="Q69" i="2"/>
  <c r="K69" i="2" s="1"/>
  <c r="O33" i="2"/>
  <c r="R33" i="2" s="1"/>
  <c r="T65" i="2"/>
  <c r="N65" i="2" s="1"/>
  <c r="O97" i="2"/>
  <c r="R97" i="2" s="1"/>
  <c r="I97" i="2"/>
  <c r="Q13" i="2"/>
  <c r="K13" i="2" s="1"/>
  <c r="Q73" i="2"/>
  <c r="K73" i="2" s="1"/>
  <c r="Q89" i="2"/>
  <c r="K89" i="2" s="1"/>
  <c r="T81" i="2"/>
  <c r="N81" i="2" s="1"/>
  <c r="Q65" i="2"/>
  <c r="K65" i="2" s="1"/>
  <c r="O17" i="2"/>
  <c r="R17" i="2" s="1"/>
  <c r="Q3" i="2"/>
  <c r="K3" i="2" s="1"/>
  <c r="T6" i="2"/>
  <c r="N6" i="2"/>
  <c r="Q36" i="2"/>
  <c r="K36" i="2" s="1"/>
  <c r="Q144" i="2"/>
  <c r="K144" i="2" s="1"/>
  <c r="T80" i="2"/>
  <c r="N80" i="2" s="1"/>
  <c r="T106" i="2"/>
  <c r="N106" i="2" s="1"/>
  <c r="T18" i="2"/>
  <c r="N18" i="2" s="1"/>
  <c r="P13" i="2"/>
  <c r="J13" i="2" s="1"/>
  <c r="Q136" i="2"/>
  <c r="K136" i="2" s="1"/>
  <c r="T72" i="2"/>
  <c r="N72" i="2"/>
  <c r="T142" i="2"/>
  <c r="N142" i="2" s="1"/>
  <c r="P45" i="2"/>
  <c r="J45" i="2" s="1"/>
  <c r="Q4" i="2"/>
  <c r="K4" i="2" s="1"/>
  <c r="T110" i="2"/>
  <c r="N110" i="2" s="1"/>
  <c r="T144" i="2"/>
  <c r="N144" i="2" s="1"/>
  <c r="Q48" i="2"/>
  <c r="K48" i="2" s="1"/>
  <c r="T66" i="2"/>
  <c r="N66" i="2" s="1"/>
  <c r="P129" i="2"/>
  <c r="J129" i="2"/>
  <c r="Q127" i="2"/>
  <c r="K127" i="2" s="1"/>
  <c r="T111" i="2"/>
  <c r="N111" i="2" s="1"/>
  <c r="Q15" i="2"/>
  <c r="K15" i="2" s="1"/>
  <c r="Q22" i="2"/>
  <c r="K22" i="2" s="1"/>
  <c r="Q132" i="2"/>
  <c r="K132" i="2" s="1"/>
  <c r="Q72" i="2"/>
  <c r="K72" i="2" s="1"/>
  <c r="T8" i="2"/>
  <c r="N8" i="2" s="1"/>
  <c r="Q54" i="2"/>
  <c r="K54" i="2"/>
  <c r="T107" i="2"/>
  <c r="N107" i="2" s="1"/>
  <c r="T43" i="2"/>
  <c r="N43" i="2" s="1"/>
  <c r="T30" i="2"/>
  <c r="N30" i="2" s="1"/>
  <c r="Q52" i="2"/>
  <c r="K52" i="2" s="1"/>
  <c r="T114" i="2"/>
  <c r="N114" i="2" s="1"/>
  <c r="Q32" i="2"/>
  <c r="K32" i="2" s="1"/>
  <c r="T46" i="2"/>
  <c r="N46" i="2" s="1"/>
  <c r="Q135" i="2"/>
  <c r="K135" i="2"/>
  <c r="Q71" i="2"/>
  <c r="K71" i="2" s="1"/>
  <c r="O29" i="2"/>
  <c r="R29" i="2" s="1"/>
  <c r="T131" i="2"/>
  <c r="N131" i="2" s="1"/>
  <c r="T51" i="2"/>
  <c r="N51" i="2" s="1"/>
  <c r="P37" i="2"/>
  <c r="J37" i="2" s="1"/>
  <c r="Q137" i="2"/>
  <c r="K137" i="2" s="1"/>
  <c r="Q44" i="2"/>
  <c r="K44" i="2" s="1"/>
  <c r="Q133" i="2"/>
  <c r="K133" i="2" s="1"/>
  <c r="T17" i="2"/>
  <c r="N17" i="2" s="1"/>
  <c r="Q37" i="2"/>
  <c r="K37" i="2" s="1"/>
  <c r="Q145" i="2"/>
  <c r="K145" i="2" s="1"/>
  <c r="O81" i="2"/>
  <c r="R81" i="2" s="1"/>
  <c r="Q113" i="2"/>
  <c r="K113" i="2"/>
  <c r="P17" i="2"/>
  <c r="J17" i="2" s="1"/>
  <c r="Y109" i="2"/>
  <c r="Q109" i="2"/>
  <c r="K109" i="2" s="1"/>
  <c r="Y21" i="2"/>
  <c r="Q21" i="2"/>
  <c r="K21" i="2" s="1"/>
  <c r="Y5" i="2"/>
  <c r="Q5" i="2"/>
  <c r="K5" i="2" s="1"/>
  <c r="X101" i="2"/>
  <c r="X89" i="2"/>
  <c r="X77" i="2"/>
  <c r="Y33" i="2"/>
  <c r="Y108" i="2"/>
  <c r="L9" i="2"/>
  <c r="Y137" i="2"/>
  <c r="D61" i="2"/>
  <c r="Y133" i="2"/>
  <c r="X108" i="2"/>
  <c r="D129" i="2"/>
  <c r="Y57" i="2"/>
  <c r="Y97" i="2"/>
  <c r="Y25" i="2"/>
  <c r="Y149" i="2"/>
  <c r="Y140" i="2"/>
  <c r="X85" i="2"/>
  <c r="Y120" i="2"/>
  <c r="X120" i="2"/>
  <c r="Y66" i="2"/>
  <c r="X66" i="2"/>
  <c r="Y143" i="2"/>
  <c r="X143" i="2"/>
  <c r="Y63" i="2"/>
  <c r="X63" i="2"/>
  <c r="Y36" i="2"/>
  <c r="X36" i="2"/>
  <c r="X92" i="2"/>
  <c r="Y92" i="2"/>
  <c r="Y136" i="2"/>
  <c r="X136" i="2"/>
  <c r="Y40" i="2"/>
  <c r="X40" i="2"/>
  <c r="Y142" i="2"/>
  <c r="X142" i="2"/>
  <c r="X139" i="2"/>
  <c r="Y139" i="2"/>
  <c r="X75" i="2"/>
  <c r="Y75" i="2"/>
  <c r="Y11" i="2"/>
  <c r="X11" i="2"/>
  <c r="X100" i="2"/>
  <c r="Y100" i="2"/>
  <c r="Y90" i="2"/>
  <c r="X90" i="2"/>
  <c r="Y82" i="2"/>
  <c r="X82" i="2"/>
  <c r="Y96" i="2"/>
  <c r="X96" i="2"/>
  <c r="Y78" i="2"/>
  <c r="X78" i="2"/>
  <c r="X10" i="2"/>
  <c r="Y10" i="2"/>
  <c r="Y87" i="2"/>
  <c r="X87" i="2"/>
  <c r="Y23" i="2"/>
  <c r="X23" i="2"/>
  <c r="Y147" i="2"/>
  <c r="X147" i="2"/>
  <c r="Y51" i="2"/>
  <c r="X51" i="2"/>
  <c r="Y134" i="2"/>
  <c r="X134" i="2"/>
  <c r="X26" i="2"/>
  <c r="Y26" i="2"/>
  <c r="Y102" i="2"/>
  <c r="X102" i="2"/>
  <c r="Y28" i="2"/>
  <c r="X28" i="2"/>
  <c r="Y118" i="2"/>
  <c r="X118" i="2"/>
  <c r="Y112" i="2"/>
  <c r="X112" i="2"/>
  <c r="Y86" i="2"/>
  <c r="X86" i="2"/>
  <c r="Y74" i="2"/>
  <c r="X74" i="2"/>
  <c r="Y80" i="2"/>
  <c r="X80" i="2"/>
  <c r="Y106" i="2"/>
  <c r="X106" i="2"/>
  <c r="Y18" i="2"/>
  <c r="X18" i="2"/>
  <c r="Y79" i="2"/>
  <c r="X79" i="2"/>
  <c r="X15" i="2"/>
  <c r="Y15" i="2"/>
  <c r="Y4" i="2"/>
  <c r="X4" i="2"/>
  <c r="X14" i="2"/>
  <c r="Y14" i="2"/>
  <c r="X91" i="2"/>
  <c r="Y91" i="2"/>
  <c r="Y27" i="2"/>
  <c r="X27" i="2"/>
  <c r="Y44" i="2"/>
  <c r="X44" i="2"/>
  <c r="Y34" i="2"/>
  <c r="X34" i="2"/>
  <c r="Y103" i="2"/>
  <c r="X103" i="2"/>
  <c r="Y39" i="2"/>
  <c r="X39" i="2"/>
  <c r="Y24" i="2"/>
  <c r="X24" i="2"/>
  <c r="Y38" i="2"/>
  <c r="X38" i="2"/>
  <c r="X83" i="2"/>
  <c r="Y83" i="2"/>
  <c r="Y48" i="2"/>
  <c r="X48" i="2"/>
  <c r="Y52" i="2"/>
  <c r="X52" i="2"/>
  <c r="Y60" i="2"/>
  <c r="X60" i="2"/>
  <c r="X148" i="2"/>
  <c r="Y148" i="2"/>
  <c r="Y94" i="2"/>
  <c r="X94" i="2"/>
  <c r="Y138" i="2"/>
  <c r="X138" i="2"/>
  <c r="X42" i="2"/>
  <c r="Y42" i="2"/>
  <c r="Y111" i="2"/>
  <c r="X111" i="2"/>
  <c r="Y95" i="2"/>
  <c r="X95" i="2"/>
  <c r="Y31" i="2"/>
  <c r="X31" i="2"/>
  <c r="X116" i="2"/>
  <c r="Y116" i="2"/>
  <c r="X124" i="2"/>
  <c r="Y124" i="2"/>
  <c r="Y72" i="2"/>
  <c r="X72" i="2"/>
  <c r="X107" i="2"/>
  <c r="Y107" i="2"/>
  <c r="Y43" i="2"/>
  <c r="X43" i="2"/>
  <c r="X30" i="2"/>
  <c r="Y30" i="2"/>
  <c r="X76" i="2"/>
  <c r="Y76" i="2"/>
  <c r="X132" i="2"/>
  <c r="Y132" i="2"/>
  <c r="Y114" i="2"/>
  <c r="X114" i="2"/>
  <c r="Y98" i="2"/>
  <c r="X98" i="2"/>
  <c r="Y128" i="2"/>
  <c r="X128" i="2"/>
  <c r="Y32" i="2"/>
  <c r="X32" i="2"/>
  <c r="Y130" i="2"/>
  <c r="X130" i="2"/>
  <c r="X46" i="2"/>
  <c r="Y46" i="2"/>
  <c r="Y119" i="2"/>
  <c r="X119" i="2"/>
  <c r="Y55" i="2"/>
  <c r="X55" i="2"/>
  <c r="Y88" i="2"/>
  <c r="X88" i="2"/>
  <c r="X58" i="2"/>
  <c r="Y58" i="2"/>
  <c r="Y115" i="2"/>
  <c r="X115" i="2"/>
  <c r="Y99" i="2"/>
  <c r="X99" i="2"/>
  <c r="Y19" i="2"/>
  <c r="X19" i="2"/>
  <c r="Y20" i="2"/>
  <c r="X20" i="2"/>
  <c r="Y144" i="2"/>
  <c r="X144" i="2"/>
  <c r="X84" i="2"/>
  <c r="Y84" i="2"/>
  <c r="Y56" i="2"/>
  <c r="X56" i="2"/>
  <c r="X3" i="2"/>
  <c r="Y3" i="2"/>
  <c r="Y122" i="2"/>
  <c r="X122" i="2"/>
  <c r="X67" i="2"/>
  <c r="Y67" i="2"/>
  <c r="Y6" i="2"/>
  <c r="X6" i="2"/>
  <c r="Y110" i="2"/>
  <c r="X110" i="2"/>
  <c r="Y16" i="2"/>
  <c r="X16" i="2"/>
  <c r="Y50" i="2"/>
  <c r="X50" i="2"/>
  <c r="Y127" i="2"/>
  <c r="X127" i="2"/>
  <c r="X47" i="2"/>
  <c r="Y47" i="2"/>
  <c r="Y22" i="2"/>
  <c r="X22" i="2"/>
  <c r="X68" i="2"/>
  <c r="Y68" i="2"/>
  <c r="Y104" i="2"/>
  <c r="X104" i="2"/>
  <c r="Y8" i="2"/>
  <c r="X8" i="2"/>
  <c r="Y70" i="2"/>
  <c r="X70" i="2"/>
  <c r="Y54" i="2"/>
  <c r="X54" i="2"/>
  <c r="X123" i="2"/>
  <c r="Y123" i="2"/>
  <c r="Y59" i="2"/>
  <c r="X59" i="2"/>
  <c r="Y126" i="2"/>
  <c r="X126" i="2"/>
  <c r="Y12" i="2"/>
  <c r="X12" i="2"/>
  <c r="Y146" i="2"/>
  <c r="X146" i="2"/>
  <c r="Y2" i="2"/>
  <c r="X2" i="2"/>
  <c r="Y64" i="2"/>
  <c r="X64" i="2"/>
  <c r="X62" i="2"/>
  <c r="Y62" i="2"/>
  <c r="Y135" i="2"/>
  <c r="X135" i="2"/>
  <c r="Y71" i="2"/>
  <c r="X71" i="2"/>
  <c r="Y7" i="2"/>
  <c r="X7" i="2"/>
  <c r="Y131" i="2"/>
  <c r="X131" i="2"/>
  <c r="X35" i="2"/>
  <c r="Y35" i="2"/>
  <c r="D65" i="2" l="1"/>
  <c r="D73" i="2"/>
  <c r="E81" i="2"/>
  <c r="I29" i="2"/>
  <c r="D29" i="2"/>
  <c r="I17" i="2"/>
  <c r="I33" i="2"/>
  <c r="I61" i="2"/>
  <c r="O135" i="2"/>
  <c r="R135" i="2" s="1"/>
  <c r="I135" i="2"/>
  <c r="O35" i="2"/>
  <c r="R35" i="2" s="1"/>
  <c r="O131" i="2"/>
  <c r="R131" i="2" s="1"/>
  <c r="O71" i="2"/>
  <c r="R71" i="2" s="1"/>
  <c r="P62" i="2"/>
  <c r="J62" i="2"/>
  <c r="O2" i="2"/>
  <c r="I2" i="2" s="1"/>
  <c r="O12" i="2"/>
  <c r="R12" i="2" s="1"/>
  <c r="I12" i="2"/>
  <c r="O59" i="2"/>
  <c r="R59" i="2" s="1"/>
  <c r="O54" i="2"/>
  <c r="R54" i="2" s="1"/>
  <c r="I54" i="2"/>
  <c r="O8" i="2"/>
  <c r="R8" i="2" s="1"/>
  <c r="P68" i="2"/>
  <c r="J68" i="2" s="1"/>
  <c r="P47" i="2"/>
  <c r="J47" i="2" s="1"/>
  <c r="O50" i="2"/>
  <c r="R50" i="2" s="1"/>
  <c r="I50" i="2"/>
  <c r="O110" i="2"/>
  <c r="R110" i="2" s="1"/>
  <c r="P67" i="2"/>
  <c r="J67" i="2"/>
  <c r="P3" i="2"/>
  <c r="J3" i="2" s="1"/>
  <c r="P84" i="2"/>
  <c r="J84" i="2"/>
  <c r="O20" i="2"/>
  <c r="R20" i="2" s="1"/>
  <c r="O99" i="2"/>
  <c r="R99" i="2" s="1"/>
  <c r="P58" i="2"/>
  <c r="J58" i="2" s="1"/>
  <c r="O55" i="2"/>
  <c r="R55" i="2" s="1"/>
  <c r="I55" i="2"/>
  <c r="P46" i="2"/>
  <c r="J46" i="2" s="1"/>
  <c r="O32" i="2"/>
  <c r="R32" i="2" s="1"/>
  <c r="I32" i="2"/>
  <c r="O98" i="2"/>
  <c r="R98" i="2" s="1"/>
  <c r="P132" i="2"/>
  <c r="J132" i="2"/>
  <c r="P30" i="2"/>
  <c r="J30" i="2" s="1"/>
  <c r="P107" i="2"/>
  <c r="J107" i="2" s="1"/>
  <c r="P124" i="2"/>
  <c r="J124" i="2" s="1"/>
  <c r="O31" i="2"/>
  <c r="R31" i="2" s="1"/>
  <c r="I31" i="2"/>
  <c r="O111" i="2"/>
  <c r="R111" i="2" s="1"/>
  <c r="O138" i="2"/>
  <c r="R138" i="2" s="1"/>
  <c r="I138" i="2"/>
  <c r="P148" i="2"/>
  <c r="J148" i="2" s="1"/>
  <c r="O52" i="2"/>
  <c r="R52" i="2" s="1"/>
  <c r="I52" i="2"/>
  <c r="P83" i="2"/>
  <c r="J83" i="2" s="1"/>
  <c r="O24" i="2"/>
  <c r="R24" i="2" s="1"/>
  <c r="O103" i="2"/>
  <c r="R103" i="2" s="1"/>
  <c r="O44" i="2"/>
  <c r="R44" i="2" s="1"/>
  <c r="I44" i="2"/>
  <c r="P91" i="2"/>
  <c r="J91" i="2" s="1"/>
  <c r="O4" i="2"/>
  <c r="R4" i="2" s="1"/>
  <c r="I4" i="2"/>
  <c r="O79" i="2"/>
  <c r="R79" i="2" s="1"/>
  <c r="O106" i="2"/>
  <c r="R106" i="2" s="1"/>
  <c r="I106" i="2"/>
  <c r="O74" i="2"/>
  <c r="R74" i="2" s="1"/>
  <c r="O112" i="2"/>
  <c r="R112" i="2" s="1"/>
  <c r="O28" i="2"/>
  <c r="R28" i="2" s="1"/>
  <c r="P26" i="2"/>
  <c r="J26" i="2"/>
  <c r="O51" i="2"/>
  <c r="R51" i="2" s="1"/>
  <c r="O23" i="2"/>
  <c r="R23" i="2" s="1"/>
  <c r="I23" i="2"/>
  <c r="P10" i="2"/>
  <c r="J10" i="2" s="1"/>
  <c r="O96" i="2"/>
  <c r="R96" i="2" s="1"/>
  <c r="I96" i="2"/>
  <c r="O90" i="2"/>
  <c r="R90" i="2" s="1"/>
  <c r="O11" i="2"/>
  <c r="R11" i="2" s="1"/>
  <c r="P139" i="2"/>
  <c r="J139" i="2" s="1"/>
  <c r="O40" i="2"/>
  <c r="R40" i="2" s="1"/>
  <c r="I40" i="2"/>
  <c r="P92" i="2"/>
  <c r="J92" i="2" s="1"/>
  <c r="O63" i="2"/>
  <c r="R63" i="2" s="1"/>
  <c r="I63" i="2"/>
  <c r="O66" i="2"/>
  <c r="R66" i="2" s="1"/>
  <c r="O85" i="2"/>
  <c r="R85" i="2" s="1"/>
  <c r="I85" i="2"/>
  <c r="P57" i="2"/>
  <c r="J57" i="2" s="1"/>
  <c r="L97" i="2"/>
  <c r="O7" i="2"/>
  <c r="R7" i="2" s="1"/>
  <c r="O146" i="2"/>
  <c r="R146" i="2" s="1"/>
  <c r="O126" i="2"/>
  <c r="R126" i="2" s="1"/>
  <c r="P123" i="2"/>
  <c r="J123" i="2"/>
  <c r="O70" i="2"/>
  <c r="R70" i="2" s="1"/>
  <c r="O104" i="2"/>
  <c r="R104" i="2" s="1"/>
  <c r="O22" i="2"/>
  <c r="R22" i="2" s="1"/>
  <c r="O127" i="2"/>
  <c r="R127" i="2" s="1"/>
  <c r="O16" i="2"/>
  <c r="R16" i="2" s="1"/>
  <c r="O6" i="2"/>
  <c r="R6" i="2" s="1"/>
  <c r="O122" i="2"/>
  <c r="R122" i="2" s="1"/>
  <c r="O56" i="2"/>
  <c r="R56" i="2" s="1"/>
  <c r="I56" i="2"/>
  <c r="O144" i="2"/>
  <c r="R144" i="2" s="1"/>
  <c r="O19" i="2"/>
  <c r="R19" i="2" s="1"/>
  <c r="O115" i="2"/>
  <c r="R115" i="2" s="1"/>
  <c r="O88" i="2"/>
  <c r="R88" i="2" s="1"/>
  <c r="O119" i="2"/>
  <c r="R119" i="2" s="1"/>
  <c r="O130" i="2"/>
  <c r="R130" i="2" s="1"/>
  <c r="O128" i="2"/>
  <c r="R128" i="2" s="1"/>
  <c r="O114" i="2"/>
  <c r="R114" i="2" s="1"/>
  <c r="I114" i="2"/>
  <c r="P76" i="2"/>
  <c r="J76" i="2" s="1"/>
  <c r="O43" i="2"/>
  <c r="R43" i="2" s="1"/>
  <c r="O72" i="2"/>
  <c r="R72" i="2" s="1"/>
  <c r="P116" i="2"/>
  <c r="J116" i="2" s="1"/>
  <c r="O95" i="2"/>
  <c r="R95" i="2" s="1"/>
  <c r="P42" i="2"/>
  <c r="J42" i="2" s="1"/>
  <c r="O94" i="2"/>
  <c r="R94" i="2" s="1"/>
  <c r="O60" i="2"/>
  <c r="R60" i="2" s="1"/>
  <c r="I60" i="2"/>
  <c r="L60" i="2" s="1"/>
  <c r="O48" i="2"/>
  <c r="R48" i="2" s="1"/>
  <c r="O38" i="2"/>
  <c r="R38" i="2" s="1"/>
  <c r="O39" i="2"/>
  <c r="R39" i="2" s="1"/>
  <c r="O34" i="2"/>
  <c r="R34" i="2" s="1"/>
  <c r="O27" i="2"/>
  <c r="R27" i="2" s="1"/>
  <c r="P14" i="2"/>
  <c r="J14" i="2" s="1"/>
  <c r="O108" i="2"/>
  <c r="R108" i="2" s="1"/>
  <c r="R49" i="2"/>
  <c r="I49" i="2"/>
  <c r="P35" i="2"/>
  <c r="J35" i="2" s="1"/>
  <c r="O64" i="2"/>
  <c r="R64" i="2" s="1"/>
  <c r="P7" i="2"/>
  <c r="J7" i="2"/>
  <c r="P135" i="2"/>
  <c r="J135" i="2" s="1"/>
  <c r="P64" i="2"/>
  <c r="J64" i="2"/>
  <c r="P146" i="2"/>
  <c r="J146" i="2" s="1"/>
  <c r="P126" i="2"/>
  <c r="J126" i="2" s="1"/>
  <c r="O123" i="2"/>
  <c r="R123" i="2" s="1"/>
  <c r="P70" i="2"/>
  <c r="J70" i="2" s="1"/>
  <c r="P104" i="2"/>
  <c r="J104" i="2" s="1"/>
  <c r="P22" i="2"/>
  <c r="J22" i="2"/>
  <c r="P127" i="2"/>
  <c r="J127" i="2" s="1"/>
  <c r="P16" i="2"/>
  <c r="J16" i="2"/>
  <c r="P6" i="2"/>
  <c r="J6" i="2" s="1"/>
  <c r="P122" i="2"/>
  <c r="J122" i="2" s="1"/>
  <c r="P56" i="2"/>
  <c r="J56" i="2" s="1"/>
  <c r="P144" i="2"/>
  <c r="J144" i="2" s="1"/>
  <c r="P19" i="2"/>
  <c r="J19" i="2" s="1"/>
  <c r="P115" i="2"/>
  <c r="J115" i="2"/>
  <c r="P88" i="2"/>
  <c r="J88" i="2" s="1"/>
  <c r="P119" i="2"/>
  <c r="J119" i="2"/>
  <c r="P130" i="2"/>
  <c r="J130" i="2" s="1"/>
  <c r="P128" i="2"/>
  <c r="J128" i="2" s="1"/>
  <c r="P114" i="2"/>
  <c r="J114" i="2" s="1"/>
  <c r="O76" i="2"/>
  <c r="R76" i="2" s="1"/>
  <c r="P43" i="2"/>
  <c r="J43" i="2" s="1"/>
  <c r="P72" i="2"/>
  <c r="J72" i="2"/>
  <c r="O116" i="2"/>
  <c r="R116" i="2" s="1"/>
  <c r="P95" i="2"/>
  <c r="J95" i="2"/>
  <c r="O42" i="2"/>
  <c r="R42" i="2" s="1"/>
  <c r="P94" i="2"/>
  <c r="J94" i="2" s="1"/>
  <c r="P60" i="2"/>
  <c r="J60" i="2" s="1"/>
  <c r="P48" i="2"/>
  <c r="D48" i="2" s="1"/>
  <c r="P38" i="2"/>
  <c r="J38" i="2" s="1"/>
  <c r="P39" i="2"/>
  <c r="J39" i="2"/>
  <c r="P34" i="2"/>
  <c r="J34" i="2" s="1"/>
  <c r="P27" i="2"/>
  <c r="J27" i="2"/>
  <c r="O14" i="2"/>
  <c r="R14" i="2" s="1"/>
  <c r="O15" i="2"/>
  <c r="R15" i="2" s="1"/>
  <c r="P18" i="2"/>
  <c r="J18" i="2" s="1"/>
  <c r="P80" i="2"/>
  <c r="J80" i="2" s="1"/>
  <c r="P86" i="2"/>
  <c r="J86" i="2" s="1"/>
  <c r="P118" i="2"/>
  <c r="J118" i="2"/>
  <c r="P102" i="2"/>
  <c r="J102" i="2" s="1"/>
  <c r="P134" i="2"/>
  <c r="J134" i="2"/>
  <c r="P147" i="2"/>
  <c r="J147" i="2" s="1"/>
  <c r="P87" i="2"/>
  <c r="J87" i="2" s="1"/>
  <c r="P78" i="2"/>
  <c r="J78" i="2" s="1"/>
  <c r="P82" i="2"/>
  <c r="J82" i="2" s="1"/>
  <c r="O100" i="2"/>
  <c r="R100" i="2" s="1"/>
  <c r="O75" i="2"/>
  <c r="R75" i="2" s="1"/>
  <c r="I75" i="2"/>
  <c r="P142" i="2"/>
  <c r="J142" i="2" s="1"/>
  <c r="P136" i="2"/>
  <c r="J136" i="2"/>
  <c r="P36" i="2"/>
  <c r="J36" i="2" s="1"/>
  <c r="P143" i="2"/>
  <c r="J143" i="2" s="1"/>
  <c r="O77" i="2"/>
  <c r="I77" i="2" s="1"/>
  <c r="L17" i="2"/>
  <c r="B17" i="2" s="1"/>
  <c r="L33" i="2"/>
  <c r="P131" i="2"/>
  <c r="J131" i="2"/>
  <c r="P71" i="2"/>
  <c r="J71" i="2" s="1"/>
  <c r="O62" i="2"/>
  <c r="R62" i="2" s="1"/>
  <c r="P2" i="2"/>
  <c r="J2" i="2" s="1"/>
  <c r="P12" i="2"/>
  <c r="J12" i="2"/>
  <c r="P59" i="2"/>
  <c r="J59" i="2" s="1"/>
  <c r="P54" i="2"/>
  <c r="J54" i="2" s="1"/>
  <c r="P8" i="2"/>
  <c r="J8" i="2" s="1"/>
  <c r="O68" i="2"/>
  <c r="R68" i="2" s="1"/>
  <c r="I68" i="2"/>
  <c r="O47" i="2"/>
  <c r="R47" i="2" s="1"/>
  <c r="P50" i="2"/>
  <c r="J50" i="2" s="1"/>
  <c r="P110" i="2"/>
  <c r="J110" i="2" s="1"/>
  <c r="O67" i="2"/>
  <c r="R67" i="2" s="1"/>
  <c r="I67" i="2"/>
  <c r="O3" i="2"/>
  <c r="R3" i="2" s="1"/>
  <c r="O84" i="2"/>
  <c r="R84" i="2" s="1"/>
  <c r="P20" i="2"/>
  <c r="J20" i="2" s="1"/>
  <c r="P99" i="2"/>
  <c r="J99" i="2"/>
  <c r="O58" i="2"/>
  <c r="R58" i="2" s="1"/>
  <c r="P55" i="2"/>
  <c r="J55" i="2" s="1"/>
  <c r="O46" i="2"/>
  <c r="R46" i="2" s="1"/>
  <c r="P32" i="2"/>
  <c r="J32" i="2"/>
  <c r="P98" i="2"/>
  <c r="J98" i="2" s="1"/>
  <c r="O132" i="2"/>
  <c r="R132" i="2" s="1"/>
  <c r="O30" i="2"/>
  <c r="R30" i="2" s="1"/>
  <c r="O107" i="2"/>
  <c r="R107" i="2" s="1"/>
  <c r="I107" i="2"/>
  <c r="L107" i="2" s="1"/>
  <c r="O124" i="2"/>
  <c r="R124" i="2" s="1"/>
  <c r="P31" i="2"/>
  <c r="J31" i="2" s="1"/>
  <c r="P111" i="2"/>
  <c r="J111" i="2" s="1"/>
  <c r="P138" i="2"/>
  <c r="J138" i="2"/>
  <c r="O148" i="2"/>
  <c r="R148" i="2" s="1"/>
  <c r="P52" i="2"/>
  <c r="J52" i="2" s="1"/>
  <c r="O83" i="2"/>
  <c r="R83" i="2" s="1"/>
  <c r="P24" i="2"/>
  <c r="J24" i="2"/>
  <c r="P103" i="2"/>
  <c r="J103" i="2" s="1"/>
  <c r="P44" i="2"/>
  <c r="J44" i="2" s="1"/>
  <c r="O91" i="2"/>
  <c r="R91" i="2" s="1"/>
  <c r="P4" i="2"/>
  <c r="J4" i="2"/>
  <c r="P79" i="2"/>
  <c r="J79" i="2" s="1"/>
  <c r="P106" i="2"/>
  <c r="D106" i="2" s="1"/>
  <c r="P74" i="2"/>
  <c r="J74" i="2" s="1"/>
  <c r="P112" i="2"/>
  <c r="J112" i="2"/>
  <c r="P28" i="2"/>
  <c r="J28" i="2" s="1"/>
  <c r="O26" i="2"/>
  <c r="R26" i="2" s="1"/>
  <c r="P51" i="2"/>
  <c r="J51" i="2" s="1"/>
  <c r="P23" i="2"/>
  <c r="J23" i="2"/>
  <c r="O10" i="2"/>
  <c r="R10" i="2" s="1"/>
  <c r="P96" i="2"/>
  <c r="J96" i="2" s="1"/>
  <c r="P90" i="2"/>
  <c r="J90" i="2" s="1"/>
  <c r="P11" i="2"/>
  <c r="J11" i="2"/>
  <c r="O139" i="2"/>
  <c r="R139" i="2" s="1"/>
  <c r="P40" i="2"/>
  <c r="J40" i="2" s="1"/>
  <c r="O92" i="2"/>
  <c r="R92" i="2" s="1"/>
  <c r="P63" i="2"/>
  <c r="J63" i="2"/>
  <c r="P66" i="2"/>
  <c r="J66" i="2" s="1"/>
  <c r="P140" i="2"/>
  <c r="D140" i="2" s="1"/>
  <c r="P97" i="2"/>
  <c r="J97" i="2" s="1"/>
  <c r="B97" i="2" s="1"/>
  <c r="D145" i="2"/>
  <c r="D41" i="2"/>
  <c r="P5" i="2"/>
  <c r="J5" i="2" s="1"/>
  <c r="P109" i="2"/>
  <c r="J109" i="2" s="1"/>
  <c r="I73" i="2"/>
  <c r="I145" i="2"/>
  <c r="I117" i="2"/>
  <c r="I41" i="2"/>
  <c r="I69" i="2"/>
  <c r="I57" i="2"/>
  <c r="I53" i="2"/>
  <c r="I137" i="2"/>
  <c r="I5" i="2"/>
  <c r="P101" i="2"/>
  <c r="J101" i="2" s="1"/>
  <c r="I141" i="2"/>
  <c r="P15" i="2"/>
  <c r="J15" i="2" s="1"/>
  <c r="O18" i="2"/>
  <c r="R18" i="2" s="1"/>
  <c r="O80" i="2"/>
  <c r="R80" i="2" s="1"/>
  <c r="O86" i="2"/>
  <c r="R86" i="2" s="1"/>
  <c r="I86" i="2"/>
  <c r="O118" i="2"/>
  <c r="R118" i="2" s="1"/>
  <c r="O102" i="2"/>
  <c r="R102" i="2" s="1"/>
  <c r="O134" i="2"/>
  <c r="R134" i="2" s="1"/>
  <c r="O147" i="2"/>
  <c r="R147" i="2" s="1"/>
  <c r="O87" i="2"/>
  <c r="R87" i="2" s="1"/>
  <c r="O78" i="2"/>
  <c r="R78" i="2" s="1"/>
  <c r="O82" i="2"/>
  <c r="R82" i="2" s="1"/>
  <c r="P100" i="2"/>
  <c r="J100" i="2"/>
  <c r="P75" i="2"/>
  <c r="J75" i="2" s="1"/>
  <c r="O142" i="2"/>
  <c r="R142" i="2" s="1"/>
  <c r="O136" i="2"/>
  <c r="R136" i="2" s="1"/>
  <c r="O36" i="2"/>
  <c r="R36" i="2" s="1"/>
  <c r="O143" i="2"/>
  <c r="R143" i="2" s="1"/>
  <c r="O120" i="2"/>
  <c r="R120" i="2" s="1"/>
  <c r="P149" i="2"/>
  <c r="J149" i="2" s="1"/>
  <c r="D121" i="2"/>
  <c r="P108" i="2"/>
  <c r="D108" i="2" s="1"/>
  <c r="I81" i="2"/>
  <c r="P105" i="2"/>
  <c r="D105" i="2" s="1"/>
  <c r="J105" i="2"/>
  <c r="I37" i="2"/>
  <c r="I45" i="2"/>
  <c r="I105" i="2"/>
  <c r="I93" i="2"/>
  <c r="I140" i="2"/>
  <c r="I129" i="2"/>
  <c r="I133" i="2"/>
  <c r="P120" i="2"/>
  <c r="J120" i="2" s="1"/>
  <c r="P25" i="2"/>
  <c r="J25" i="2" s="1"/>
  <c r="P133" i="2"/>
  <c r="J133" i="2" s="1"/>
  <c r="P137" i="2"/>
  <c r="J137" i="2"/>
  <c r="P33" i="2"/>
  <c r="J33" i="2" s="1"/>
  <c r="B33" i="2" s="1"/>
  <c r="O101" i="2"/>
  <c r="R101" i="2" s="1"/>
  <c r="I101" i="2"/>
  <c r="P21" i="2"/>
  <c r="J21" i="2" s="1"/>
  <c r="I21" i="2"/>
  <c r="I113" i="2"/>
  <c r="I25" i="2"/>
  <c r="I149" i="2"/>
  <c r="I125" i="2"/>
  <c r="I13" i="2"/>
  <c r="I121" i="2"/>
  <c r="I109" i="2"/>
  <c r="P41" i="2"/>
  <c r="J41" i="2" s="1"/>
  <c r="B9" i="2"/>
  <c r="P113" i="2"/>
  <c r="J113" i="2"/>
  <c r="O89" i="2"/>
  <c r="R89" i="2" s="1"/>
  <c r="E89" i="2" s="1"/>
  <c r="R2" i="2"/>
  <c r="L65" i="2"/>
  <c r="B65" i="2" s="1"/>
  <c r="E101" i="2"/>
  <c r="E37" i="2"/>
  <c r="E45" i="2"/>
  <c r="E149" i="2"/>
  <c r="E65" i="2"/>
  <c r="E73" i="2"/>
  <c r="E145" i="2"/>
  <c r="E129" i="2"/>
  <c r="E25" i="2"/>
  <c r="E97" i="2"/>
  <c r="E105" i="2"/>
  <c r="E9" i="2"/>
  <c r="E113" i="2"/>
  <c r="E5" i="2"/>
  <c r="E53" i="2"/>
  <c r="E125" i="2"/>
  <c r="E57" i="2"/>
  <c r="E133" i="2"/>
  <c r="E141" i="2"/>
  <c r="E13" i="2"/>
  <c r="E29" i="2"/>
  <c r="E121" i="2"/>
  <c r="E21" i="2"/>
  <c r="E41" i="2"/>
  <c r="E109" i="2"/>
  <c r="E140" i="2"/>
  <c r="E137" i="2"/>
  <c r="E33" i="2"/>
  <c r="E61" i="2"/>
  <c r="E69" i="2"/>
  <c r="E117" i="2"/>
  <c r="E93" i="2"/>
  <c r="L105" i="2"/>
  <c r="D37" i="2"/>
  <c r="E17" i="2"/>
  <c r="D45" i="2"/>
  <c r="D125" i="2"/>
  <c r="D117" i="2"/>
  <c r="L68" i="2"/>
  <c r="L67" i="2"/>
  <c r="D49" i="2"/>
  <c r="D93" i="2"/>
  <c r="D81" i="2"/>
  <c r="D113" i="2"/>
  <c r="L135" i="2"/>
  <c r="D126" i="2"/>
  <c r="D144" i="2"/>
  <c r="D115" i="2"/>
  <c r="D119" i="2"/>
  <c r="D95" i="2"/>
  <c r="D94" i="2"/>
  <c r="D39" i="2"/>
  <c r="D18" i="2"/>
  <c r="D86" i="2"/>
  <c r="D143" i="2"/>
  <c r="D137" i="2"/>
  <c r="E49" i="2"/>
  <c r="D9" i="2"/>
  <c r="D141" i="2"/>
  <c r="D17" i="2"/>
  <c r="D13" i="2"/>
  <c r="D25" i="2"/>
  <c r="D69" i="2"/>
  <c r="D109" i="2"/>
  <c r="D53" i="2"/>
  <c r="D123" i="2"/>
  <c r="D42" i="2"/>
  <c r="D15" i="2"/>
  <c r="D131" i="2"/>
  <c r="D12" i="2"/>
  <c r="D59" i="2"/>
  <c r="D54" i="2"/>
  <c r="D50" i="2"/>
  <c r="D99" i="2"/>
  <c r="D55" i="2"/>
  <c r="L32" i="2"/>
  <c r="D32" i="2"/>
  <c r="D98" i="2"/>
  <c r="D31" i="2"/>
  <c r="D138" i="2"/>
  <c r="L52" i="2"/>
  <c r="D52" i="2"/>
  <c r="D24" i="2"/>
  <c r="D44" i="2"/>
  <c r="D4" i="2"/>
  <c r="D112" i="2"/>
  <c r="D51" i="2"/>
  <c r="D23" i="2"/>
  <c r="D96" i="2"/>
  <c r="D11" i="2"/>
  <c r="L40" i="2"/>
  <c r="D40" i="2"/>
  <c r="D63" i="2"/>
  <c r="D85" i="2"/>
  <c r="L137" i="2"/>
  <c r="D133" i="2"/>
  <c r="O3" i="16"/>
  <c r="N3" i="16"/>
  <c r="K5" i="16"/>
  <c r="O4" i="16"/>
  <c r="N4" i="16"/>
  <c r="O2" i="16"/>
  <c r="O5" i="16" s="1"/>
  <c r="N2" i="16"/>
  <c r="I36" i="2" l="1"/>
  <c r="I147" i="2"/>
  <c r="I34" i="2"/>
  <c r="L34" i="2" s="1"/>
  <c r="I88" i="2"/>
  <c r="L88" i="2" s="1"/>
  <c r="I127" i="2"/>
  <c r="D8" i="2"/>
  <c r="D101" i="2"/>
  <c r="I142" i="2"/>
  <c r="I102" i="2"/>
  <c r="L102" i="2" s="1"/>
  <c r="I38" i="2"/>
  <c r="I43" i="2"/>
  <c r="L43" i="2" s="1"/>
  <c r="B43" i="2" s="1"/>
  <c r="I19" i="2"/>
  <c r="I104" i="2"/>
  <c r="J48" i="2"/>
  <c r="I76" i="2"/>
  <c r="L76" i="2" s="1"/>
  <c r="J108" i="2"/>
  <c r="J140" i="2"/>
  <c r="J106" i="2"/>
  <c r="I132" i="2"/>
  <c r="L132" i="2" s="1"/>
  <c r="I84" i="2"/>
  <c r="L84" i="2" s="1"/>
  <c r="D90" i="2"/>
  <c r="D57" i="2"/>
  <c r="I15" i="2"/>
  <c r="I120" i="2"/>
  <c r="L120" i="2" s="1"/>
  <c r="I78" i="2"/>
  <c r="L78" i="2" s="1"/>
  <c r="I18" i="2"/>
  <c r="I130" i="2"/>
  <c r="L130" i="2" s="1"/>
  <c r="I6" i="2"/>
  <c r="I146" i="2"/>
  <c r="L146" i="2" s="1"/>
  <c r="D103" i="2"/>
  <c r="D28" i="2"/>
  <c r="D76" i="2"/>
  <c r="D89" i="2"/>
  <c r="I26" i="2"/>
  <c r="L26" i="2" s="1"/>
  <c r="I62" i="2"/>
  <c r="L62" i="2" s="1"/>
  <c r="I11" i="2"/>
  <c r="L11" i="2" s="1"/>
  <c r="I112" i="2"/>
  <c r="I24" i="2"/>
  <c r="L24" i="2" s="1"/>
  <c r="I99" i="2"/>
  <c r="I131" i="2"/>
  <c r="L131" i="2" s="1"/>
  <c r="L2" i="2"/>
  <c r="B2" i="2" s="1"/>
  <c r="L93" i="2"/>
  <c r="B93" i="2" s="1"/>
  <c r="B113" i="2"/>
  <c r="L113" i="2"/>
  <c r="B105" i="2"/>
  <c r="B86" i="2"/>
  <c r="D20" i="2"/>
  <c r="D149" i="2"/>
  <c r="L142" i="2"/>
  <c r="B142" i="2" s="1"/>
  <c r="D134" i="2"/>
  <c r="L86" i="2"/>
  <c r="D34" i="2"/>
  <c r="D43" i="2"/>
  <c r="D127" i="2"/>
  <c r="D64" i="2"/>
  <c r="L81" i="2"/>
  <c r="B81" i="2" s="1"/>
  <c r="L53" i="2"/>
  <c r="B53" i="2" s="1"/>
  <c r="I108" i="2"/>
  <c r="I27" i="2"/>
  <c r="I39" i="2"/>
  <c r="I48" i="2"/>
  <c r="I94" i="2"/>
  <c r="I95" i="2"/>
  <c r="I72" i="2"/>
  <c r="I128" i="2"/>
  <c r="I119" i="2"/>
  <c r="I115" i="2"/>
  <c r="I144" i="2"/>
  <c r="I122" i="2"/>
  <c r="I16" i="2"/>
  <c r="I22" i="2"/>
  <c r="I70" i="2"/>
  <c r="I126" i="2"/>
  <c r="I7" i="2"/>
  <c r="I66" i="2"/>
  <c r="I90" i="2"/>
  <c r="I51" i="2"/>
  <c r="I28" i="2"/>
  <c r="I74" i="2"/>
  <c r="I79" i="2"/>
  <c r="I103" i="2"/>
  <c r="I111" i="2"/>
  <c r="I98" i="2"/>
  <c r="I20" i="2"/>
  <c r="I110" i="2"/>
  <c r="I8" i="2"/>
  <c r="I59" i="2"/>
  <c r="I71" i="2"/>
  <c r="I35" i="2"/>
  <c r="D33" i="2"/>
  <c r="L101" i="2"/>
  <c r="B101" i="2" s="1"/>
  <c r="L141" i="2"/>
  <c r="B141" i="2" s="1"/>
  <c r="D66" i="2"/>
  <c r="D79" i="2"/>
  <c r="D97" i="2"/>
  <c r="D74" i="2"/>
  <c r="D111" i="2"/>
  <c r="D110" i="2"/>
  <c r="D71" i="2"/>
  <c r="D75" i="2"/>
  <c r="D5" i="2"/>
  <c r="D114" i="2"/>
  <c r="D56" i="2"/>
  <c r="D104" i="2"/>
  <c r="D21" i="2"/>
  <c r="D2" i="2"/>
  <c r="L109" i="2"/>
  <c r="B109" i="2" s="1"/>
  <c r="B149" i="2"/>
  <c r="L149" i="2"/>
  <c r="L140" i="2"/>
  <c r="B140" i="2" s="1"/>
  <c r="I89" i="2"/>
  <c r="I143" i="2"/>
  <c r="I136" i="2"/>
  <c r="I82" i="2"/>
  <c r="I87" i="2"/>
  <c r="I134" i="2"/>
  <c r="I118" i="2"/>
  <c r="I80" i="2"/>
  <c r="L57" i="2"/>
  <c r="B57" i="2" s="1"/>
  <c r="I92" i="2"/>
  <c r="I139" i="2"/>
  <c r="I10" i="2"/>
  <c r="I91" i="2"/>
  <c r="I83" i="2"/>
  <c r="I148" i="2"/>
  <c r="I124" i="2"/>
  <c r="I30" i="2"/>
  <c r="I46" i="2"/>
  <c r="I58" i="2"/>
  <c r="I3" i="2"/>
  <c r="I47" i="2"/>
  <c r="I100" i="2"/>
  <c r="I14" i="2"/>
  <c r="I42" i="2"/>
  <c r="I116" i="2"/>
  <c r="I123" i="2"/>
  <c r="I64" i="2"/>
  <c r="L5" i="2"/>
  <c r="B5" i="2" s="1"/>
  <c r="L69" i="2"/>
  <c r="B69" i="2" s="1"/>
  <c r="R77" i="2"/>
  <c r="E77" i="2" s="1"/>
  <c r="D77" i="2"/>
  <c r="L49" i="2"/>
  <c r="B49" i="2" s="1"/>
  <c r="B34" i="2"/>
  <c r="B60" i="2"/>
  <c r="B130" i="2"/>
  <c r="B88" i="2"/>
  <c r="B146" i="2"/>
  <c r="B40" i="2"/>
  <c r="B11" i="2"/>
  <c r="B24" i="2"/>
  <c r="B52" i="2"/>
  <c r="B32" i="2"/>
  <c r="B131" i="2"/>
  <c r="B135" i="2"/>
  <c r="L25" i="2"/>
  <c r="B25" i="2" s="1"/>
  <c r="D136" i="2"/>
  <c r="D87" i="2"/>
  <c r="L13" i="2"/>
  <c r="B13" i="2" s="1"/>
  <c r="B133" i="2"/>
  <c r="L133" i="2"/>
  <c r="B120" i="2"/>
  <c r="B78" i="2"/>
  <c r="B102" i="2"/>
  <c r="B137" i="2"/>
  <c r="B107" i="2"/>
  <c r="B132" i="2"/>
  <c r="B84" i="2"/>
  <c r="B67" i="2"/>
  <c r="B68" i="2"/>
  <c r="B62" i="2"/>
  <c r="B76" i="2"/>
  <c r="L29" i="2"/>
  <c r="B29" i="2" s="1"/>
  <c r="L117" i="2"/>
  <c r="B117" i="2" s="1"/>
  <c r="L45" i="2"/>
  <c r="B45" i="2" s="1"/>
  <c r="L61" i="2"/>
  <c r="B61" i="2" s="1"/>
  <c r="L145" i="2"/>
  <c r="B145" i="2" s="1"/>
  <c r="L125" i="2"/>
  <c r="B125" i="2" s="1"/>
  <c r="L41" i="2"/>
  <c r="B41" i="2" s="1"/>
  <c r="L73" i="2"/>
  <c r="B73" i="2" s="1"/>
  <c r="L21" i="2"/>
  <c r="B21" i="2" s="1"/>
  <c r="L77" i="2"/>
  <c r="B77" i="2" s="1"/>
  <c r="L37" i="2"/>
  <c r="B37" i="2" s="1"/>
  <c r="L129" i="2"/>
  <c r="B129" i="2" s="1"/>
  <c r="L147" i="2"/>
  <c r="B147" i="2" s="1"/>
  <c r="L121" i="2"/>
  <c r="B121" i="2" s="1"/>
  <c r="E85" i="2"/>
  <c r="E63" i="2"/>
  <c r="E90" i="2"/>
  <c r="E28" i="2"/>
  <c r="E74" i="2"/>
  <c r="E4" i="2"/>
  <c r="E44" i="2"/>
  <c r="E24" i="2"/>
  <c r="E52" i="2"/>
  <c r="E138" i="2"/>
  <c r="E50" i="2"/>
  <c r="E76" i="2"/>
  <c r="E36" i="2"/>
  <c r="E142" i="2"/>
  <c r="E78" i="2"/>
  <c r="L87" i="2"/>
  <c r="E134" i="2"/>
  <c r="E118" i="2"/>
  <c r="E39" i="2"/>
  <c r="E48" i="2"/>
  <c r="E94" i="2"/>
  <c r="E72" i="2"/>
  <c r="L114" i="2"/>
  <c r="B114" i="2" s="1"/>
  <c r="E115" i="2"/>
  <c r="L56" i="2"/>
  <c r="B56" i="2" s="1"/>
  <c r="E6" i="2"/>
  <c r="E127" i="2"/>
  <c r="E70" i="2"/>
  <c r="E126" i="2"/>
  <c r="E135" i="2"/>
  <c r="E139" i="2"/>
  <c r="E10" i="2"/>
  <c r="E26" i="2"/>
  <c r="E30" i="2"/>
  <c r="E132" i="2"/>
  <c r="E46" i="2"/>
  <c r="E58" i="2"/>
  <c r="E84" i="2"/>
  <c r="E67" i="2"/>
  <c r="E62" i="2"/>
  <c r="E14" i="2"/>
  <c r="E116" i="2"/>
  <c r="E40" i="2"/>
  <c r="E11" i="2"/>
  <c r="E51" i="2"/>
  <c r="E79" i="2"/>
  <c r="E111" i="2"/>
  <c r="E32" i="2"/>
  <c r="E55" i="2"/>
  <c r="E99" i="2"/>
  <c r="E110" i="2"/>
  <c r="E8" i="2"/>
  <c r="E12" i="2"/>
  <c r="E131" i="2"/>
  <c r="E123" i="2"/>
  <c r="E143" i="2"/>
  <c r="E18" i="2"/>
  <c r="E34" i="2"/>
  <c r="E38" i="2"/>
  <c r="E130" i="2"/>
  <c r="E88" i="2"/>
  <c r="E144" i="2"/>
  <c r="E64" i="2"/>
  <c r="E92" i="2"/>
  <c r="E91" i="2"/>
  <c r="E148" i="2"/>
  <c r="E3" i="2"/>
  <c r="E112" i="2"/>
  <c r="E103" i="2"/>
  <c r="E75" i="2"/>
  <c r="E15" i="2"/>
  <c r="E136" i="2"/>
  <c r="E147" i="2"/>
  <c r="E102" i="2"/>
  <c r="E27" i="2"/>
  <c r="E60" i="2"/>
  <c r="E128" i="2"/>
  <c r="E19" i="2"/>
  <c r="E122" i="2"/>
  <c r="E83" i="2"/>
  <c r="E124" i="2"/>
  <c r="E107" i="2"/>
  <c r="E68" i="2"/>
  <c r="E66" i="2"/>
  <c r="E23" i="2"/>
  <c r="E108" i="2"/>
  <c r="L66" i="2"/>
  <c r="E96" i="2"/>
  <c r="E106" i="2"/>
  <c r="E31" i="2"/>
  <c r="E98" i="2"/>
  <c r="E20" i="2"/>
  <c r="E54" i="2"/>
  <c r="E59" i="2"/>
  <c r="E2" i="2"/>
  <c r="E71" i="2"/>
  <c r="L75" i="2"/>
  <c r="B75" i="2" s="1"/>
  <c r="E42" i="2"/>
  <c r="E120" i="2"/>
  <c r="E82" i="2"/>
  <c r="E87" i="2"/>
  <c r="E86" i="2"/>
  <c r="E80" i="2"/>
  <c r="E95" i="2"/>
  <c r="E43" i="2"/>
  <c r="E114" i="2"/>
  <c r="E119" i="2"/>
  <c r="E56" i="2"/>
  <c r="E16" i="2"/>
  <c r="E22" i="2"/>
  <c r="E104" i="2"/>
  <c r="E146" i="2"/>
  <c r="E7" i="2"/>
  <c r="E47" i="2"/>
  <c r="E100" i="2"/>
  <c r="E35" i="2"/>
  <c r="L96" i="2"/>
  <c r="B96" i="2" s="1"/>
  <c r="L28" i="2"/>
  <c r="L99" i="2"/>
  <c r="B99" i="2" s="1"/>
  <c r="L143" i="2"/>
  <c r="D22" i="2"/>
  <c r="D36" i="2"/>
  <c r="D80" i="2"/>
  <c r="D38" i="2"/>
  <c r="L112" i="2"/>
  <c r="B112" i="2" s="1"/>
  <c r="L55" i="2"/>
  <c r="B55" i="2" s="1"/>
  <c r="L20" i="2"/>
  <c r="L12" i="2"/>
  <c r="B12" i="2" s="1"/>
  <c r="D147" i="2"/>
  <c r="D128" i="2"/>
  <c r="D130" i="2"/>
  <c r="D88" i="2"/>
  <c r="D122" i="2"/>
  <c r="D16" i="2"/>
  <c r="D30" i="2"/>
  <c r="D46" i="2"/>
  <c r="D62" i="2"/>
  <c r="D14" i="2"/>
  <c r="D19" i="2"/>
  <c r="D6" i="2"/>
  <c r="D70" i="2"/>
  <c r="D92" i="2"/>
  <c r="D91" i="2"/>
  <c r="D148" i="2"/>
  <c r="D58" i="2"/>
  <c r="D84" i="2"/>
  <c r="D67" i="2"/>
  <c r="D68" i="2"/>
  <c r="D116" i="2"/>
  <c r="D120" i="2"/>
  <c r="D82" i="2"/>
  <c r="D27" i="2"/>
  <c r="D60" i="2"/>
  <c r="D72" i="2"/>
  <c r="D146" i="2"/>
  <c r="D135" i="2"/>
  <c r="D7" i="2"/>
  <c r="D10" i="2"/>
  <c r="D26" i="2"/>
  <c r="D3" i="2"/>
  <c r="D47" i="2"/>
  <c r="D35" i="2"/>
  <c r="D142" i="2"/>
  <c r="D78" i="2"/>
  <c r="D102" i="2"/>
  <c r="D118" i="2"/>
  <c r="D139" i="2"/>
  <c r="D83" i="2"/>
  <c r="D124" i="2"/>
  <c r="D107" i="2"/>
  <c r="D132" i="2"/>
  <c r="D100" i="2"/>
  <c r="N5" i="16"/>
  <c r="P2" i="16" s="1"/>
  <c r="Q2" i="16" s="1"/>
  <c r="C9" i="8"/>
  <c r="C6" i="8"/>
  <c r="C12" i="8" s="1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4" i="8"/>
  <c r="P4" i="16" l="1"/>
  <c r="Q4" i="16" s="1"/>
  <c r="B26" i="2"/>
  <c r="L64" i="2"/>
  <c r="B64" i="2" s="1"/>
  <c r="B14" i="2"/>
  <c r="L14" i="2"/>
  <c r="L139" i="2"/>
  <c r="B139" i="2" s="1"/>
  <c r="B87" i="2"/>
  <c r="B20" i="2"/>
  <c r="L90" i="2"/>
  <c r="B90" i="2" s="1"/>
  <c r="L72" i="2"/>
  <c r="B72" i="2" s="1"/>
  <c r="L123" i="2"/>
  <c r="B123" i="2" s="1"/>
  <c r="L100" i="2"/>
  <c r="B100" i="2" s="1"/>
  <c r="L46" i="2"/>
  <c r="B46" i="2" s="1"/>
  <c r="L83" i="2"/>
  <c r="B83" i="2" s="1"/>
  <c r="L80" i="2"/>
  <c r="B80" i="2" s="1"/>
  <c r="L82" i="2"/>
  <c r="B82" i="2" s="1"/>
  <c r="L74" i="2"/>
  <c r="B74" i="2" s="1"/>
  <c r="B66" i="2"/>
  <c r="L115" i="2"/>
  <c r="B115" i="2" s="1"/>
  <c r="L27" i="2"/>
  <c r="B27" i="2" s="1"/>
  <c r="L47" i="2"/>
  <c r="B47" i="2" s="1"/>
  <c r="L30" i="2"/>
  <c r="B30" i="2" s="1"/>
  <c r="L91" i="2"/>
  <c r="B91" i="2" s="1"/>
  <c r="L118" i="2"/>
  <c r="B118" i="2" s="1"/>
  <c r="L8" i="2"/>
  <c r="B8" i="2" s="1"/>
  <c r="B28" i="2"/>
  <c r="B7" i="2"/>
  <c r="L7" i="2"/>
  <c r="L16" i="2"/>
  <c r="B16" i="2" s="1"/>
  <c r="L3" i="2"/>
  <c r="B3" i="2" s="1"/>
  <c r="L124" i="2"/>
  <c r="B124" i="2" s="1"/>
  <c r="L10" i="2"/>
  <c r="B10" i="2" s="1"/>
  <c r="B143" i="2"/>
  <c r="L35" i="2"/>
  <c r="B35" i="2" s="1"/>
  <c r="B51" i="2"/>
  <c r="L122" i="2"/>
  <c r="B122" i="2" s="1"/>
  <c r="L128" i="2"/>
  <c r="B128" i="2" s="1"/>
  <c r="L89" i="2"/>
  <c r="B89" i="2" s="1"/>
  <c r="L6" i="2"/>
  <c r="B6" i="2" s="1"/>
  <c r="L70" i="2"/>
  <c r="B70" i="2" s="1"/>
  <c r="L116" i="2"/>
  <c r="B116" i="2" s="1"/>
  <c r="L127" i="2"/>
  <c r="B127" i="2" s="1"/>
  <c r="L19" i="2"/>
  <c r="B19" i="2" s="1"/>
  <c r="L42" i="2"/>
  <c r="B42" i="2" s="1"/>
  <c r="L63" i="2"/>
  <c r="B63" i="2" s="1"/>
  <c r="L94" i="2"/>
  <c r="B94" i="2" s="1"/>
  <c r="L98" i="2"/>
  <c r="B98" i="2" s="1"/>
  <c r="L51" i="2"/>
  <c r="L38" i="2"/>
  <c r="B38" i="2" s="1"/>
  <c r="L4" i="2"/>
  <c r="B4" i="2" s="1"/>
  <c r="L106" i="2"/>
  <c r="B106" i="2" s="1"/>
  <c r="L58" i="2"/>
  <c r="B58" i="2" s="1"/>
  <c r="L48" i="2"/>
  <c r="B48" i="2" s="1"/>
  <c r="L15" i="2"/>
  <c r="B15" i="2" s="1"/>
  <c r="L31" i="2"/>
  <c r="B31" i="2" s="1"/>
  <c r="L23" i="2"/>
  <c r="B23" i="2" s="1"/>
  <c r="L144" i="2"/>
  <c r="B144" i="2" s="1"/>
  <c r="L18" i="2"/>
  <c r="B18" i="2" s="1"/>
  <c r="L111" i="2"/>
  <c r="B111" i="2" s="1"/>
  <c r="L104" i="2"/>
  <c r="B104" i="2" s="1"/>
  <c r="L59" i="2"/>
  <c r="B59" i="2" s="1"/>
  <c r="L148" i="2"/>
  <c r="B148" i="2" s="1"/>
  <c r="L79" i="2"/>
  <c r="B79" i="2" s="1"/>
  <c r="L126" i="2"/>
  <c r="B126" i="2" s="1"/>
  <c r="L134" i="2"/>
  <c r="B134" i="2" s="1"/>
  <c r="L71" i="2"/>
  <c r="B71" i="2" s="1"/>
  <c r="L119" i="2"/>
  <c r="B119" i="2" s="1"/>
  <c r="L138" i="2"/>
  <c r="B138" i="2" s="1"/>
  <c r="L85" i="2"/>
  <c r="B85" i="2" s="1"/>
  <c r="L136" i="2"/>
  <c r="B136" i="2" s="1"/>
  <c r="L108" i="2"/>
  <c r="B108" i="2" s="1"/>
  <c r="L92" i="2"/>
  <c r="B92" i="2" s="1"/>
  <c r="L110" i="2"/>
  <c r="B110" i="2" s="1"/>
  <c r="L22" i="2"/>
  <c r="B22" i="2" s="1"/>
  <c r="L95" i="2"/>
  <c r="B95" i="2" s="1"/>
  <c r="L54" i="2"/>
  <c r="B54" i="2" s="1"/>
  <c r="L39" i="2"/>
  <c r="B39" i="2" s="1"/>
  <c r="L44" i="2"/>
  <c r="B44" i="2" s="1"/>
  <c r="L36" i="2"/>
  <c r="B36" i="2" s="1"/>
  <c r="L50" i="2"/>
  <c r="B50" i="2" s="1"/>
  <c r="L103" i="2"/>
  <c r="B103" i="2" s="1"/>
  <c r="P3" i="16"/>
  <c r="C7" i="8"/>
  <c r="C10" i="8"/>
  <c r="D74" i="1"/>
  <c r="D78" i="1" s="1"/>
  <c r="D79" i="1" s="1"/>
  <c r="Q3" i="16" l="1"/>
  <c r="Q5" i="16" s="1"/>
  <c r="C8" i="8"/>
  <c r="C11" i="8"/>
  <c r="D76" i="1"/>
  <c r="D80" i="1"/>
  <c r="F60" i="1"/>
  <c r="K29" i="3"/>
  <c r="R6" i="8" l="1"/>
  <c r="R8" i="8" s="1"/>
  <c r="R10" i="8" s="1"/>
  <c r="I5" i="8"/>
  <c r="I11" i="8"/>
  <c r="I12" i="8" s="1"/>
  <c r="I13" i="8" s="1"/>
  <c r="F6" i="8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O6" i="8"/>
  <c r="O7" i="8" s="1"/>
  <c r="O8" i="8" s="1"/>
  <c r="O9" i="8" s="1"/>
  <c r="L6" i="8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I7" i="8" l="1"/>
  <c r="I6" i="8"/>
  <c r="I9" i="8"/>
  <c r="O10" i="8"/>
  <c r="O12" i="8" s="1"/>
  <c r="O11" i="8"/>
  <c r="R7" i="8"/>
  <c r="R9" i="8" s="1"/>
  <c r="R11" i="8" s="1"/>
  <c r="I8" i="8"/>
  <c r="Z4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5" i="8"/>
  <c r="H73" i="13" l="1"/>
  <c r="H76" i="13" s="1"/>
  <c r="H75" i="13" l="1"/>
  <c r="N7" i="11" l="1"/>
  <c r="S7" i="11" s="1"/>
  <c r="N6" i="11"/>
  <c r="N5" i="11"/>
  <c r="R8" i="11"/>
  <c r="Q8" i="11"/>
  <c r="P8" i="11"/>
  <c r="N8" i="11" l="1"/>
  <c r="S6" i="11"/>
  <c r="S8" i="11" s="1"/>
  <c r="U63" i="3"/>
  <c r="U64" i="3"/>
  <c r="U65" i="3"/>
  <c r="U62" i="3"/>
  <c r="T67" i="3"/>
  <c r="T63" i="3"/>
  <c r="T64" i="3"/>
  <c r="T65" i="3"/>
  <c r="T62" i="3"/>
  <c r="S66" i="3"/>
  <c r="W61" i="3" s="1"/>
  <c r="T54" i="3"/>
  <c r="T55" i="3"/>
  <c r="T56" i="3"/>
  <c r="T53" i="3"/>
  <c r="T58" i="3"/>
  <c r="U54" i="3"/>
  <c r="U55" i="3"/>
  <c r="U56" i="3"/>
  <c r="U53" i="3"/>
  <c r="S57" i="3"/>
  <c r="W59" i="3" s="1"/>
  <c r="U58" i="3" l="1"/>
  <c r="V54" i="3"/>
  <c r="V64" i="3"/>
  <c r="W65" i="3"/>
  <c r="V63" i="3"/>
  <c r="W64" i="3"/>
  <c r="V62" i="3"/>
  <c r="U67" i="3"/>
  <c r="W63" i="3"/>
  <c r="V55" i="3"/>
  <c r="V65" i="3"/>
  <c r="W62" i="3"/>
  <c r="V68" i="3"/>
  <c r="W54" i="3"/>
  <c r="V56" i="3"/>
  <c r="V53" i="3"/>
  <c r="W52" i="3"/>
  <c r="W53" i="3"/>
  <c r="W56" i="3"/>
  <c r="W55" i="3"/>
  <c r="AD3" i="3"/>
  <c r="AE4" i="3" s="1"/>
  <c r="AF4" i="3" s="1"/>
  <c r="AE5" i="3" s="1"/>
  <c r="AF5" i="3" s="1"/>
  <c r="AD4" i="3"/>
  <c r="AD5" i="3"/>
  <c r="AB6" i="3"/>
  <c r="AC6" i="3"/>
  <c r="AD9" i="3"/>
  <c r="AC9" i="3" s="1"/>
  <c r="V58" i="3" l="1"/>
  <c r="W58" i="3" s="1"/>
  <c r="S59" i="3" s="1"/>
  <c r="V67" i="3"/>
  <c r="W67" i="3" s="1"/>
  <c r="S68" i="3" s="1"/>
  <c r="AD6" i="3"/>
  <c r="AD10" i="3"/>
  <c r="AC10" i="3" s="1"/>
  <c r="V1" i="3"/>
  <c r="U2" i="3"/>
  <c r="U3" i="3" s="1"/>
  <c r="V3" i="3"/>
  <c r="V4" i="3" s="1"/>
  <c r="T4" i="3"/>
  <c r="T5" i="3"/>
  <c r="T6" i="3"/>
  <c r="T13" i="3"/>
  <c r="T16" i="3"/>
  <c r="T17" i="3" s="1"/>
  <c r="U16" i="3"/>
  <c r="U17" i="3" s="1"/>
  <c r="V16" i="3"/>
  <c r="V17" i="3" s="1"/>
  <c r="S18" i="3"/>
  <c r="T18" i="3" s="1"/>
  <c r="T42" i="3"/>
  <c r="T47" i="3" s="1"/>
  <c r="U42" i="3"/>
  <c r="U44" i="3" s="1"/>
  <c r="V42" i="3"/>
  <c r="V44" i="3" s="1"/>
  <c r="W42" i="3"/>
  <c r="W45" i="3" s="1"/>
  <c r="R43" i="3"/>
  <c r="T20" i="3" l="1"/>
  <c r="T21" i="3" s="1"/>
  <c r="T23" i="3" s="1"/>
  <c r="T25" i="3" s="1"/>
  <c r="W68" i="3"/>
  <c r="T44" i="3"/>
  <c r="AD11" i="3"/>
  <c r="AC11" i="3" s="1"/>
  <c r="W46" i="3"/>
  <c r="W44" i="3"/>
  <c r="V2" i="3"/>
  <c r="U6" i="3" s="1"/>
  <c r="U8" i="3" s="1"/>
  <c r="W48" i="3"/>
  <c r="W49" i="3" s="1"/>
  <c r="W47" i="3"/>
  <c r="U45" i="3"/>
  <c r="T48" i="3"/>
  <c r="T49" i="3" s="1"/>
  <c r="T45" i="3"/>
  <c r="U46" i="3"/>
  <c r="U47" i="3"/>
  <c r="T46" i="3"/>
  <c r="V34" i="3"/>
  <c r="V35" i="3" s="1"/>
  <c r="V37" i="3" s="1"/>
  <c r="U48" i="3"/>
  <c r="U5" i="3"/>
  <c r="U4" i="3"/>
  <c r="U7" i="3" s="1"/>
  <c r="U18" i="3"/>
  <c r="V18" i="3" s="1"/>
  <c r="U27" i="3"/>
  <c r="U29" i="3" s="1"/>
  <c r="V48" i="3"/>
  <c r="V49" i="3" s="1"/>
  <c r="V47" i="3"/>
  <c r="V46" i="3"/>
  <c r="V45" i="3"/>
  <c r="U7" i="8"/>
  <c r="U6" i="8"/>
  <c r="U5" i="8"/>
  <c r="T22" i="3" l="1"/>
  <c r="T24" i="3" s="1"/>
  <c r="AD12" i="3"/>
  <c r="AC12" i="3" s="1"/>
  <c r="U49" i="3"/>
  <c r="V39" i="3"/>
  <c r="V36" i="3"/>
  <c r="V38" i="3" s="1"/>
  <c r="U28" i="3"/>
  <c r="U30" i="3" s="1"/>
  <c r="U32" i="3" s="1"/>
  <c r="U31" i="3"/>
  <c r="N62" i="1"/>
  <c r="AD13" i="3" l="1"/>
  <c r="N56" i="5"/>
  <c r="N47" i="5"/>
  <c r="M54" i="5"/>
  <c r="M55" i="5" s="1"/>
  <c r="M56" i="5" s="1"/>
  <c r="N53" i="5"/>
  <c r="N52" i="5"/>
  <c r="M51" i="5"/>
  <c r="M52" i="5" s="1"/>
  <c r="M53" i="5" s="1"/>
  <c r="N50" i="5"/>
  <c r="M48" i="5"/>
  <c r="M49" i="5" s="1"/>
  <c r="M50" i="5" s="1"/>
  <c r="M45" i="5"/>
  <c r="M46" i="5" s="1"/>
  <c r="M47" i="5" s="1"/>
  <c r="N36" i="5"/>
  <c r="M40" i="5"/>
  <c r="M41" i="5" s="1"/>
  <c r="N39" i="5"/>
  <c r="N38" i="5"/>
  <c r="M37" i="5"/>
  <c r="M38" i="5" s="1"/>
  <c r="M34" i="5"/>
  <c r="M35" i="5" s="1"/>
  <c r="M36" i="5" s="1"/>
  <c r="M31" i="5"/>
  <c r="M32" i="5" s="1"/>
  <c r="N25" i="5"/>
  <c r="N24" i="5"/>
  <c r="M26" i="5"/>
  <c r="M23" i="5"/>
  <c r="M20" i="5"/>
  <c r="M21" i="5" s="1"/>
  <c r="M17" i="5"/>
  <c r="M12" i="5"/>
  <c r="M13" i="5" s="1"/>
  <c r="M9" i="5"/>
  <c r="M6" i="5"/>
  <c r="M7" i="5" s="1"/>
  <c r="M3" i="5"/>
  <c r="N10" i="5"/>
  <c r="N11" i="5"/>
  <c r="E2" i="5"/>
  <c r="E12" i="5" s="1"/>
  <c r="E13" i="5" s="1"/>
  <c r="E14" i="5" s="1"/>
  <c r="C55" i="5"/>
  <c r="C56" i="5" s="1"/>
  <c r="B55" i="5"/>
  <c r="B56" i="5" s="1"/>
  <c r="C52" i="5"/>
  <c r="C53" i="5" s="1"/>
  <c r="B52" i="5"/>
  <c r="B53" i="5" s="1"/>
  <c r="C49" i="5"/>
  <c r="C50" i="5" s="1"/>
  <c r="B49" i="5"/>
  <c r="B50" i="5" s="1"/>
  <c r="C46" i="5"/>
  <c r="C47" i="5" s="1"/>
  <c r="B46" i="5"/>
  <c r="B47" i="5" s="1"/>
  <c r="C41" i="5"/>
  <c r="C42" i="5" s="1"/>
  <c r="B41" i="5"/>
  <c r="B42" i="5" s="1"/>
  <c r="C38" i="5"/>
  <c r="C39" i="5" s="1"/>
  <c r="B38" i="5"/>
  <c r="B39" i="5" s="1"/>
  <c r="C35" i="5"/>
  <c r="C36" i="5" s="1"/>
  <c r="B35" i="5"/>
  <c r="B36" i="5" s="1"/>
  <c r="C32" i="5"/>
  <c r="C33" i="5" s="1"/>
  <c r="B32" i="5"/>
  <c r="B33" i="5" s="1"/>
  <c r="C27" i="5"/>
  <c r="C28" i="5" s="1"/>
  <c r="B27" i="5"/>
  <c r="B28" i="5" s="1"/>
  <c r="C24" i="5"/>
  <c r="C25" i="5" s="1"/>
  <c r="B24" i="5"/>
  <c r="B25" i="5" s="1"/>
  <c r="C21" i="5"/>
  <c r="C22" i="5" s="1"/>
  <c r="B21" i="5"/>
  <c r="B22" i="5" s="1"/>
  <c r="C18" i="5"/>
  <c r="C19" i="5" s="1"/>
  <c r="B18" i="5"/>
  <c r="B19" i="5" s="1"/>
  <c r="C13" i="5"/>
  <c r="C14" i="5" s="1"/>
  <c r="B13" i="5"/>
  <c r="B14" i="5" s="1"/>
  <c r="C10" i="5"/>
  <c r="C11" i="5" s="1"/>
  <c r="B10" i="5"/>
  <c r="B11" i="5" s="1"/>
  <c r="C7" i="5"/>
  <c r="C8" i="5" s="1"/>
  <c r="B7" i="5"/>
  <c r="B8" i="5" s="1"/>
  <c r="E44" i="5"/>
  <c r="E51" i="5" s="1"/>
  <c r="E52" i="5" s="1"/>
  <c r="E53" i="5" s="1"/>
  <c r="D44" i="5"/>
  <c r="D54" i="5" s="1"/>
  <c r="D55" i="5" s="1"/>
  <c r="D56" i="5" s="1"/>
  <c r="E30" i="5"/>
  <c r="E37" i="5" s="1"/>
  <c r="E38" i="5" s="1"/>
  <c r="E39" i="5" s="1"/>
  <c r="D30" i="5"/>
  <c r="D31" i="5" s="1"/>
  <c r="D32" i="5" s="1"/>
  <c r="D33" i="5" s="1"/>
  <c r="E16" i="5"/>
  <c r="E23" i="5" s="1"/>
  <c r="E24" i="5" s="1"/>
  <c r="E25" i="5" s="1"/>
  <c r="D16" i="5"/>
  <c r="D26" i="5" s="1"/>
  <c r="D27" i="5" s="1"/>
  <c r="D28" i="5" s="1"/>
  <c r="C4" i="5"/>
  <c r="C5" i="5" s="1"/>
  <c r="B4" i="5"/>
  <c r="B5" i="5" s="1"/>
  <c r="D2" i="5"/>
  <c r="D3" i="5" s="1"/>
  <c r="D4" i="5" s="1"/>
  <c r="D5" i="5" s="1"/>
  <c r="AC13" i="3" l="1"/>
  <c r="AC14" i="3" s="1"/>
  <c r="AD14" i="3"/>
  <c r="AD15" i="3" s="1"/>
  <c r="AD16" i="3" s="1"/>
  <c r="L54" i="5"/>
  <c r="L31" i="5"/>
  <c r="O31" i="5" s="1"/>
  <c r="O32" i="5" s="1"/>
  <c r="M39" i="5"/>
  <c r="L32" i="5"/>
  <c r="L26" i="5"/>
  <c r="M18" i="5"/>
  <c r="L3" i="5"/>
  <c r="O3" i="5" s="1"/>
  <c r="M4" i="5"/>
  <c r="M5" i="5" s="1"/>
  <c r="D40" i="5"/>
  <c r="L40" i="5" s="1"/>
  <c r="E17" i="5"/>
  <c r="E18" i="5" s="1"/>
  <c r="E19" i="5" s="1"/>
  <c r="E54" i="5"/>
  <c r="D6" i="5"/>
  <c r="D9" i="5"/>
  <c r="D34" i="5"/>
  <c r="L34" i="5" s="1"/>
  <c r="O34" i="5" s="1"/>
  <c r="N34" i="5" s="1"/>
  <c r="D12" i="5"/>
  <c r="L12" i="5" s="1"/>
  <c r="E26" i="5"/>
  <c r="D37" i="5"/>
  <c r="L37" i="5" s="1"/>
  <c r="E45" i="5"/>
  <c r="E46" i="5" s="1"/>
  <c r="E47" i="5" s="1"/>
  <c r="E20" i="5"/>
  <c r="E21" i="5" s="1"/>
  <c r="E22" i="5" s="1"/>
  <c r="E48" i="5"/>
  <c r="E49" i="5" s="1"/>
  <c r="E50" i="5" s="1"/>
  <c r="E3" i="5"/>
  <c r="E6" i="5"/>
  <c r="E7" i="5" s="1"/>
  <c r="E8" i="5" s="1"/>
  <c r="E9" i="5"/>
  <c r="E10" i="5" s="1"/>
  <c r="E11" i="5" s="1"/>
  <c r="E31" i="5"/>
  <c r="E34" i="5"/>
  <c r="E35" i="5" s="1"/>
  <c r="E36" i="5" s="1"/>
  <c r="E40" i="5"/>
  <c r="E41" i="5" s="1"/>
  <c r="E42" i="5" s="1"/>
  <c r="D17" i="5"/>
  <c r="L17" i="5" s="1"/>
  <c r="D20" i="5"/>
  <c r="L20" i="5" s="1"/>
  <c r="D23" i="5"/>
  <c r="L23" i="5" s="1"/>
  <c r="D45" i="5"/>
  <c r="L45" i="5" s="1"/>
  <c r="D48" i="5"/>
  <c r="L48" i="5" s="1"/>
  <c r="D51" i="5"/>
  <c r="L51" i="5" s="1"/>
  <c r="N31" i="5" l="1"/>
  <c r="O35" i="5"/>
  <c r="O36" i="5" s="1"/>
  <c r="AD17" i="3"/>
  <c r="AC17" i="3" s="1"/>
  <c r="AC16" i="3"/>
  <c r="O23" i="5"/>
  <c r="L24" i="5"/>
  <c r="L38" i="5"/>
  <c r="O37" i="5"/>
  <c r="L41" i="5"/>
  <c r="O40" i="5"/>
  <c r="O26" i="5"/>
  <c r="N26" i="5" s="1"/>
  <c r="N35" i="5"/>
  <c r="L52" i="5"/>
  <c r="O51" i="5"/>
  <c r="L21" i="5"/>
  <c r="O20" i="5"/>
  <c r="L49" i="5"/>
  <c r="O48" i="5"/>
  <c r="L18" i="5"/>
  <c r="O17" i="5"/>
  <c r="L13" i="5"/>
  <c r="O12" i="5"/>
  <c r="L55" i="5"/>
  <c r="O54" i="5"/>
  <c r="L46" i="5"/>
  <c r="O45" i="5"/>
  <c r="L35" i="5"/>
  <c r="N32" i="5"/>
  <c r="O4" i="5"/>
  <c r="N3" i="5"/>
  <c r="L4" i="5"/>
  <c r="D49" i="5"/>
  <c r="D50" i="5" s="1"/>
  <c r="D18" i="5"/>
  <c r="D19" i="5" s="1"/>
  <c r="D46" i="5"/>
  <c r="D47" i="5" s="1"/>
  <c r="D35" i="5"/>
  <c r="D36" i="5" s="1"/>
  <c r="D10" i="5"/>
  <c r="D11" i="5" s="1"/>
  <c r="L9" i="5"/>
  <c r="D41" i="5"/>
  <c r="D42" i="5" s="1"/>
  <c r="D21" i="5"/>
  <c r="D22" i="5" s="1"/>
  <c r="M24" i="5" s="1"/>
  <c r="M25" i="5" s="1"/>
  <c r="D7" i="5"/>
  <c r="D8" i="5" s="1"/>
  <c r="M10" i="5" s="1"/>
  <c r="M11" i="5" s="1"/>
  <c r="L6" i="5"/>
  <c r="O6" i="5" s="1"/>
  <c r="F37" i="5"/>
  <c r="F38" i="5" s="1"/>
  <c r="D38" i="5"/>
  <c r="D39" i="5" s="1"/>
  <c r="F51" i="5"/>
  <c r="F52" i="5" s="1"/>
  <c r="D52" i="5"/>
  <c r="D53" i="5" s="1"/>
  <c r="F31" i="5"/>
  <c r="F32" i="5" s="1"/>
  <c r="E32" i="5"/>
  <c r="E33" i="5" s="1"/>
  <c r="F26" i="5"/>
  <c r="F27" i="5" s="1"/>
  <c r="E27" i="5"/>
  <c r="E28" i="5" s="1"/>
  <c r="F23" i="5"/>
  <c r="F24" i="5" s="1"/>
  <c r="D24" i="5"/>
  <c r="D25" i="5" s="1"/>
  <c r="F3" i="5"/>
  <c r="E4" i="5"/>
  <c r="E5" i="5" s="1"/>
  <c r="F12" i="5"/>
  <c r="F13" i="5" s="1"/>
  <c r="D13" i="5"/>
  <c r="D14" i="5" s="1"/>
  <c r="F54" i="5"/>
  <c r="F55" i="5" s="1"/>
  <c r="E55" i="5"/>
  <c r="E56" i="5" s="1"/>
  <c r="F45" i="5"/>
  <c r="F46" i="5" s="1"/>
  <c r="F20" i="5"/>
  <c r="F21" i="5" s="1"/>
  <c r="F17" i="5"/>
  <c r="F18" i="5" s="1"/>
  <c r="F9" i="5"/>
  <c r="F10" i="5" s="1"/>
  <c r="F40" i="5"/>
  <c r="F41" i="5" s="1"/>
  <c r="F6" i="5"/>
  <c r="F7" i="5" s="1"/>
  <c r="F34" i="5"/>
  <c r="F35" i="5" s="1"/>
  <c r="F48" i="5"/>
  <c r="F49" i="5" s="1"/>
  <c r="L39" i="5" l="1"/>
  <c r="L25" i="5"/>
  <c r="AD18" i="3"/>
  <c r="AD19" i="3" s="1"/>
  <c r="AD20" i="3" s="1"/>
  <c r="AD21" i="3" s="1"/>
  <c r="AC21" i="3" s="1"/>
  <c r="O55" i="5"/>
  <c r="N54" i="5"/>
  <c r="O18" i="5"/>
  <c r="N18" i="5" s="1"/>
  <c r="N17" i="5"/>
  <c r="O21" i="5"/>
  <c r="N21" i="5" s="1"/>
  <c r="N20" i="5"/>
  <c r="L5" i="5"/>
  <c r="L36" i="5"/>
  <c r="L56" i="5"/>
  <c r="L19" i="5"/>
  <c r="L22" i="5"/>
  <c r="N40" i="5"/>
  <c r="O41" i="5"/>
  <c r="N41" i="5" s="1"/>
  <c r="N45" i="5"/>
  <c r="O46" i="5"/>
  <c r="O13" i="5"/>
  <c r="N13" i="5" s="1"/>
  <c r="N12" i="5"/>
  <c r="O49" i="5"/>
  <c r="N48" i="5"/>
  <c r="O52" i="5"/>
  <c r="O53" i="5" s="1"/>
  <c r="N51" i="5"/>
  <c r="L33" i="5"/>
  <c r="L42" i="5"/>
  <c r="O24" i="5"/>
  <c r="O25" i="5" s="1"/>
  <c r="N23" i="5"/>
  <c r="L10" i="5"/>
  <c r="L11" i="5" s="1"/>
  <c r="O9" i="5"/>
  <c r="L47" i="5"/>
  <c r="L14" i="5"/>
  <c r="L50" i="5"/>
  <c r="L53" i="5"/>
  <c r="L27" i="5"/>
  <c r="N37" i="5"/>
  <c r="O38" i="5"/>
  <c r="O39" i="5" s="1"/>
  <c r="N6" i="5"/>
  <c r="O7" i="5"/>
  <c r="O5" i="5"/>
  <c r="N4" i="5"/>
  <c r="L7" i="5"/>
  <c r="L8" i="5" s="1"/>
  <c r="F4" i="5"/>
  <c r="AC18" i="3" l="1"/>
  <c r="AC19" i="3" s="1"/>
  <c r="AD22" i="3"/>
  <c r="AD23" i="3" s="1"/>
  <c r="N9" i="5"/>
  <c r="O10" i="5"/>
  <c r="O11" i="5" s="1"/>
  <c r="N46" i="5"/>
  <c r="O47" i="5"/>
  <c r="N49" i="5"/>
  <c r="O50" i="5"/>
  <c r="N55" i="5"/>
  <c r="O56" i="5"/>
  <c r="N7" i="5"/>
  <c r="N5" i="5"/>
  <c r="AC22" i="3" l="1"/>
  <c r="AD24" i="3"/>
  <c r="AC23" i="3"/>
  <c r="AC24" i="3" s="1"/>
</calcChain>
</file>

<file path=xl/sharedStrings.xml><?xml version="1.0" encoding="utf-8"?>
<sst xmlns="http://schemas.openxmlformats.org/spreadsheetml/2006/main" count="7796" uniqueCount="3689">
  <si>
    <t>Firefox</t>
  </si>
  <si>
    <t>Chrome</t>
  </si>
  <si>
    <t>Safari</t>
  </si>
  <si>
    <t>Opera</t>
  </si>
  <si>
    <t>Android Ch</t>
  </si>
  <si>
    <t>Android FF</t>
  </si>
  <si>
    <t>iOS Chrome</t>
  </si>
  <si>
    <t>iOS Safari</t>
  </si>
  <si>
    <t>Filezilla: change smaws directory names to lower case e.g. “censored”</t>
  </si>
  <si>
    <r>
      <t xml:space="preserve">set location.url </t>
    </r>
    <r>
      <rPr>
        <sz val="11"/>
        <color theme="1"/>
        <rFont val="Franklin Gothic Medium"/>
        <family val="2"/>
      </rPr>
      <t>or</t>
    </r>
  </si>
  <si>
    <t>DOMContentLoaded</t>
  </si>
  <si>
    <t>pauseIdler</t>
  </si>
  <si>
    <t>visChange</t>
  </si>
  <si>
    <t>touch requires pauseIdler on clickIt(), not mouseIt()</t>
  </si>
  <si>
    <t>set address bar url</t>
  </si>
  <si>
    <t>pageshow false navigate</t>
  </si>
  <si>
    <t>mouseIt</t>
  </si>
  <si>
    <t>test: linksMenu open, click songButt to open songMenu</t>
  </si>
  <si>
    <r>
      <t xml:space="preserve">F5 Refresh </t>
    </r>
    <r>
      <rPr>
        <sz val="11"/>
        <color theme="1"/>
        <rFont val="Franklin Gothic Medium"/>
        <family val="2"/>
      </rPr>
      <t>or</t>
    </r>
  </si>
  <si>
    <t>pagehide</t>
  </si>
  <si>
    <t>NO audio typist.line = typist line count error cueLogo()</t>
  </si>
  <si>
    <t>pauseIt</t>
  </si>
  <si>
    <t>clickIt</t>
  </si>
  <si>
    <t>data-links attribute, mouseIt()</t>
  </si>
  <si>
    <t>location.reload()</t>
  </si>
  <si>
    <t>visibilityState: hidden</t>
  </si>
  <si>
    <t>grainy animation not running in Chrome (pre-agree)</t>
  </si>
  <si>
    <t>loadIt</t>
  </si>
  <si>
    <t>pulsing (blinking) YES&gt; NO&gt; on welcome “screen”</t>
  </si>
  <si>
    <t>pageshow false reload</t>
  </si>
  <si>
    <t>censored/uncensored:</t>
  </si>
  <si>
    <t>leave page</t>
  </si>
  <si>
    <t>wipe “arm” to “uck” in final &lt;tspan&gt; of logo</t>
  </si>
  <si>
    <t>slight delay between typing and wipe? 500ms</t>
  </si>
  <si>
    <t>back/fwd to page</t>
  </si>
  <si>
    <t>visibilityState: visible</t>
  </si>
  <si>
    <t>RAF.js – what's the deal with _colors and FN.rgb?</t>
  </si>
  <si>
    <t>pageshow true back_forward</t>
  </si>
  <si>
    <t>pageshow true navigate (!sometimes back_forward)</t>
  </si>
  <si>
    <t>smooth out opening gpu test static animation, slower</t>
  </si>
  <si>
    <t>switch tabs | apps</t>
  </si>
  <si>
    <t>visibilitychange</t>
  </si>
  <si>
    <t>Quick fade in wipe audio (neon?)</t>
  </si>
  <si>
    <t>uncensored checkbox check mark for checked visual</t>
  </si>
  <si>
    <t>hide (fade out) static bg after hasAgreed</t>
  </si>
  <si>
    <t>#cloth baseFrequency</t>
  </si>
  <si>
    <t>A and AT variables should be named P and PR, property not attribute...</t>
  </si>
  <si>
    <t>terrycloth</t>
  </si>
  <si>
    <t>documentation too...</t>
  </si>
  <si>
    <t>post-animation</t>
  </si>
  <si>
    <t>links menu (aka share menu): github, linkedin, (uncensored: youtube),</t>
  </si>
  <si>
    <t>stackoverflow, bugzilla?, chrome bugs? The one with colors to settings was good, the others...</t>
  </si>
  <si>
    <t>or sidewayss youtube account and all censored, no Cracker-In-Chief</t>
  </si>
  <si>
    <t>copyLink click displays alert “link copied to clipboard.” - transition &amp; timer would be nice...</t>
  </si>
  <si>
    <t>- remove old share icon files from htdocs, facebook, twitter, mix, etc.</t>
  </si>
  <si>
    <t>initial setting</t>
  </si>
  <si>
    <t>Pause|Play idler button on homepage, bottom row of face</t>
  </si>
  <si>
    <t>revert to !hasAgreed button on face (can change uncensored checkbox)</t>
  </si>
  <si>
    <t>r</t>
  </si>
  <si>
    <t>g</t>
  </si>
  <si>
    <t>b</t>
  </si>
  <si>
    <t>min</t>
  </si>
  <si>
    <t>max</t>
  </si>
  <si>
    <t>diff</t>
  </si>
  <si>
    <t>censored toggle button on face? another thing to hide...</t>
  </si>
  <si>
    <t>what to do with upcoming variable?</t>
  </si>
  <si>
    <t>s</t>
  </si>
  <si>
    <t>l</t>
  </si>
  <si>
    <t>sum</t>
  </si>
  <si>
    <t>from /info, browser back button takes you to blank homepage, must F5</t>
  </si>
  <si>
    <t>resizing window should always pause idler</t>
  </si>
  <si>
    <t>w</t>
  </si>
  <si>
    <t>song.inner and outer combined in one Elms instance</t>
  </si>
  <si>
    <t>xlink:href deprecated, and do I still need xlmns=xlink? Yes!</t>
  </si>
  <si>
    <t>mouseTouch functions should take an array of elms or Elms as an option</t>
  </si>
  <si>
    <t>slow down the song list open /close cues animation &amp; audio</t>
  </si>
  <si>
    <t>iAgree: audio duration matching lower fidelity gpu animation time?</t>
  </si>
  <si>
    <t>stackoverflow: post question when to run array.some prior to .forEach?</t>
  </si>
  <si>
    <t>transition animations:</t>
  </si>
  <si>
    <t>static green vs b&amp;w, always serial as overlap is messy</t>
  </si>
  <si>
    <t>slide in left to right/right to left with ease slow to fast, simultaneous or serial</t>
  </si>
  <si>
    <t>sideways.js</t>
  </si>
  <si>
    <t>ez.addXX() change addend: to start:</t>
  </si>
  <si>
    <t>ez.addXX() change factor: to end: or distance:</t>
  </si>
  <si>
    <t>variable naming: Elm vs Element vs Object, sometimes identical properties across types</t>
  </si>
  <si>
    <t>abbreviated names for _htmlR functions, maybe _html too</t>
  </si>
  <si>
    <t>clickYesNo glob.svgW factor:2, clarify by testing factor:0, addend:0</t>
  </si>
  <si>
    <t>loadIt() expired variable – kill it but pick the right speed.</t>
  </si>
  <si>
    <t>welcome animation typist.chars[3] = typist.up[0], review that</t>
  </si>
  <si>
    <t>raf.js</t>
  </si>
  <si>
    <t>test pause/resume with turns, especially return trip</t>
  </si>
  <si>
    <t>easy.addXX(): mask arg should be before func arg, zero is a mask...</t>
  </si>
  <si>
    <t>.basic=true w/func, mask and units (especially mask)</t>
  </si>
  <si>
    <t>what was the deal with the “combo” variable in ease() and easeMe()?</t>
  </si>
  <si>
    <t>was I trying to collect unique values (a Set) from teaser?</t>
  </si>
  <si>
    <t>Prop.get() do I need a way to force get empty string, not computed value?</t>
  </si>
  <si>
    <t>similar to #izSVG returning false to force getting style value (or vice-versa)</t>
  </si>
  <si>
    <t>Prop.svg to avoid adding units for skewX/Y, translate, what else?</t>
  </si>
  <si>
    <t>new Func, maybe add arg for separator now that funcs all categorized</t>
  </si>
  <si>
    <t>do I need code to return numbers from #funcN functions? Transforms?</t>
  </si>
  <si>
    <t>should I expose filter funcs like transform funcs in Elm?</t>
  </si>
  <si>
    <t>docs: CSS – use rotateZ() instead of rotate(), so latter can be svg-only</t>
  </si>
  <si>
    <t>PR.r3 and PR.hsl.units</t>
  </si>
  <si>
    <t>margin and padding 1-4 args: let() only handle 1 and 4, not 2 args</t>
  </si>
  <si>
    <t>let(): funcs with argN list or flex args, plugging only happens if user</t>
  </si>
  <si>
    <t>Value is full-length array with undefined elements for where to plug</t>
  </si>
  <si>
    <t>You could create a custom bitmask if you really want to</t>
  </si>
  <si>
    <t>current value is considered complete, the full set of args</t>
  </si>
  <si>
    <t>animation handles CSS gradients with Geaser. calc, linear, steps</t>
  </si>
  <si>
    <t>are unlikely to be animated.</t>
  </si>
  <si>
    <t>though maybe this should be done via vet() or net(), not let()...</t>
  </si>
  <si>
    <t>for Geaser: dx, dy, x, y, rotate are optionally unstructured w/&lt;text&gt;,&lt;tspan&gt;</t>
  </si>
  <si>
    <t>you must set the .set property in the obj arg to E.net to Geaser them</t>
  </si>
  <si>
    <t>easy.addXX(): factor, addend, plug arrays, must be same size</t>
  </si>
  <si>
    <t>R</t>
  </si>
  <si>
    <t>G</t>
  </si>
  <si>
    <t>B</t>
  </si>
  <si>
    <t>hue</t>
  </si>
  <si>
    <t>aliceblue</t>
  </si>
  <si>
    <t>antiquewhite</t>
  </si>
  <si>
    <t>aqua</t>
  </si>
  <si>
    <t>aquamarine</t>
  </si>
  <si>
    <t>azure</t>
  </si>
  <si>
    <t>beige</t>
  </si>
  <si>
    <t>bisque</t>
  </si>
  <si>
    <t>black</t>
  </si>
  <si>
    <t>blanchedalmond</t>
  </si>
  <si>
    <t>blue</t>
  </si>
  <si>
    <t>blueviolet</t>
  </si>
  <si>
    <t>brown</t>
  </si>
  <si>
    <t>burlywood</t>
  </si>
  <si>
    <t>cadetblue</t>
  </si>
  <si>
    <t>chartreuse</t>
  </si>
  <si>
    <t>chocolate</t>
  </si>
  <si>
    <t>coral</t>
  </si>
  <si>
    <t>cornflowerblue</t>
  </si>
  <si>
    <t>cornsilk</t>
  </si>
  <si>
    <t>crimson</t>
  </si>
  <si>
    <t>cyan</t>
  </si>
  <si>
    <t>darkblue</t>
  </si>
  <si>
    <t>darkcyan</t>
  </si>
  <si>
    <t>darkgoldenrod</t>
  </si>
  <si>
    <t>darkgray</t>
  </si>
  <si>
    <t>darkgreen</t>
  </si>
  <si>
    <t>darkgrey</t>
  </si>
  <si>
    <t>darkkhaki</t>
  </si>
  <si>
    <t>darkmagenta</t>
  </si>
  <si>
    <t>darkolivegreen</t>
  </si>
  <si>
    <t>darkorange</t>
  </si>
  <si>
    <t>darkorchid</t>
  </si>
  <si>
    <t>darkred</t>
  </si>
  <si>
    <t>darksalmon</t>
  </si>
  <si>
    <t>darkseagreen</t>
  </si>
  <si>
    <t>darkslateblue</t>
  </si>
  <si>
    <t>darkslategray</t>
  </si>
  <si>
    <t>darkslategrey</t>
  </si>
  <si>
    <t>darkturquoise</t>
  </si>
  <si>
    <t>darkviolet</t>
  </si>
  <si>
    <t>deeppink</t>
  </si>
  <si>
    <t>deepskyblue</t>
  </si>
  <si>
    <t>dimgray</t>
  </si>
  <si>
    <t>dimgrey</t>
  </si>
  <si>
    <t>dodgerblue</t>
  </si>
  <si>
    <t>firebrick</t>
  </si>
  <si>
    <t>floralwhite</t>
  </si>
  <si>
    <t>forestgreen</t>
  </si>
  <si>
    <t>fuchsia</t>
  </si>
  <si>
    <t>gainsboro</t>
  </si>
  <si>
    <t>ghostwhite</t>
  </si>
  <si>
    <t>gold</t>
  </si>
  <si>
    <t>goldenrod</t>
  </si>
  <si>
    <t>gray</t>
  </si>
  <si>
    <t>green</t>
  </si>
  <si>
    <t>greenyellow</t>
  </si>
  <si>
    <t>grey</t>
  </si>
  <si>
    <t>honeydew</t>
  </si>
  <si>
    <t>hotpink</t>
  </si>
  <si>
    <t>indianred</t>
  </si>
  <si>
    <t>indigo</t>
  </si>
  <si>
    <t>ivory</t>
  </si>
  <si>
    <t>khaki</t>
  </si>
  <si>
    <t>lavender</t>
  </si>
  <si>
    <t>lavenderblush</t>
  </si>
  <si>
    <t>lawngreen</t>
  </si>
  <si>
    <t>lemonchiffon</t>
  </si>
  <si>
    <t>lightblue</t>
  </si>
  <si>
    <t>lightcoral</t>
  </si>
  <si>
    <t>lightcyan</t>
  </si>
  <si>
    <t>lightgoldenrodyellow</t>
  </si>
  <si>
    <t>lightgray</t>
  </si>
  <si>
    <t>lightgreen</t>
  </si>
  <si>
    <t>lightgrey</t>
  </si>
  <si>
    <t>lightpink</t>
  </si>
  <si>
    <t>lightsalmon</t>
  </si>
  <si>
    <t>lightseagreen</t>
  </si>
  <si>
    <t>lightskyblue</t>
  </si>
  <si>
    <t>lightslategray</t>
  </si>
  <si>
    <t>lightslategrey</t>
  </si>
  <si>
    <t>lightsteelblue</t>
  </si>
  <si>
    <t>lightyellow</t>
  </si>
  <si>
    <t>lime</t>
  </si>
  <si>
    <t>limegreen</t>
  </si>
  <si>
    <t>linen</t>
  </si>
  <si>
    <t>magenta</t>
  </si>
  <si>
    <t>maroon</t>
  </si>
  <si>
    <t>mediumaquamarine</t>
  </si>
  <si>
    <t>mediumblue</t>
  </si>
  <si>
    <t>mediumorchid</t>
  </si>
  <si>
    <t>mediumpurple</t>
  </si>
  <si>
    <t>mediumseagreen</t>
  </si>
  <si>
    <t>mediumslateblue</t>
  </si>
  <si>
    <t>mediumspringgreen</t>
  </si>
  <si>
    <t>mediumturquoise</t>
  </si>
  <si>
    <t>mediumvioletred</t>
  </si>
  <si>
    <t>midnightblue</t>
  </si>
  <si>
    <t>mintcream</t>
  </si>
  <si>
    <t>mistyrose</t>
  </si>
  <si>
    <t>moccasin</t>
  </si>
  <si>
    <t>navajowhite</t>
  </si>
  <si>
    <t>navy</t>
  </si>
  <si>
    <t>oldlace</t>
  </si>
  <si>
    <t>olive</t>
  </si>
  <si>
    <t>olivedrab</t>
  </si>
  <si>
    <t>orange</t>
  </si>
  <si>
    <t>orangered</t>
  </si>
  <si>
    <t>orchid</t>
  </si>
  <si>
    <t>palegoldenrod</t>
  </si>
  <si>
    <t>palegreen</t>
  </si>
  <si>
    <t>paleturquoise</t>
  </si>
  <si>
    <t>palevioletred</t>
  </si>
  <si>
    <t>papayawhip</t>
  </si>
  <si>
    <t>peachpuff</t>
  </si>
  <si>
    <t>peru</t>
  </si>
  <si>
    <t>pink</t>
  </si>
  <si>
    <t>plum</t>
  </si>
  <si>
    <t>powderblue</t>
  </si>
  <si>
    <t>purple</t>
  </si>
  <si>
    <t>rebeccapurple</t>
  </si>
  <si>
    <t>red</t>
  </si>
  <si>
    <t>rosybrown</t>
  </si>
  <si>
    <t>royalblue</t>
  </si>
  <si>
    <t>saddlebrown</t>
  </si>
  <si>
    <t>salmon</t>
  </si>
  <si>
    <t>sandybrown</t>
  </si>
  <si>
    <t>seagreen</t>
  </si>
  <si>
    <t>seashell</t>
  </si>
  <si>
    <t>sienna</t>
  </si>
  <si>
    <t>silver</t>
  </si>
  <si>
    <t>skyblue</t>
  </si>
  <si>
    <t>slateblue</t>
  </si>
  <si>
    <t>slategray</t>
  </si>
  <si>
    <t>slategrey</t>
  </si>
  <si>
    <t>snow</t>
  </si>
  <si>
    <t>springgreen</t>
  </si>
  <si>
    <t>steelblue</t>
  </si>
  <si>
    <t>tan</t>
  </si>
  <si>
    <t>teal</t>
  </si>
  <si>
    <t>thistle</t>
  </si>
  <si>
    <t>tomato</t>
  </si>
  <si>
    <t>turquoise</t>
  </si>
  <si>
    <t>violet</t>
  </si>
  <si>
    <t>wheat</t>
  </si>
  <si>
    <t>white</t>
  </si>
  <si>
    <t>whitesmoke</t>
  </si>
  <si>
    <t>yellow</t>
  </si>
  <si>
    <t>yellowgreen</t>
  </si>
  <si>
    <t>compute():</t>
  </si>
  <si>
    <t>factor</t>
  </si>
  <si>
    <t>*</t>
  </si>
  <si>
    <t>ease value</t>
  </si>
  <si>
    <t>+</t>
  </si>
  <si>
    <t>addend</t>
  </si>
  <si>
    <t>multiply():</t>
  </si>
  <si>
    <t>add():</t>
  </si>
  <si>
    <r>
      <rPr>
        <sz val="11"/>
        <color theme="1"/>
        <rFont val="Lucida Console"/>
        <family val="3"/>
      </rPr>
      <t>factor</t>
    </r>
    <r>
      <rPr>
        <sz val="11"/>
        <color theme="1"/>
        <rFont val="Franklin Gothic Medium"/>
        <family val="2"/>
      </rPr>
      <t xml:space="preserve"> passed as argument when creating Easee</t>
    </r>
  </si>
  <si>
    <t>Measer: multi-ease set of easers</t>
  </si>
  <si>
    <t>setting it to zero = 0 + addend, which is user error</t>
  </si>
  <si>
    <t>each Easy can be used by any Measer</t>
  </si>
  <si>
    <t>each Easy might have targets or not</t>
  </si>
  <si>
    <r>
      <rPr>
        <sz val="11"/>
        <color theme="1"/>
        <rFont val="Lucida Console"/>
        <family val="3"/>
      </rPr>
      <t>addend</t>
    </r>
    <r>
      <rPr>
        <sz val="11"/>
        <color theme="1"/>
        <rFont val="Franklin Gothic Medium"/>
        <family val="2"/>
      </rPr>
      <t xml:space="preserve"> passed as argument when creating Easee</t>
    </r>
  </si>
  <si>
    <t>Measer doesn't extend Easer it has a single (T|G)Easer as .target</t>
  </si>
  <si>
    <t>Measers cannot loop by element, at least not yet</t>
  </si>
  <si>
    <t>if (Is.def(factor) &amp;&amp; Is.def(addend))  compute*()</t>
  </si>
  <si>
    <t>easy.targets = [(t|g)easer]</t>
  </si>
  <si>
    <t>if (Is.def(factor) &amp;&amp; !Is.def(addend)) multiply*()</t>
  </si>
  <si>
    <t>easy.measers = [measer]</t>
  </si>
  <si>
    <t>If (!Is.def(factor) &amp;&amp; Is.def(addend)) add*()</t>
  </si>
  <si>
    <t>or</t>
  </si>
  <si>
    <t>measer.easies = sparse array [easy, ,easy]</t>
  </si>
  <si>
    <t>measer.target = (t|g)easer</t>
  </si>
  <si>
    <t>class Easies {</t>
  </si>
  <si>
    <r>
      <t xml:space="preserve">if (factor === null) </t>
    </r>
    <r>
      <rPr>
        <sz val="11"/>
        <color theme="1"/>
        <rFont val="Franklin Gothic Medium"/>
        <family val="2"/>
      </rPr>
      <t>use current values</t>
    </r>
  </si>
  <si>
    <t>this.easies = [];</t>
  </si>
  <si>
    <r>
      <t xml:space="preserve">if (addend === null) </t>
    </r>
    <r>
      <rPr>
        <sz val="11"/>
        <color theme="1"/>
        <rFont val="Franklin Gothic Medium"/>
        <family val="2"/>
      </rPr>
      <t>use current values</t>
    </r>
  </si>
  <si>
    <t>this.measers = Set(measers)</t>
  </si>
  <si>
    <t>this.easeEm()</t>
  </si>
  <si>
    <t>max and min plug trues with hard values for args and elms</t>
  </si>
  <si>
    <t>they never represent an argument mask</t>
  </si>
  <si>
    <t>factor and addend plug trues with 1|0 and falses with current values</t>
  </si>
  <si>
    <t>max, min, factor addend</t>
  </si>
  <si>
    <t>If (1 elm)</t>
  </si>
  <si>
    <t>If (!count)</t>
  </si>
  <si>
    <t>single value</t>
  </si>
  <si>
    <t>else</t>
  </si>
  <si>
    <t>sparsify</t>
  </si>
  <si>
    <t>single value + mask</t>
  </si>
  <si>
    <t>yes</t>
  </si>
  <si>
    <t>array by arg + mask</t>
  </si>
  <si>
    <t>array by arg, optionally sparse</t>
  </si>
  <si>
    <t>spread to elms</t>
  </si>
  <si>
    <t>array by element, optionally sparse</t>
  </si>
  <si>
    <t>1D array by arg</t>
  </si>
  <si>
    <t>1D array by elm + mask</t>
  </si>
  <si>
    <t>2D array</t>
  </si>
  <si>
    <t>2D array + mask</t>
  </si>
  <si>
    <t>User or code might want a way to force Easer if only one func (cv one func too if let())</t>
  </si>
  <si>
    <t>Teaser: user needs a way to specify that mask/args should be processed as Geaser</t>
  </si>
  <si>
    <t>No function, single arg = no array.join()</t>
  </si>
  <si>
    <t>any function or &gt;1 args = array.join("")</t>
  </si>
  <si>
    <t>multi-function has extra parsing</t>
  </si>
  <si>
    <t>1D array by elm = no array.join()</t>
  </si>
  <si>
    <t>Geaser is a whole other type of parsing</t>
  </si>
  <si>
    <t>if [mask] and not multi-function, it's Geaser style</t>
  </si>
  <si>
    <t>need for a "preserveUnits" arg to use cv units</t>
  </si>
  <si>
    <t>class EaseByElm: &gt;1 values calculated by element</t>
  </si>
  <si>
    <t>class EaseArrayByElm: 2D array of values [element][values/plugs]</t>
  </si>
  <si>
    <t>Easer sub-classes:</t>
  </si>
  <si>
    <t>if [func][mask] for multi-func, then Geaser style</t>
  </si>
  <si>
    <t>byElm</t>
  </si>
  <si>
    <t>no func, &gt;1 args || 1 func, 1+ args</t>
  </si>
  <si>
    <t>&gt;1 func</t>
  </si>
  <si>
    <t>3D:</t>
  </si>
  <si>
    <t>2D:</t>
  </si>
  <si>
    <t>1D:</t>
  </si>
  <si>
    <t>0D:</t>
  </si>
  <si>
    <t>funcs</t>
  </si>
  <si>
    <t>args</t>
  </si>
  <si>
    <t>&gt;1</t>
  </si>
  <si>
    <t>1|0</t>
  </si>
  <si>
    <t>for each [elm][arg]</t>
  </si>
  <si>
    <t>[func][elm][arg]</t>
  </si>
  <si>
    <t>for each [arg]</t>
  </si>
  <si>
    <t>func(</t>
  </si>
  <si>
    <t>)</t>
  </si>
  <si>
    <t>,</t>
  </si>
  <si>
    <t>cv[i]:</t>
  </si>
  <si>
    <t>obj.values[j]:</t>
  </si>
  <si>
    <t>obj.b.true:</t>
  </si>
  <si>
    <t>obj.b.false:</t>
  </si>
  <si>
    <t>0px</t>
  </si>
  <si>
    <t>1px</t>
  </si>
  <si>
    <t>2px</t>
  </si>
  <si>
    <t>px,1px,</t>
  </si>
  <si>
    <t>px)</t>
  </si>
  <si>
    <t>px</t>
  </si>
  <si>
    <t>true:</t>
  </si>
  <si>
    <t>px,</t>
  </si>
  <si>
    <t>func(0px,</t>
  </si>
  <si>
    <t>px,2px)</t>
  </si>
  <si>
    <t>N</t>
  </si>
  <si>
    <t>asPlug():</t>
  </si>
  <si>
    <t>0px,</t>
  </si>
  <si>
    <t>px,2px</t>
  </si>
  <si>
    <t>class Ease1ByElm: ditto with max and/or min values by element</t>
  </si>
  <si>
    <t>class EaseNByElm: ditto with max and/or min values by element</t>
  </si>
  <si>
    <t>class EaseValue: 1 calculated value across elements</t>
  </si>
  <si>
    <t>class EaseArray: &gt;1 calculated values by arg across elements</t>
  </si>
  <si>
    <t>class Ease1: raw e.value applied to 1-arg prop|func across elements</t>
  </si>
  <si>
    <t>class EaseN: raw e.value applied to masked args across elements</t>
  </si>
  <si>
    <t>o.values</t>
  </si>
  <si>
    <t>if no mask:</t>
  </si>
  <si>
    <t>if 2D array, 1st elm's array used as mask</t>
  </si>
  <si>
    <t>if both factor &amp; addend are arrays, longest or factor = mask</t>
  </si>
  <si>
    <t>basically: in these cases I recommend using a mask</t>
  </si>
  <si>
    <t>if no factor or addend but spread ease value, mask required</t>
  </si>
  <si>
    <t>max and min arrays are never used as as the mask</t>
  </si>
  <si>
    <t>If config.dmax == 2, all 1D arrays are by arg, not by elm</t>
  </si>
  <si>
    <t>I can't imagine a case where you would need 1D by elm</t>
  </si>
  <si>
    <t>plug</t>
  </si>
  <si>
    <t>if (!mask)</t>
  </si>
  <si>
    <t>a)</t>
  </si>
  <si>
    <t>b)</t>
  </si>
  <si>
    <t>a) or empty slots will be hard plugged</t>
  </si>
  <si>
    <t>c)</t>
  </si>
  <si>
    <t>longest factor/addend array = mask</t>
  </si>
  <si>
    <t>factor/addend arrays are combed for a combined mask</t>
  </si>
  <si>
    <t>d)</t>
  </si>
  <si>
    <t>yuck</t>
  </si>
  <si>
    <t>too complex</t>
  </si>
  <si>
    <t>How does it affect o.set? When to cv plug?</t>
  </si>
  <si>
    <t>Q:</t>
  </si>
  <si>
    <t>A:</t>
  </si>
  <si>
    <t>o.set defaults to E.let.  If you want to overwrite, set o.set:E.set</t>
  </si>
  <si>
    <t>if no unmasked cv args, then it doesn't matter anyway</t>
  </si>
  <si>
    <t>I can see allowing for sparse mask, if you have one already made</t>
  </si>
  <si>
    <t>It doesn't make sense to make one up, what are non-empty values?</t>
  </si>
  <si>
    <t>Anything but undefined</t>
  </si>
  <si>
    <t>Do factor/addend arrays have to match? Or use longest?</t>
  </si>
  <si>
    <t>good question, determining longest isn't much extra work.</t>
  </si>
  <si>
    <t>assumes contiguous args starting from 0</t>
  </si>
  <si>
    <t>use factor/addend arrays: must be dense</t>
  </si>
  <si>
    <r>
      <t>2D: b.true = all indexes for</t>
    </r>
    <r>
      <rPr>
        <sz val="11"/>
        <color theme="1" tint="0.499984740745262"/>
        <rFont val="Franklin Gothic Medium"/>
        <family val="2"/>
      </rPr>
      <t xml:space="preserve"> e) longest or</t>
    </r>
    <r>
      <rPr>
        <sz val="11"/>
        <color theme="1"/>
        <rFont val="Franklin Gothic Medium"/>
        <family val="2"/>
      </rPr>
      <t xml:space="preserve"> f) first factor/addend array</t>
    </r>
  </si>
  <si>
    <t>a/f) wins! It means all famm arg arrays are effectively dense</t>
  </si>
  <si>
    <t>sparse arrays only legit as mask, and probably rarely used that way</t>
  </si>
  <si>
    <t>current values are complete, must be densified, or vice-versa</t>
  </si>
  <si>
    <t>00</t>
  </si>
  <si>
    <t>01</t>
  </si>
  <si>
    <t>02</t>
  </si>
  <si>
    <t>11</t>
  </si>
  <si>
    <t>12</t>
  </si>
  <si>
    <t>22</t>
  </si>
  <si>
    <t>spread it by .true, join it, set it across elms</t>
  </si>
  <si>
    <t>spread it by .true by elm, join it by elm, set it by elm</t>
  </si>
  <si>
    <t>spread it across .true, join it, set it across elms</t>
  </si>
  <si>
    <t>spread it across .true by elm, join it by elm, set it by elm</t>
  </si>
  <si>
    <t>apply()</t>
  </si>
  <si>
    <t>compute()</t>
  </si>
  <si>
    <t>9 funcs for [add, multiply, compute] * [value, 1D, 2D]</t>
  </si>
  <si>
    <t>result is value, 1D, or 2D</t>
  </si>
  <si>
    <t>1D array of values</t>
  </si>
  <si>
    <t>1D single value by elm</t>
  </si>
  <si>
    <t>1D array of values by elm</t>
  </si>
  <si>
    <t>1D is by arg or by elm, compute doesn't care</t>
  </si>
  <si>
    <t>factor or addend spread to fill arrays to match more dims</t>
  </si>
  <si>
    <t>no change</t>
  </si>
  <si>
    <t>2D</t>
  </si>
  <si>
    <t>1D</t>
  </si>
  <si>
    <t>1D o.bElm</t>
  </si>
  <si>
    <t>if (!o.c)</t>
  </si>
  <si>
    <t>isSame = .every()</t>
  </si>
  <si>
    <t>isSame by arg across elms</t>
  </si>
  <si>
    <t>null args transposed by .true</t>
  </si>
  <si>
    <t>max &amp; min = 12 or 18 funcs, spread depends on that</t>
  </si>
  <si>
    <t>maxMin</t>
  </si>
  <si>
    <t>if (o.byElm)</t>
  </si>
  <si>
    <t>no change, but transpose by .true</t>
  </si>
  <si>
    <t>if (b.true.length == 1)</t>
  </si>
  <si>
    <t>if (isSame)</t>
  </si>
  <si>
    <t>if (!isSame)</t>
  </si>
  <si>
    <t>if (o.b.true.length == 1 &amp;&amp; isSame)</t>
  </si>
  <si>
    <t>if (o.b.true.length == 1 &amp;&amp; !isSame)</t>
  </si>
  <si>
    <t>if (o.b.true.length &gt; 1 &amp;&amp; isSame)</t>
  </si>
  <si>
    <t>if (o.b.true.length &gt; 1 &amp;&amp; !isSame)</t>
  </si>
  <si>
    <t>can't have null in 1D byElm array</t>
  </si>
  <si>
    <t>if (o.c)</t>
  </si>
  <si>
    <t>can only 1D byElm to 2D if other fa 2D</t>
  </si>
  <si>
    <t>need to check for that and error?</t>
  </si>
  <si>
    <t>f</t>
  </si>
  <si>
    <t>a</t>
  </si>
  <si>
    <t>string</t>
  </si>
  <si>
    <t>bool, undefined</t>
  </si>
  <si>
    <t>cfg, undefined</t>
  </si>
  <si>
    <t>#cvDims()</t>
  </si>
  <si>
    <t>x</t>
  </si>
  <si>
    <t>#cvFill()</t>
  </si>
  <si>
    <t>or #fill()</t>
  </si>
  <si>
    <t>faDims is the wrinkle</t>
  </si>
  <si>
    <t>upDimensioning at runtime…</t>
  </si>
  <si>
    <t>faCV == 2 makes little sense to me</t>
  </si>
  <si>
    <t>mmCV == 2 &amp;&amp; dmax = 0 is user error</t>
  </si>
  <si>
    <t>mmCV == 2 &amp;&amp; dmax &gt; 0 will be rare</t>
  </si>
  <si>
    <t>each computer with array of .true</t>
  </si>
  <si>
    <t>config.fa.dims: config.fa.forEach(#cvDims)</t>
  </si>
  <si>
    <t>#[cv]fill()</t>
  </si>
  <si>
    <t>config.max: #cvDims(config.fa.dims)</t>
  </si>
  <si>
    <t>config.min: #cvDims(config.fa.dims)</t>
  </si>
  <si>
    <t>order config.fa by dims to optimize running #cvDims?</t>
  </si>
  <si>
    <t>type</t>
  </si>
  <si>
    <t>can't up-dimension from 1D byElm</t>
  </si>
  <si>
    <t>so can't have a 1D byElm famm and a 2D famm in same Easer</t>
  </si>
  <si>
    <t>but overall this method performs better</t>
  </si>
  <si>
    <t>[elm][arg]</t>
  </si>
  <si>
    <t>er.value</t>
  </si>
  <si>
    <t>dense</t>
  </si>
  <si>
    <t>cfg.param</t>
  </si>
  <si>
    <t>any</t>
  </si>
  <si>
    <t>sparse</t>
  </si>
  <si>
    <t>[arg]</t>
  </si>
  <si>
    <t>[elm]</t>
  </si>
  <si>
    <t>[arg][elm]</t>
  </si>
  <si>
    <t>o.cv</t>
  </si>
  <si>
    <t>densy</t>
  </si>
  <si>
    <t>path for 1D to 2D</t>
  </si>
  <si>
    <t>ignores empty slots for purposes of mask</t>
  </si>
  <si>
    <t xml:space="preserve">    zEr.config() converts</t>
  </si>
  <si>
    <t xml:space="preserve">  simple</t>
  </si>
  <si>
    <t xml:space="preserve">  multi</t>
  </si>
  <si>
    <t>er.twoD, calc.twoD:</t>
  </si>
  <si>
    <t xml:space="preserve">  if (2D):</t>
  </si>
  <si>
    <t xml:space="preserve">    zCalc calls c12s()</t>
  </si>
  <si>
    <t xml:space="preserve">    zEr.calc() allocates</t>
  </si>
  <si>
    <t xml:space="preserve"> or with c12s() swapping:</t>
  </si>
  <si>
    <t>2D array configuration</t>
  </si>
  <si>
    <t>function</t>
  </si>
  <si>
    <t>string =&gt; function</t>
  </si>
  <si>
    <t>number, array, null =&gt; cv</t>
  </si>
  <si>
    <t>number, array</t>
  </si>
  <si>
    <t>array: [calc]</t>
  </si>
  <si>
    <t>bool</t>
  </si>
  <si>
    <t>Prop</t>
  </si>
  <si>
    <t>int: 0-2</t>
  </si>
  <si>
    <t>int  : 0-2</t>
  </si>
  <si>
    <t>1|2D array: [Number]</t>
  </si>
  <si>
    <t>outer dim sparse</t>
  </si>
  <si>
    <t>array: [Element]</t>
  </si>
  <si>
    <t>bEbA</t>
  </si>
  <si>
    <t>bAbE</t>
  </si>
  <si>
    <t>description</t>
  </si>
  <si>
    <t>bitmask, array (dense|sparse)</t>
  </si>
  <si>
    <t>array: [String],   byElm</t>
  </si>
  <si>
    <t>array: [[String]], byElmByArg</t>
  </si>
  <si>
    <t>int  : o.elms.length</t>
  </si>
  <si>
    <t>int  : 0+, null</t>
  </si>
  <si>
    <t>int  : 1+</t>
  </si>
  <si>
    <t>argument count</t>
  </si>
  <si>
    <t>required arg count</t>
  </si>
  <si>
    <t>string, array, undefined</t>
  </si>
  <si>
    <t>Func</t>
  </si>
  <si>
    <t>array: [mini-o]</t>
  </si>
  <si>
    <t>runs every frame</t>
  </si>
  <si>
    <t>.elm, .element, .elements</t>
  </si>
  <si>
    <t>.evaluator</t>
  </si>
  <si>
    <t>pre-spread, if no dim swap</t>
  </si>
  <si>
    <t>alt user property names</t>
  </si>
  <si>
    <t>.units</t>
  </si>
  <si>
    <t>default: prop.unitz()</t>
  </si>
  <si>
    <t>default: prop.func</t>
  </si>
  <si>
    <t>user evaluate function</t>
  </si>
  <si>
    <t>.end, .dist, .distance</t>
  </si>
  <si>
    <t>.start</t>
  </si>
  <si>
    <t>c12: ditto</t>
  </si>
  <si>
    <t>c02: pre-fill twoD with oneD</t>
  </si>
  <si>
    <t>if (!Is.def(o.mask) &amp;&amp; f/a == number) no mask, spread f/a</t>
  </si>
  <si>
    <t>if you want the f/a number to act as mask of zero, use [N]</t>
  </si>
  <si>
    <t>review o.set == E.set</t>
  </si>
  <si>
    <t>E.net requires .true mask</t>
  </si>
  <si>
    <t>S</t>
  </si>
  <si>
    <t>m0</t>
  </si>
  <si>
    <t>V</t>
  </si>
  <si>
    <t xml:space="preserve"> mask:</t>
  </si>
  <si>
    <t xml:space="preserve"> would save trimming arrays</t>
  </si>
  <si>
    <t xml:space="preserve"> means no cv plug, right?</t>
  </si>
  <si>
    <t>call bool() post optional()?</t>
  </si>
  <si>
    <t>numBeg</t>
  </si>
  <si>
    <t>numEnd</t>
  </si>
  <si>
    <t>mL</t>
  </si>
  <si>
    <t>Plug &amp; Squeeze</t>
  </si>
  <si>
    <t>if (nb)</t>
  </si>
  <si>
    <t>nb ? 1 : 0</t>
  </si>
  <si>
    <t>ival:</t>
  </si>
  <si>
    <t>isep:</t>
  </si>
  <si>
    <t>iarr:</t>
  </si>
  <si>
    <t>imask:</t>
  </si>
  <si>
    <t>else start with seps</t>
  </si>
  <si>
    <t>if (numbBeg) start with vals</t>
  </si>
  <si>
    <t>}</t>
  </si>
  <si>
    <t>j = 0;</t>
  </si>
  <si>
    <t>if (o.cv.numBeg) {</t>
  </si>
  <si>
    <t>i = 0;</t>
  </si>
  <si>
    <t>i++;</t>
  </si>
  <si>
    <t>-</t>
  </si>
  <si>
    <t>arr[i] += o.cv.seps[j] + o.cv.vals[j++];</t>
  </si>
  <si>
    <t>i</t>
  </si>
  <si>
    <t>j</t>
  </si>
  <si>
    <t>arr[i] += o.cv.seps[j];</t>
  </si>
  <si>
    <t>t = m &lt; o.lt ? o.mask[m] : ln;</t>
  </si>
  <si>
    <t>j++;</t>
  </si>
  <si>
    <t xml:space="preserve">while (j &lt; t) </t>
  </si>
  <si>
    <t>t</t>
  </si>
  <si>
    <t>ln = o.cv.nums.length = 4</t>
  </si>
  <si>
    <t>m</t>
  </si>
  <si>
    <t>arr[i] = o.cv.vals[j];</t>
  </si>
  <si>
    <t>// if (m0) would be the same</t>
  </si>
  <si>
    <t>for (m = i; i &lt; o.c; i += 2, j++, m++) {</t>
  </si>
  <si>
    <t>o.c</t>
  </si>
  <si>
    <t>o.cv.seps.forEach((arr) =&gt; { arr.push(""); });</t>
  </si>
  <si>
    <t>if (o.cv.numEnd &amp;&amp; !ne) // 25% of the possible cases</t>
  </si>
  <si>
    <t>if 2D arrays are byArgByElm you must set .bAbE or .byArgByElm!</t>
  </si>
  <si>
    <t>user-defined properties</t>
  </si>
  <si>
    <t>required</t>
  </si>
  <si>
    <t>string, Element, collection, Elm, Elms</t>
  </si>
  <si>
    <t>no value: like HTML disabled</t>
  </si>
  <si>
    <t>OutSine</t>
  </si>
  <si>
    <t>InOutSine</t>
  </si>
  <si>
    <t>InQuad</t>
  </si>
  <si>
    <t>OutQuad</t>
  </si>
  <si>
    <t>InOutQuad</t>
  </si>
  <si>
    <t>InCubic</t>
  </si>
  <si>
    <t>OutCubic</t>
  </si>
  <si>
    <t>InOutCubic</t>
  </si>
  <si>
    <t>InQuart</t>
  </si>
  <si>
    <t>OutQuart</t>
  </si>
  <si>
    <t>InOutQuart</t>
  </si>
  <si>
    <t>InQuint</t>
  </si>
  <si>
    <t>OutQuint</t>
  </si>
  <si>
    <t>InOutQuint</t>
  </si>
  <si>
    <t>InExpo</t>
  </si>
  <si>
    <t>OutExpo</t>
  </si>
  <si>
    <t>InOutExpo</t>
  </si>
  <si>
    <t>InCirc</t>
  </si>
  <si>
    <t>OutCirc</t>
  </si>
  <si>
    <t>InOutCirc</t>
  </si>
  <si>
    <t>InBack</t>
  </si>
  <si>
    <t>OutBack</t>
  </si>
  <si>
    <t>InOutBack</t>
  </si>
  <si>
    <t>InElastic</t>
  </si>
  <si>
    <t>OutElastic</t>
  </si>
  <si>
    <t>InOutElastic</t>
  </si>
  <si>
    <t>InBounce</t>
  </si>
  <si>
    <t>OutBounce</t>
  </si>
  <si>
    <t>InOutBounce</t>
  </si>
  <si>
    <t>.time</t>
  </si>
  <si>
    <t>.wait</t>
  </si>
  <si>
    <t>default: 0</t>
  </si>
  <si>
    <t>.type</t>
  </si>
  <si>
    <t>char: E.set | E.net</t>
  </si>
  <si>
    <t>InSine</t>
  </si>
  <si>
    <t>jQuery</t>
  </si>
  <si>
    <t>ease</t>
  </si>
  <si>
    <t>ease-in</t>
  </si>
  <si>
    <t>ease-out</t>
  </si>
  <si>
    <t>ease-in-out</t>
  </si>
  <si>
    <t>CSS</t>
  </si>
  <si>
    <t>easings.net</t>
  </si>
  <si>
    <t>runs pre-animation</t>
  </si>
  <si>
    <t>runs post-animation</t>
  </si>
  <si>
    <t>.end</t>
  </si>
  <si>
    <t>int</t>
  </si>
  <si>
    <t>number</t>
  </si>
  <si>
    <t>default: 1</t>
  </si>
  <si>
    <t>loop by element</t>
  </si>
  <si>
    <t>x * x * x</t>
  </si>
  <si>
    <t>x * x</t>
  </si>
  <si>
    <t>1 - (1 - x) * (1 - x)</t>
  </si>
  <si>
    <t>x &lt; 0.5 ? 2 * x * x : 1 - pow(-2 * x + 2, 2) / 2</t>
  </si>
  <si>
    <t>easeInSine</t>
  </si>
  <si>
    <t>easeOutSine</t>
  </si>
  <si>
    <t>easeInOutSine</t>
  </si>
  <si>
    <t>easeInExpo</t>
  </si>
  <si>
    <t>easeOutExpo</t>
  </si>
  <si>
    <t>1 - pow(1 - x, 3)</t>
  </si>
  <si>
    <t>x &lt; 0.5 ? 4 * x * x * x : 1 - pow(-2 * x + 2, 3) / 2</t>
  </si>
  <si>
    <t>x * x * x * x</t>
  </si>
  <si>
    <t>1 - pow(1 - x, 4)</t>
  </si>
  <si>
    <t>x &lt; 0.5 ? 8 * x * x * x * x : 1 - pow(-2 * x + 2, 4) / 2</t>
  </si>
  <si>
    <t>x * x * x * x * x</t>
  </si>
  <si>
    <t>1 - pow(1 - x, 5)</t>
  </si>
  <si>
    <t>x &lt; 0.5 ? 16 * x * x * x * x * x : 1 - pow(-2 * x + 2, 5) / 2</t>
  </si>
  <si>
    <t>1 - cos((x * PI) / 2)</t>
  </si>
  <si>
    <t>sin((x * PI) / 2)</t>
  </si>
  <si>
    <t>-(cos(PI * x) - 1) / 2</t>
  </si>
  <si>
    <t>1 - sqrt(1 - pow(x, 2))</t>
  </si>
  <si>
    <t>sqrt(1 - pow(x - 1, 2))</t>
  </si>
  <si>
    <t>x === 0 ? 0 : pow(2, 10 * x - 10)</t>
  </si>
  <si>
    <t>x === 1 ? 1 : 1 - pow(2, -10 * x)</t>
  </si>
  <si>
    <t>c3 * x * x * x - c1 * x * x</t>
  </si>
  <si>
    <t>1 + c3 * pow(x - 1, 3) + c1 * pow(x - 1, 2)</t>
  </si>
  <si>
    <t>Webkit CSS</t>
  </si>
  <si>
    <t>Math.pow(x, 1.685)</t>
  </si>
  <si>
    <t>1 - Math.pow(1-x, 1.685)</t>
  </si>
  <si>
    <t>x -= 1; 1 - (x * x)</t>
  </si>
  <si>
    <t>x -= 1; 1 - (x * x * x)</t>
  </si>
  <si>
    <t>EIO = 0.5 * Math.pow(0.5, 1.925); x &lt; 0.5</t>
  </si>
  <si>
    <t xml:space="preserve"> ? EIO * Math.pow(x, 1.925) : 1 - EIO * Math.pow(1 - x, 1.925)</t>
  </si>
  <si>
    <t>x &lt; 0.5 ? 2 * x * x : x -= 1; 1 - (2 * x * x)</t>
  </si>
  <si>
    <r>
      <t xml:space="preserve">x &lt; 0.5 ? 4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(4 * x * x * x)</t>
    </r>
  </si>
  <si>
    <r>
      <t xml:space="preserve">x &lt; 0.5 ? 8 * x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(8 * x * x * x * x)</t>
    </r>
  </si>
  <si>
    <r>
      <t xml:space="preserve">x &lt; 0.5 ? 16 * x * x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(16 * x * x * x * x * x)</t>
    </r>
  </si>
  <si>
    <t>legsInOut</t>
  </si>
  <si>
    <t>easeInPow</t>
  </si>
  <si>
    <t>Math.pow(pow)</t>
  </si>
  <si>
    <t>easeOutPow</t>
  </si>
  <si>
    <t>in</t>
  </si>
  <si>
    <t>out</t>
  </si>
  <si>
    <t>1 - x</t>
  </si>
  <si>
    <t>1 - Math.cos((x * Math.PI) / 2)</t>
  </si>
  <si>
    <t>1 - Math.pow(1 - x, pow)</t>
  </si>
  <si>
    <t xml:space="preserve">    Math.sin((x * Math.PI) / 2)</t>
  </si>
  <si>
    <t xml:space="preserve">  -(Math.cos (x * Math.PI) - 1) / 2</t>
  </si>
  <si>
    <t>x == 0 ? 0 : Math.pow(2, 10 * x - 10)</t>
  </si>
  <si>
    <t>x == 1 ? 1 : 1 - Math.pow(2, -10 * x)</t>
  </si>
  <si>
    <t>[{type:E.in}, {type:E.out}]</t>
  </si>
  <si>
    <t>{pow:2}</t>
  </si>
  <si>
    <t>{pow:2, type:E.out}</t>
  </si>
  <si>
    <t>{pow:2, legs:legsInOut}</t>
  </si>
  <si>
    <t>{pow:3}</t>
  </si>
  <si>
    <t>{pow:3, type:E.out}</t>
  </si>
  <si>
    <t>{pow:3, legs:legsInOut}</t>
  </si>
  <si>
    <t>{pow:4}</t>
  </si>
  <si>
    <t>{pow:4, type:E.out}</t>
  </si>
  <si>
    <t>{pow:4, legs:legsInOut}</t>
  </si>
  <si>
    <t>{pow:5}</t>
  </si>
  <si>
    <t>{pow:5, type:E.out}</t>
  </si>
  <si>
    <t>{pow:5, legs:legsInOut}</t>
  </si>
  <si>
    <t>{ease:sine}</t>
  </si>
  <si>
    <t>{ease:sine, type:E.out}</t>
  </si>
  <si>
    <t>linear</t>
  </si>
  <si>
    <t>sine</t>
  </si>
  <si>
    <t>pow</t>
  </si>
  <si>
    <t>expo</t>
  </si>
  <si>
    <t>circ</t>
  </si>
  <si>
    <t>back</t>
  </si>
  <si>
    <t>bounce</t>
  </si>
  <si>
    <t>step</t>
  </si>
  <si>
    <t>type:</t>
  </si>
  <si>
    <t>E.in</t>
  </si>
  <si>
    <t>E.out</t>
  </si>
  <si>
    <t>default: linear, pow:1</t>
  </si>
  <si>
    <t>cubic</t>
  </si>
  <si>
    <t>c</t>
  </si>
  <si>
    <t>d</t>
  </si>
  <si>
    <t>angle</t>
  </si>
  <si>
    <t>C</t>
  </si>
  <si>
    <t>HD</t>
  </si>
  <si>
    <t>Ez</t>
  </si>
  <si>
    <t>matrix3d</t>
  </si>
  <si>
    <t>matrix</t>
  </si>
  <si>
    <t>* display-p3 and rec2020 use RGB nomenclature</t>
  </si>
  <si>
    <t>viewBox++</t>
  </si>
  <si>
    <t>bitmasks</t>
  </si>
  <si>
    <t>SVG rotate</t>
  </si>
  <si>
    <t>color</t>
  </si>
  <si>
    <t>elastic</t>
  </si>
  <si>
    <t>int: E.type</t>
  </si>
  <si>
    <t>.total</t>
  </si>
  <si>
    <t>increment:</t>
  </si>
  <si>
    <t>duration = time</t>
  </si>
  <si>
    <t># of steps / time</t>
  </si>
  <si>
    <t>start</t>
  </si>
  <si>
    <t>both</t>
  </si>
  <si>
    <t>none</t>
  </si>
  <si>
    <t>end</t>
  </si>
  <si>
    <t>.dist</t>
  </si>
  <si>
    <t>ez:</t>
  </si>
  <si>
    <t>leg:</t>
  </si>
  <si>
    <t>ease = linear or easy</t>
  </si>
  <si>
    <t>timing = linear or easy</t>
  </si>
  <si>
    <t>end &amp;| start can be negative</t>
  </si>
  <si>
    <t>distance is always positive:</t>
  </si>
  <si>
    <t>if (end &lt; start) .down = true</t>
  </si>
  <si>
    <t>.down uses 1 - N</t>
  </si>
  <si>
    <t>user passes in array</t>
  </si>
  <si>
    <t>.jump</t>
  </si>
  <si>
    <t>.timing</t>
  </si>
  <si>
    <t>hardcoded steps</t>
  </si>
  <si>
    <t>.timing defines .jump</t>
  </si>
  <si>
    <t>iterable, not just array?</t>
  </si>
  <si>
    <t>process steps early</t>
  </si>
  <si>
    <t>else portional times only</t>
  </si>
  <si>
    <t>calc times in leg process</t>
  </si>
  <si>
    <t>each step becomes a leg</t>
  </si>
  <si>
    <t>this.zero = timeStamp + this.wait</t>
  </si>
  <si>
    <t>AFrame.start()</t>
  </si>
  <si>
    <t>Easy.easeMe()</t>
  </si>
  <si>
    <t>now = timeStamp - this.zero</t>
  </si>
  <si>
    <t>Easy.ease()</t>
  </si>
  <si>
    <t>if (timeStamp &lt;= this.zero)</t>
  </si>
  <si>
    <t>this.zero += leg.time</t>
  </si>
  <si>
    <t>leg = leg.next</t>
  </si>
  <si>
    <t>this.zero += leg.wait</t>
  </si>
  <si>
    <t>e.status = E.pausing</t>
  </si>
  <si>
    <t>now -= leg.time</t>
  </si>
  <si>
    <t>now is relative to leg.time</t>
  </si>
  <si>
    <t>this.zero is end of leg.wait</t>
  </si>
  <si>
    <t>if (now &lt; leg.wait)</t>
  </si>
  <si>
    <t>if (now &gt; leg.time) {</t>
  </si>
  <si>
    <t>return e</t>
  </si>
  <si>
    <t>e.value  = leg.prev.end</t>
  </si>
  <si>
    <t>e.status = E.going || E.coming</t>
  </si>
  <si>
    <t>must set or check status every time…</t>
  </si>
  <si>
    <t>e.value  = calc(now / leg.time)</t>
  </si>
  <si>
    <t>do</t>
  </si>
  <si>
    <t>b = now &gt; leg.time + leg.wait</t>
  </si>
  <si>
    <t>if (b)</t>
  </si>
  <si>
    <t>now -= leg.wait</t>
  </si>
  <si>
    <t>while (b)</t>
  </si>
  <si>
    <t>leg[0].start overrides this.start</t>
  </si>
  <si>
    <t>leg.at(-1).end overrides this.end</t>
  </si>
  <si>
    <t>just like any leg</t>
  </si>
  <si>
    <t>leg.time = timing.at(-1)</t>
  </si>
  <si>
    <t>so jump is only end or both</t>
  </si>
  <si>
    <t>steps blurs .wait and .time</t>
  </si>
  <si>
    <t>.timing is start times</t>
  </si>
  <si>
    <t>not durations like .time</t>
  </si>
  <si>
    <t>impossible to set endpoints</t>
  </si>
  <si>
    <t>if time, roundTrip ends vary</t>
  </si>
  <si>
    <t>it's either time or no time</t>
  </si>
  <si>
    <t>too much code to deal with it</t>
  </si>
  <si>
    <t>arrived = time or endpoint</t>
  </si>
  <si>
    <t>multi-leg can't mix time &amp; end</t>
  </si>
  <si>
    <t>possible, but burdens other</t>
  </si>
  <si>
    <t>very obscure, not worth it</t>
  </si>
  <si>
    <t>types with extra code.</t>
  </si>
  <si>
    <t>workaround via multiple</t>
  </si>
  <si>
    <t>animations and .post()</t>
  </si>
  <si>
    <t>.down</t>
  </si>
  <si>
    <t>default: false</t>
  </si>
  <si>
    <t>steps properties</t>
  </si>
  <si>
    <t>can't have .wait with end</t>
  </si>
  <si>
    <t>#legText() might be excessive</t>
  </si>
  <si>
    <t>should maybe be eliminated</t>
  </si>
  <si>
    <t>unused Easy properties:</t>
  </si>
  <si>
    <t>unused by leg too</t>
  </si>
  <si>
    <t>except in #reverseLeg</t>
  </si>
  <si>
    <t>unused leg properties</t>
  </si>
  <si>
    <t>E.inOut</t>
  </si>
  <si>
    <t>E.outIn</t>
  </si>
  <si>
    <t>io:</t>
  </si>
  <si>
    <t>time</t>
  </si>
  <si>
    <t>wait</t>
  </si>
  <si>
    <t>leg</t>
  </si>
  <si>
    <t>tS</t>
  </si>
  <si>
    <t>now</t>
  </si>
  <si>
    <t>zero</t>
  </si>
  <si>
    <t>start()</t>
  </si>
  <si>
    <t>leg[0]</t>
  </si>
  <si>
    <t>leg[1]</t>
  </si>
  <si>
    <t>leg[2]</t>
  </si>
  <si>
    <t>total</t>
  </si>
  <si>
    <t>.io</t>
  </si>
  <si>
    <t>.easy</t>
  </si>
  <si>
    <t>.waits</t>
  </si>
  <si>
    <t>steps only</t>
  </si>
  <si>
    <t>ditto</t>
  </si>
  <si>
    <t>recycle/easeSteps</t>
  </si>
  <si>
    <t>unit</t>
  </si>
  <si>
    <t>dist</t>
  </si>
  <si>
    <t>tDist</t>
  </si>
  <si>
    <t>part</t>
  </si>
  <si>
    <t>arg1</t>
  </si>
  <si>
    <t>arg2</t>
  </si>
  <si>
    <t>byArg</t>
  </si>
  <si>
    <t>c12()</t>
  </si>
  <si>
    <t>c12s()</t>
  </si>
  <si>
    <t>elm1</t>
  </si>
  <si>
    <t>elm2</t>
  </si>
  <si>
    <t>x2</t>
  </si>
  <si>
    <t>x3</t>
  </si>
  <si>
    <t>x4</t>
  </si>
  <si>
    <t>x1</t>
  </si>
  <si>
    <t>same</t>
  </si>
  <si>
    <t>dimensionality</t>
  </si>
  <si>
    <t>up</t>
  </si>
  <si>
    <t>down</t>
  </si>
  <si>
    <t>mix</t>
  </si>
  <si>
    <t>Actual matrix of array types: mixing bEbA with bAbE is unlikely, and avoidable via Ez.swapDims(), thus unsupported</t>
  </si>
  <si>
    <t>noop()</t>
  </si>
  <si>
    <t>c00()</t>
  </si>
  <si>
    <t>c11()</t>
  </si>
  <si>
    <t>twoD</t>
  </si>
  <si>
    <t>c22()</t>
  </si>
  <si>
    <t>c01()</t>
  </si>
  <si>
    <t>c02()</t>
  </si>
  <si>
    <t>byElm -&gt; bAbE</t>
  </si>
  <si>
    <t>0 -&gt; byArg</t>
  </si>
  <si>
    <t>0 -&gt; byElm</t>
  </si>
  <si>
    <t>0 -&gt; bEbA</t>
  </si>
  <si>
    <t>0 -&gt; bAbE</t>
  </si>
  <si>
    <t>byArg -&gt; bEbA</t>
  </si>
  <si>
    <t>byArg -&gt; bAbE</t>
  </si>
  <si>
    <t>byElm -&gt; bEbA</t>
  </si>
  <si>
    <t>calcs</t>
  </si>
  <si>
    <t>dimensions</t>
  </si>
  <si>
    <t>dims</t>
  </si>
  <si>
    <t>calc</t>
  </si>
  <si>
    <t>c01</t>
  </si>
  <si>
    <t>pre-convert</t>
  </si>
  <si>
    <t>pre-conversions</t>
  </si>
  <si>
    <t>Non-MultiFunc/Ease, Non-LoopByElm</t>
  </si>
  <si>
    <t>MultiFunc/Ease always uses bAbE</t>
  </si>
  <si>
    <t>LoopByElm is bEbA</t>
  </si>
  <si>
    <t>c00</t>
  </si>
  <si>
    <t>c11</t>
  </si>
  <si>
    <t>c12</t>
  </si>
  <si>
    <t>c11s</t>
  </si>
  <si>
    <t>c22</t>
  </si>
  <si>
    <t>c22s</t>
  </si>
  <si>
    <t>c02</t>
  </si>
  <si>
    <t>c01s</t>
  </si>
  <si>
    <t>c02s</t>
  </si>
  <si>
    <t>c10</t>
  </si>
  <si>
    <t>c20</t>
  </si>
  <si>
    <t>c21</t>
  </si>
  <si>
    <t>c21s</t>
  </si>
  <si>
    <t>param</t>
  </si>
  <si>
    <t>cNN</t>
  </si>
  <si>
    <t>thisVal</t>
  </si>
  <si>
    <t>oneD</t>
  </si>
  <si>
    <t>(byElm)</t>
  </si>
  <si>
    <t>c12s</t>
  </si>
  <si>
    <t>u</t>
  </si>
  <si>
    <t>elm0</t>
  </si>
  <si>
    <t>arg0</t>
  </si>
  <si>
    <t>[a][e]</t>
  </si>
  <si>
    <t>value</t>
  </si>
  <si>
    <t>var</t>
  </si>
  <si>
    <t>twoD = bAbE</t>
  </si>
  <si>
    <t>dim++</t>
  </si>
  <si>
    <t>elms</t>
  </si>
  <si>
    <t>E.cV</t>
  </si>
  <si>
    <t>mixing bEbA with bAbE is unlikely, and avoidable via Ez.swapDims(), thus unsupported</t>
  </si>
  <si>
    <t>current value dim++</t>
  </si>
  <si>
    <t>no way to cross the max/min threshold when you start or end there</t>
  </si>
  <si>
    <t>maybe factor, but only as distance, and even then that's pretty weird</t>
  </si>
  <si>
    <t>for example: increase values by 50% with easy={start:0, end:0.5}</t>
  </si>
  <si>
    <t>factor:E.cV &amp; addend:E.cV is plausible</t>
  </si>
  <si>
    <t>both max and min with cv only makes if selectively applied by arg or elm</t>
  </si>
  <si>
    <t>factor/addend and max/min with cv makes no sense</t>
  </si>
  <si>
    <t>I can see max or min:E.cV to delay starting or stop during</t>
  </si>
  <si>
    <t>start|addend:E.cV makes the most sense, start at current value</t>
  </si>
  <si>
    <t>end:cV makes no sense if easy.end == 1</t>
  </si>
  <si>
    <t>.noop</t>
  </si>
  <si>
    <t>drawback of calc all then apply all is backloading apply</t>
  </si>
  <si>
    <t>Calc.#twoD defaults to bAbE because that's the way multiFunc/Ease requires it</t>
  </si>
  <si>
    <t>range</t>
  </si>
  <si>
    <t>index</t>
  </si>
  <si>
    <t>i++</t>
  </si>
  <si>
    <t>del idx</t>
  </si>
  <si>
    <t>Y</t>
  </si>
  <si>
    <t>future option to roundtrip w/o swapping inOut</t>
  </si>
  <si>
    <t>Class Elm and CSSStyleDeclaration!!!!!</t>
  </si>
  <si>
    <t>noop</t>
  </si>
  <si>
    <t>_</t>
  </si>
  <si>
    <t>func0</t>
  </si>
  <si>
    <t>func1</t>
  </si>
  <si>
    <t>func2</t>
  </si>
  <si>
    <t>offset</t>
  </si>
  <si>
    <t>noop0</t>
  </si>
  <si>
    <t>noop1</t>
  </si>
  <si>
    <t>noop2</t>
  </si>
  <si>
    <t>at the top level like everything else?</t>
  </si>
  <si>
    <t>or within each multiFunc object?</t>
  </si>
  <si>
    <t>that is simpler for the basic code, but harder to tell if each mf has 1 easy</t>
  </si>
  <si>
    <t>that aligns with the mask property, which is good</t>
  </si>
  <si>
    <t>requires waiting until o.mask is set, late in the process</t>
  </si>
  <si>
    <t>requires validation that every mf has easies</t>
  </si>
  <si>
    <t>a bit odd for 1-arg functions: do I require a one-element array?</t>
  </si>
  <si>
    <t>users must figure out the arg indexes across funcs - oh the horror!</t>
  </si>
  <si>
    <t>multiFunc: preserving current value func order is impossible</t>
  </si>
  <si>
    <t>because args must be in fixed order at top level</t>
  </si>
  <si>
    <t>if elm has alt func order it must be in separate easer</t>
  </si>
  <si>
    <t>Should all of cfg.param be validated as/converted to numbers?</t>
  </si>
  <si>
    <t>Does it take a long time? It's not much code…</t>
  </si>
  <si>
    <t>name</t>
  </si>
  <si>
    <t>_resume()</t>
  </si>
  <si>
    <t>private</t>
  </si>
  <si>
    <t>_loopByElm()</t>
  </si>
  <si>
    <t>#zero</t>
  </si>
  <si>
    <t>#now</t>
  </si>
  <si>
    <t>#loopByElm</t>
  </si>
  <si>
    <t>#plays</t>
  </si>
  <si>
    <t>#targets</t>
  </si>
  <si>
    <t>array</t>
  </si>
  <si>
    <t xml:space="preserve">             raw properties</t>
  </si>
  <si>
    <t>read-write, get returns a shallow copy</t>
  </si>
  <si>
    <t>getters and setters</t>
  </si>
  <si>
    <t>flip()</t>
  </si>
  <si>
    <t>trip()</t>
  </si>
  <si>
    <t>flips this.unit direction</t>
  </si>
  <si>
    <t>_zero</t>
  </si>
  <si>
    <t>validates elmCount and sets #plays</t>
  </si>
  <si>
    <t>prepares to resume post-pause</t>
  </si>
  <si>
    <t>undefined</t>
  </si>
  <si>
    <t>#legsTime</t>
  </si>
  <si>
    <t>#cNoTime</t>
  </si>
  <si>
    <t>int count</t>
  </si>
  <si>
    <t>int ms</t>
  </si>
  <si>
    <t>total time of legs that define time</t>
  </si>
  <si>
    <t>#wait</t>
  </si>
  <si>
    <t>getter and setter</t>
  </si>
  <si>
    <t>backup for #plays, which changes</t>
  </si>
  <si>
    <t>for resuming post-pause</t>
  </si>
  <si>
    <t>set once, getter/setter as enhancement?</t>
  </si>
  <si>
    <t>#roundTrip</t>
  </si>
  <si>
    <t>#revert</t>
  </si>
  <si>
    <t>#reversed</t>
  </si>
  <si>
    <t>has reverseMe() been run?</t>
  </si>
  <si>
    <t>leg object</t>
  </si>
  <si>
    <t>#lastLeg</t>
  </si>
  <si>
    <t># of user legs that don't define time</t>
  </si>
  <si>
    <t>callback</t>
  </si>
  <si>
    <t>#firstLeg</t>
  </si>
  <si>
    <t>the first leg in the linked list</t>
  </si>
  <si>
    <t>ditto for reverting and round-tripping</t>
  </si>
  <si>
    <t>true = type:E.increment</t>
  </si>
  <si>
    <t>int enum</t>
  </si>
  <si>
    <t>#start</t>
  </si>
  <si>
    <t>#end</t>
  </si>
  <si>
    <t>float</t>
  </si>
  <si>
    <t>defaults to 0</t>
  </si>
  <si>
    <t>defaults to 1</t>
  </si>
  <si>
    <t>cNoTime</t>
  </si>
  <si>
    <t>fpl60hz</t>
  </si>
  <si>
    <t>leftover</t>
  </si>
  <si>
    <t>leftover / fpl60hz</t>
  </si>
  <si>
    <t>#base</t>
  </si>
  <si>
    <t>#down ? #end : #start;</t>
  </si>
  <si>
    <t>#run</t>
  </si>
  <si>
    <t>getter = .inbound, true = round-tripping</t>
  </si>
  <si>
    <t>#down</t>
  </si>
  <si>
    <t>getter = .downward, true = 1 - e.unit</t>
  </si>
  <si>
    <t>#dist</t>
  </si>
  <si>
    <t>distance: Math.abs(this.#end - this.#start)</t>
  </si>
  <si>
    <t>#count</t>
  </si>
  <si>
    <t>#leg</t>
  </si>
  <si>
    <t>the current leg in this animation</t>
  </si>
  <si>
    <t>#pre</t>
  </si>
  <si>
    <t>#peri</t>
  </si>
  <si>
    <t>#post</t>
  </si>
  <si>
    <t>recycle()</t>
  </si>
  <si>
    <t>methods</t>
  </si>
  <si>
    <t>read-write, setter calculates firstLeg.wait</t>
  </si>
  <si>
    <t>read-only, full duration, time + totalWait</t>
  </si>
  <si>
    <t>defaults to .loops + 1 || .repeats + 1 || 1</t>
  </si>
  <si>
    <t>wait time before starting a looped playback</t>
  </si>
  <si>
    <t>increment count (vs time)</t>
  </si>
  <si>
    <t>array [Easer]</t>
  </si>
  <si>
    <t>array [{}]</t>
  </si>
  <si>
    <t>array or EBezier</t>
  </si>
  <si>
    <t>[0-1, 0-1, 0-1, 0-1]; 0-1 is a soft range.</t>
  </si>
  <si>
    <t>defined, no value</t>
  </si>
  <si>
    <t>.loopByElement</t>
  </si>
  <si>
    <t>E.in .out .inOut .outIn: no Easy property</t>
  </si>
  <si>
    <t>Is</t>
  </si>
  <si>
    <t>#time</t>
  </si>
  <si>
    <t>read-write, sets leg.time or {E.steps}.wait</t>
  </si>
  <si>
    <t>getter and setter, required field</t>
  </si>
  <si>
    <t>either ease() or incrementBy*()</t>
  </si>
  <si>
    <t>#pause</t>
  </si>
  <si>
    <t>#pauseRT</t>
  </si>
  <si>
    <t>getter and setter, empty ok, never undefined</t>
  </si>
  <si>
    <t>runtime essential, "protected" setter _zero()</t>
  </si>
  <si>
    <t>required for E.increment w/o time</t>
  </si>
  <si>
    <t>setter, defaults to 1, must be &gt; 0</t>
  </si>
  <si>
    <t>#unit</t>
  </si>
  <si>
    <t>end value for e.unit, the unit interval [0-1]</t>
  </si>
  <si>
    <t>instance</t>
  </si>
  <si>
    <t>static</t>
  </si>
  <si>
    <t>helps constructor and time setter</t>
  </si>
  <si>
    <t>helps time setter</t>
  </si>
  <si>
    <t>#validateTime()</t>
  </si>
  <si>
    <t>#allocateLegTime()</t>
  </si>
  <si>
    <t>#ease()</t>
  </si>
  <si>
    <t>#incrementLeg()</t>
  </si>
  <si>
    <t>#nextLeg()</t>
  </si>
  <si>
    <t>newTarget()</t>
  </si>
  <si>
    <t>addTarget()</t>
  </si>
  <si>
    <t>cutTarget()</t>
  </si>
  <si>
    <t>Easer*</t>
  </si>
  <si>
    <t>was an item deleted?</t>
  </si>
  <si>
    <t>adds an Easer to #targets</t>
  </si>
  <si>
    <t>creates a new Easer and adds it to #targets</t>
  </si>
  <si>
    <t xml:space="preserve">#powIn </t>
  </si>
  <si>
    <t>#powOut</t>
  </si>
  <si>
    <t>#bezier</t>
  </si>
  <si>
    <t>#instanceOfE()</t>
  </si>
  <si>
    <t>#linear()</t>
  </si>
  <si>
    <t>#sineIn()</t>
  </si>
  <si>
    <t>#sineOut()</t>
  </si>
  <si>
    <t>#circIn()</t>
  </si>
  <si>
    <t>#circOut()</t>
  </si>
  <si>
    <t>#expoIn()</t>
  </si>
  <si>
    <t>#expoOut()</t>
  </si>
  <si>
    <t>#backIn()</t>
  </si>
  <si>
    <t>#backOut()</t>
  </si>
  <si>
    <t>#elasticIn()</t>
  </si>
  <si>
    <t>#elasticOut()</t>
  </si>
  <si>
    <t>#bounceIn()</t>
  </si>
  <si>
    <t>#legTime()</t>
  </si>
  <si>
    <t>#legUnit()</t>
  </si>
  <si>
    <t>#reverseMe()</t>
  </si>
  <si>
    <t>#reverseLeg()</t>
  </si>
  <si>
    <t>#legEase()</t>
  </si>
  <si>
    <t>#legText()</t>
  </si>
  <si>
    <t>#number()</t>
  </si>
  <si>
    <t>#isNumberArray()</t>
  </si>
  <si>
    <t>#type()</t>
  </si>
  <si>
    <t>#legType()</t>
  </si>
  <si>
    <t>#io()</t>
  </si>
  <si>
    <t>#steps()</t>
  </si>
  <si>
    <t>#stepsToLegs()</t>
  </si>
  <si>
    <t>#easeSteps()</t>
  </si>
  <si>
    <t>#stepsPrevEnd()</t>
  </si>
  <si>
    <t>#eases</t>
  </si>
  <si>
    <t>[io[ease function]] for setting leg.ease</t>
  </si>
  <si>
    <t>#typeNames</t>
  </si>
  <si>
    <t>object</t>
  </si>
  <si>
    <t>E.type:"type" for #type() and #legType()</t>
  </si>
  <si>
    <t>#greaterThan0</t>
  </si>
  <si>
    <t>#unDefGrThan0</t>
  </si>
  <si>
    <t>preset argument values for #number()</t>
  </si>
  <si>
    <t>ditto plus one more</t>
  </si>
  <si>
    <t>#twoPi3</t>
  </si>
  <si>
    <t>(2 * Math.PI) / 3; for #elastic*()</t>
  </si>
  <si>
    <t>implied classes</t>
  </si>
  <si>
    <t>create()</t>
  </si>
  <si>
    <t>#calcs</t>
  </si>
  <si>
    <t>isSameByElm()</t>
  </si>
  <si>
    <t>FN</t>
  </si>
  <si>
    <t>PR</t>
  </si>
  <si>
    <t>U</t>
  </si>
  <si>
    <t>F</t>
  </si>
  <si>
    <t>P</t>
  </si>
  <si>
    <t>Ease</t>
  </si>
  <si>
    <t>E</t>
  </si>
  <si>
    <t>.</t>
  </si>
  <si>
    <t>C.r</t>
  </si>
  <si>
    <t>C.g</t>
  </si>
  <si>
    <t>C.b</t>
  </si>
  <si>
    <t>C.a</t>
  </si>
  <si>
    <t>C.h</t>
  </si>
  <si>
    <t>C.s</t>
  </si>
  <si>
    <t>C.l</t>
  </si>
  <si>
    <t>C.w</t>
  </si>
  <si>
    <t>C.RR</t>
  </si>
  <si>
    <t>C.GR</t>
  </si>
  <si>
    <t>C.BR</t>
  </si>
  <si>
    <t>C.AR</t>
  </si>
  <si>
    <t>C.CR</t>
  </si>
  <si>
    <t>C.RG</t>
  </si>
  <si>
    <t>C.GG</t>
  </si>
  <si>
    <t>C.BG</t>
  </si>
  <si>
    <t>C.AG</t>
  </si>
  <si>
    <t>C.CG</t>
  </si>
  <si>
    <t>C.RB</t>
  </si>
  <si>
    <t>C.GB</t>
  </si>
  <si>
    <t>C.BB</t>
  </si>
  <si>
    <t>C.AB</t>
  </si>
  <si>
    <t>C.CB</t>
  </si>
  <si>
    <t>C.RA</t>
  </si>
  <si>
    <t>C.GA</t>
  </si>
  <si>
    <t>C.BA</t>
  </si>
  <si>
    <t>C.AA</t>
  </si>
  <si>
    <t>C.CA</t>
  </si>
  <si>
    <t>feColorMatrix</t>
  </si>
  <si>
    <t>HD.l</t>
  </si>
  <si>
    <t>HD.a</t>
  </si>
  <si>
    <t>HD.b</t>
  </si>
  <si>
    <t>HD.c</t>
  </si>
  <si>
    <t>HD.h</t>
  </si>
  <si>
    <t>HD.x</t>
  </si>
  <si>
    <t>HD.y</t>
  </si>
  <si>
    <t>HD.z</t>
  </si>
  <si>
    <t>HD.alpha</t>
  </si>
  <si>
    <t>Ez.a1</t>
  </si>
  <si>
    <t>Ez.b1</t>
  </si>
  <si>
    <t>Ez.c1</t>
  </si>
  <si>
    <t>Ez.d1</t>
  </si>
  <si>
    <t>Ez.a2</t>
  </si>
  <si>
    <t>Ez.b2</t>
  </si>
  <si>
    <t>Ez.c2</t>
  </si>
  <si>
    <t>Ez.d2</t>
  </si>
  <si>
    <t>Ez.a3</t>
  </si>
  <si>
    <t>Ez.b3</t>
  </si>
  <si>
    <t>Ez.c3</t>
  </si>
  <si>
    <t>Ez.d3</t>
  </si>
  <si>
    <t>Ez.a4</t>
  </si>
  <si>
    <t>Ez.b4</t>
  </si>
  <si>
    <t>Ez.c4</t>
  </si>
  <si>
    <t>Ez.d4</t>
  </si>
  <si>
    <t>Ez.a</t>
  </si>
  <si>
    <t>Ez.b</t>
  </si>
  <si>
    <t>Ez.c</t>
  </si>
  <si>
    <t>Ez.d</t>
  </si>
  <si>
    <t>Ez.e</t>
  </si>
  <si>
    <t>Ez.f</t>
  </si>
  <si>
    <t>Ez.tx</t>
  </si>
  <si>
    <t>Ez.ty</t>
  </si>
  <si>
    <t>Ez.x</t>
  </si>
  <si>
    <t>Ez.y</t>
  </si>
  <si>
    <t>Ez.z</t>
  </si>
  <si>
    <t>Ez.width</t>
  </si>
  <si>
    <t>Ez.height</t>
  </si>
  <si>
    <t>Ez.w</t>
  </si>
  <si>
    <t>Ez.h</t>
  </si>
  <si>
    <t>Ez.rad</t>
  </si>
  <si>
    <t>Ez.grad</t>
  </si>
  <si>
    <t>Ez.turn</t>
  </si>
  <si>
    <t>.byArgByElm</t>
  </si>
  <si>
    <t>.byElement</t>
  </si>
  <si>
    <t>array: [int]</t>
  </si>
  <si>
    <t>† created but currently unused</t>
  </si>
  <si>
    <t>int  : o.mask.length</t>
  </si>
  <si>
    <t>int  : o.easies.length</t>
  </si>
  <si>
    <t>.easies</t>
  </si>
  <si>
    <t>prop.getUn() properties:</t>
  </si>
  <si>
    <t>properties</t>
  </si>
  <si>
    <t>lets the DOM deal with bad units values</t>
  </si>
  <si>
    <t>.unitz()</t>
  </si>
  <si>
    <t>pseudo-getter that prefers this.func.units</t>
  </si>
  <si>
    <t>.units, defaults to prop|func.units</t>
  </si>
  <si>
    <t>converted to boolean: true|undefined</t>
  </si>
  <si>
    <t>defined or not, value ignored</t>
  </si>
  <si>
    <t>ditto, by Arg by Elm</t>
  </si>
  <si>
    <t>number, array, E.currentValue</t>
  </si>
  <si>
    <t>converted to cfg.param</t>
  </si>
  <si>
    <t>linked to other properties in cfg</t>
  </si>
  <si>
    <t>the o.config family of properties:</t>
  </si>
  <si>
    <t>.factor, defaults to unused</t>
  </si>
  <si>
    <t>.addend, ditto</t>
  </si>
  <si>
    <t>linked to parent easy.#loopByElm</t>
  </si>
  <si>
    <t>each cfg.dim in famm order</t>
  </si>
  <si>
    <t>array: [Easy]</t>
  </si>
  <si>
    <t>optional, array in mask order</t>
  </si>
  <si>
    <t>array: [[Number]]</t>
  </si>
  <si>
    <t>array: [Number] or [[Number]]</t>
  </si>
  <si>
    <t>array: [cfg], famm order</t>
  </si>
  <si>
    <t>alias for .addend</t>
  </si>
  <si>
    <t>.factor as end not distance</t>
  </si>
  <si>
    <t>if (Is.def(end)) defaults to 0</t>
  </si>
  <si>
    <t>see EFactory.#endToDist()</t>
  </si>
  <si>
    <t>.easy (for multiFunc sub-objects only)</t>
  </si>
  <si>
    <t>see EFactory.#bySame()</t>
  </si>
  <si>
    <t>all cfgs, dense</t>
  </si>
  <si>
    <t>cfgs that use E.currentValue, dense</t>
  </si>
  <si>
    <t>number of elements</t>
  </si>
  <si>
    <t>number of masked arguments</t>
  </si>
  <si>
    <t>parsed DOM current values</t>
  </si>
  <si>
    <t>number of easies for Measer*</t>
  </si>
  <si>
    <t>see EFactory.#maskCV()</t>
  </si>
  <si>
    <t>index into o.mask, not arg indexes</t>
  </si>
  <si>
    <t>multiFunc sub-object additional properties</t>
  </si>
  <si>
    <t>untouched by EFactory, see EBase</t>
  </si>
  <si>
    <t>end not distance</t>
  </si>
  <si>
    <t>array: [int 0-2]</t>
  </si>
  <si>
    <t>max dimensionality of cfgs</t>
  </si>
  <si>
    <t>min dimensionality of cfgs</t>
  </si>
  <si>
    <t>o.twoD inner dimension length</t>
  </si>
  <si>
    <t>o.twoD outer dimension length</t>
  </si>
  <si>
    <t>raw current values†</t>
  </si>
  <si>
    <t>internal properties</t>
  </si>
  <si>
    <t>for o.calcByElm</t>
  </si>
  <si>
    <t>set in #calcByElm() read in EBase</t>
  </si>
  <si>
    <t>array of calc objects for #calc*()</t>
  </si>
  <si>
    <t>overlaps .byElm</t>
  </si>
  <si>
    <t>is 2D &amp;&amp; bAbE?</t>
  </si>
  <si>
    <t>is 1D &amp;&amp; byElm?</t>
  </si>
  <si>
    <t>#value</t>
  </si>
  <si>
    <t>read-only, number of elements</t>
  </si>
  <si>
    <t>#cElms</t>
  </si>
  <si>
    <t>#elms</t>
  </si>
  <si>
    <t>#flip</t>
  </si>
  <si>
    <t>#mask</t>
  </si>
  <si>
    <t>#oneD</t>
  </si>
  <si>
    <t>#prop</t>
  </si>
  <si>
    <t>#twoD</t>
  </si>
  <si>
    <t>#uEval</t>
  </si>
  <si>
    <t>evaluate()</t>
  </si>
  <si>
    <t>e.value</t>
  </si>
  <si>
    <t>set()</t>
  </si>
  <si>
    <t>setOneElm()</t>
  </si>
  <si>
    <t>#evalBasic()</t>
  </si>
  <si>
    <t>#evalUnit()</t>
  </si>
  <si>
    <t>#evalUser()</t>
  </si>
  <si>
    <t>#evalBoth()</t>
  </si>
  <si>
    <t>#assignByArgByElm()</t>
  </si>
  <si>
    <t>#assignByElmByArg()</t>
  </si>
  <si>
    <t>#assignToElm()</t>
  </si>
  <si>
    <t>_iElm()</t>
  </si>
  <si>
    <t>int index</t>
  </si>
  <si>
    <t>shared with ByElm sub-classes</t>
  </si>
  <si>
    <t>#assign()</t>
  </si>
  <si>
    <t>instance methods</t>
  </si>
  <si>
    <t>static methods</t>
  </si>
  <si>
    <t>class EBase</t>
  </si>
  <si>
    <t>class Easy</t>
  </si>
  <si>
    <t>class Prop</t>
  </si>
  <si>
    <t>#calc</t>
  </si>
  <si>
    <t>Easies</t>
  </si>
  <si>
    <t>mevaluate()</t>
  </si>
  <si>
    <t>array: [e.value]</t>
  </si>
  <si>
    <t>#easies</t>
  </si>
  <si>
    <t>Calc</t>
  </si>
  <si>
    <t>single instance of Calc</t>
  </si>
  <si>
    <t>element count</t>
  </si>
  <si>
    <t>masked argument indexes into #value</t>
  </si>
  <si>
    <t>user callback</t>
  </si>
  <si>
    <t>runs once per set() or setOneElm()</t>
  </si>
  <si>
    <t>public, called by Easy.prototype.easeMe()</t>
  </si>
  <si>
    <t>extends EBase</t>
  </si>
  <si>
    <t>class Easer</t>
  </si>
  <si>
    <t>class EaserByElm</t>
  </si>
  <si>
    <t>private, single instance of Calc</t>
  </si>
  <si>
    <t>calculate()</t>
  </si>
  <si>
    <t>static f()</t>
  </si>
  <si>
    <t>static a()</t>
  </si>
  <si>
    <t>factor = multiply</t>
  </si>
  <si>
    <t>addend = add</t>
  </si>
  <si>
    <t>#c00()</t>
  </si>
  <si>
    <t>#c01()</t>
  </si>
  <si>
    <t>#c01s()</t>
  </si>
  <si>
    <t>#c02()</t>
  </si>
  <si>
    <t>#c02s()</t>
  </si>
  <si>
    <t>#c10()</t>
  </si>
  <si>
    <t>#c11()</t>
  </si>
  <si>
    <t>#c11s()</t>
  </si>
  <si>
    <t>#c12()</t>
  </si>
  <si>
    <t>#c12s()</t>
  </si>
  <si>
    <t>#c20()</t>
  </si>
  <si>
    <t>#c21()</t>
  </si>
  <si>
    <t>#c21s()</t>
  </si>
  <si>
    <t>#c22()</t>
  </si>
  <si>
    <t>#c22s()</t>
  </si>
  <si>
    <t>#noop()</t>
  </si>
  <si>
    <t>array: [calc object]</t>
  </si>
  <si>
    <t>one per config, famm order is critical</t>
  </si>
  <si>
    <t>class EBezier</t>
  </si>
  <si>
    <t>solves the cubic bezier for x</t>
  </si>
  <si>
    <t>setter-only, calculates #accuracy</t>
  </si>
  <si>
    <t>#accuracy</t>
  </si>
  <si>
    <t>#ax</t>
  </si>
  <si>
    <t>#ay</t>
  </si>
  <si>
    <t>#bx</t>
  </si>
  <si>
    <t>#by</t>
  </si>
  <si>
    <t>#cx</t>
  </si>
  <si>
    <t>#cy</t>
  </si>
  <si>
    <t>#sampleCurveY()</t>
  </si>
  <si>
    <t>#sampleCurveX()</t>
  </si>
  <si>
    <t>#sampleCurveDerivativeX()</t>
  </si>
  <si>
    <t>#solveCurveX(x)</t>
  </si>
  <si>
    <t>calculated w/user input by set time()</t>
  </si>
  <si>
    <t>constructor(x1, y1, x2, y2, time)</t>
  </si>
  <si>
    <t>~= CSS cubic-bezier(x1, y1, x2, y2)</t>
  </si>
  <si>
    <t>array: [Calc]</t>
  </si>
  <si>
    <t>public, called by Easies.prototype.easeEm()</t>
  </si>
  <si>
    <t>length = #cElms</t>
  </si>
  <si>
    <t>length = o.multiFunc.length</t>
  </si>
  <si>
    <t>array: [[Calc]]</t>
  </si>
  <si>
    <t>by element by f of multiFunc: [elm[f]]</t>
  </si>
  <si>
    <t>length = o.lz aka o.easies.length</t>
  </si>
  <si>
    <t>by element by ez of #easies: [elm[ez]]</t>
  </si>
  <si>
    <t>read-only getter</t>
  </si>
  <si>
    <t>wraps this.evaluate() byEasy</t>
  </si>
  <si>
    <t>class AFrame</t>
  </si>
  <si>
    <t>#cFrames;</t>
  </si>
  <si>
    <t>#fpsMin;</t>
  </si>
  <si>
    <t>#frame;</t>
  </si>
  <si>
    <t>#gpuPost;</t>
  </si>
  <si>
    <t>#skip;</t>
  </si>
  <si>
    <t>read-write</t>
  </si>
  <si>
    <t>#fps</t>
  </si>
  <si>
    <t>#gpu</t>
  </si>
  <si>
    <t>#paused</t>
  </si>
  <si>
    <t>#animate()</t>
  </si>
  <si>
    <t>#endEasies()</t>
  </si>
  <si>
    <t>#endCues()</t>
  </si>
  <si>
    <t>#skipFrames()</t>
  </si>
  <si>
    <t>#frames()</t>
  </si>
  <si>
    <t>#fps_gpu()</t>
  </si>
  <si>
    <t>class ACues</t>
  </si>
  <si>
    <t>class Easies</t>
  </si>
  <si>
    <t>#cues</t>
  </si>
  <si>
    <t>#last</t>
  </si>
  <si>
    <t>#waits</t>
  </si>
  <si>
    <t>#runPost()</t>
  </si>
  <si>
    <t>property</t>
  </si>
  <si>
    <t>array: [{}]</t>
  </si>
  <si>
    <t>read-only, always returns true</t>
  </si>
  <si>
    <t>alias for .peri</t>
  </si>
  <si>
    <t>instance properties</t>
  </si>
  <si>
    <t>static properties</t>
  </si>
  <si>
    <t>read-write, at end return to start, now or later</t>
  </si>
  <si>
    <t>read-write, returns #playz, ignoring #loopByElm</t>
  </si>
  <si>
    <t>flips round-trip direction, outbound vs inbound</t>
  </si>
  <si>
    <t>this.e.status</t>
  </si>
  <si>
    <t>read-only, vs outbound, round-trip direction</t>
  </si>
  <si>
    <t>_easeMe()</t>
  </si>
  <si>
    <t>called by Easies.prototype._easeEm()</t>
  </si>
  <si>
    <t>default = false = one-shot post()</t>
  </si>
  <si>
    <t>frame count for .test()</t>
  </si>
  <si>
    <t>calculated frames per second</t>
  </si>
  <si>
    <t>user minimum value for pass/fail</t>
  </si>
  <si>
    <t>pass/fail result</t>
  </si>
  <si>
    <t>runs after .test() completes</t>
  </si>
  <si>
    <t># of frames to skip at top of test</t>
  </si>
  <si>
    <t>loop and roundtrip never touch start/end unless you set pause(RT)</t>
  </si>
  <si>
    <t>{pause:1} it will land but jump in next frame, best to set = ~16 (1 frame @60hz)</t>
  </si>
  <si>
    <t>read-only, always true, better than instanceof Easy</t>
  </si>
  <si>
    <t>Easer and MEaser classes</t>
  </si>
  <si>
    <t>.isMEaser</t>
  </si>
  <si>
    <t>class MEaser</t>
  </si>
  <si>
    <t>class MEaserByElm</t>
  </si>
  <si>
    <t>class MEBase</t>
  </si>
  <si>
    <t>extends MEBase</t>
  </si>
  <si>
    <t>class MEaserMulti</t>
  </si>
  <si>
    <t>class MEaserMultiByElm</t>
  </si>
  <si>
    <t>class EaserMulti</t>
  </si>
  <si>
    <t>class EaserMultiByElm</t>
  </si>
  <si>
    <t>other types have time</t>
  </si>
  <si>
    <t>increment has time or count</t>
  </si>
  <si>
    <t>roundTrip can't mix time &amp; count</t>
  </si>
  <si>
    <t>no</t>
  </si>
  <si>
    <t>every leg must have increment and time or two out of three</t>
  </si>
  <si>
    <t>o.time</t>
  </si>
  <si>
    <t>o.count</t>
  </si>
  <si>
    <t>spread to leg[tc]</t>
  </si>
  <si>
    <t>every non-spread leg must have i and t or 2 of 3</t>
  </si>
  <si>
    <t>one of them wins, and early</t>
  </si>
  <si>
    <t>What should the syntax for multiFunc measers be?</t>
  </si>
  <si>
    <t>no, you can use the .easy property here and here alone</t>
  </si>
  <si>
    <t>#backup</t>
  </si>
  <si>
    <t>backup of #easies</t>
  </si>
  <si>
    <t>#easy2Targets</t>
  </si>
  <si>
    <t>Set(Measer)</t>
  </si>
  <si>
    <t>Set(Easy)</t>
  </si>
  <si>
    <t>the easies</t>
  </si>
  <si>
    <t>collects the targets by Easy</t>
  </si>
  <si>
    <t>this.#easies.size</t>
  </si>
  <si>
    <t>has()</t>
  </si>
  <si>
    <t>this.#easies.has()</t>
  </si>
  <si>
    <t>add()</t>
  </si>
  <si>
    <t>this.#easies.add()</t>
  </si>
  <si>
    <t>delete()</t>
  </si>
  <si>
    <t>this.#easies.delete() plus</t>
  </si>
  <si>
    <t>clear()</t>
  </si>
  <si>
    <t>clears #easies, #backup, #targets, #easy2Targets</t>
  </si>
  <si>
    <t>[Symbol.iterator]()</t>
  </si>
  <si>
    <t>this.#easies.values()</t>
  </si>
  <si>
    <t>Set emulation</t>
  </si>
  <si>
    <t>#setTarget()</t>
  </si>
  <si>
    <t>clearTargets()</t>
  </si>
  <si>
    <t>createFromTargets()</t>
  </si>
  <si>
    <t>#instanceOfM()</t>
  </si>
  <si>
    <t>last()</t>
  </si>
  <si>
    <t>_easeEm()</t>
  </si>
  <si>
    <t>_end()</t>
  </si>
  <si>
    <t>number: now</t>
  </si>
  <si>
    <t>called every frame by AFrame.animate()</t>
  </si>
  <si>
    <t>cleans up after animation ends, AFrame.stop()</t>
  </si>
  <si>
    <t>resumes after animation paused, AFrame.play()</t>
  </si>
  <si>
    <t>bool: E.arrived=false</t>
  </si>
  <si>
    <t>write-only, initializes easies for fresh playback</t>
  </si>
  <si>
    <t>helps newTarget() and addTarget()</t>
  </si>
  <si>
    <t>validator callback for Ez.toArray(), M = Measer*</t>
  </si>
  <si>
    <t>the multi-ease targets, instances of Measer*</t>
  </si>
  <si>
    <t>gets last Easy playing</t>
  </si>
  <si>
    <t>creates an Easies instance from [Measer*]</t>
  </si>
  <si>
    <t>Measer*</t>
  </si>
  <si>
    <t>did the target exist? was it deleted?</t>
  </si>
  <si>
    <t>runs every easy.recycle()</t>
  </si>
  <si>
    <t>clears #targets and the Sets in #easy2Targets.values()</t>
  </si>
  <si>
    <t>creates new Measer*, adds it to #targets, easy2Targets</t>
  </si>
  <si>
    <t>adds existing Measer* to #targets, easy2Targets</t>
  </si>
  <si>
    <t>read-only, always true, better than ("x" in obj)</t>
  </si>
  <si>
    <t>iterator</t>
  </si>
  <si>
    <t>Map(Easy, Set(Measer*))</t>
  </si>
  <si>
    <t>Map(Easy, [int 0-N, dense])</t>
  </si>
  <si>
    <t>measer.easies = Map(Easy, [trueIndex])</t>
  </si>
  <si>
    <t>footnotes</t>
  </si>
  <si>
    <t>class Ez</t>
  </si>
  <si>
    <t>#lengths</t>
  </si>
  <si>
    <t>#angles</t>
  </si>
  <si>
    <t>#funcs</t>
  </si>
  <si>
    <t>#funcC</t>
  </si>
  <si>
    <t>#funcG</t>
  </si>
  <si>
    <t>#funcSR</t>
  </si>
  <si>
    <t>#funcN</t>
  </si>
  <si>
    <t>#funcA</t>
  </si>
  <si>
    <t>#funcL</t>
  </si>
  <si>
    <t>#func2</t>
  </si>
  <si>
    <t>#funcT</t>
  </si>
  <si>
    <t>#funcTL</t>
  </si>
  <si>
    <t>#funcTA</t>
  </si>
  <si>
    <t>#funcT2</t>
  </si>
  <si>
    <t>#color</t>
  </si>
  <si>
    <t>#svg</t>
  </si>
  <si>
    <t>#svgN</t>
  </si>
  <si>
    <t>#svg2</t>
  </si>
  <si>
    <t>#css</t>
  </si>
  <si>
    <t>#cssN</t>
  </si>
  <si>
    <t>#cssL</t>
  </si>
  <si>
    <t>#cssTm</t>
  </si>
  <si>
    <t>#cssBg</t>
  </si>
  <si>
    <t>#css2</t>
  </si>
  <si>
    <t>#cssL2</t>
  </si>
  <si>
    <t>#html</t>
  </si>
  <si>
    <t>#htmlR</t>
  </si>
  <si>
    <t>#elmR</t>
  </si>
  <si>
    <t>#elmF</t>
  </si>
  <si>
    <t>#initialized</t>
  </si>
  <si>
    <t>set to true by init()</t>
  </si>
  <si>
    <t>#htmlLoop()</t>
  </si>
  <si>
    <t>#bitmask()</t>
  </si>
  <si>
    <t>#names()</t>
  </si>
  <si>
    <t>#add()</t>
  </si>
  <si>
    <t>#toElement()</t>
  </si>
  <si>
    <t>_mustBeDef()</t>
  </si>
  <si>
    <t>_isElmy()</t>
  </si>
  <si>
    <t>_toElement()</t>
  </si>
  <si>
    <t>_toElements()</t>
  </si>
  <si>
    <t>_stringToElm()</t>
  </si>
  <si>
    <t>addAttributes()</t>
  </si>
  <si>
    <t>init()</t>
  </si>
  <si>
    <t>toNumber()</t>
  </si>
  <si>
    <t>validObj()</t>
  </si>
  <si>
    <t>validFunc()</t>
  </si>
  <si>
    <t>toArray()</t>
  </si>
  <si>
    <t>swapDims()</t>
  </si>
  <si>
    <t>swaps 2D array dimensions, inner/outer</t>
  </si>
  <si>
    <t>the pause between E.outbound and E.inbound</t>
  </si>
  <si>
    <t>initial wait time before animating anything</t>
  </si>
  <si>
    <t>pause time between loop iterations</t>
  </si>
  <si>
    <t>read-write, setter adjusts #totalWait</t>
  </si>
  <si>
    <t>class ECalc</t>
  </si>
  <si>
    <t>rgb()</t>
  </si>
  <si>
    <t>hsl()</t>
  </si>
  <si>
    <t>hwb()</t>
  </si>
  <si>
    <t>lab()</t>
  </si>
  <si>
    <t>oklab()</t>
  </si>
  <si>
    <t>lch()</t>
  </si>
  <si>
    <t>oklch()</t>
  </si>
  <si>
    <t>color()</t>
  </si>
  <si>
    <t>Easy.#unit and #end: having both makes it easier for &gt;1 targets</t>
  </si>
  <si>
    <t>If it's a performance drag to computing both, remove #end and</t>
  </si>
  <si>
    <t>force factors/addends on all targets.</t>
  </si>
  <si>
    <t>bitmask()</t>
  </si>
  <si>
    <t>defer()</t>
  </si>
  <si>
    <t>'must be defined' error message maker</t>
  </si>
  <si>
    <t>#f()</t>
  </si>
  <si>
    <t>#a()</t>
  </si>
  <si>
    <t>#max()</t>
  </si>
  <si>
    <t>#min()</t>
  </si>
  <si>
    <t>#fa()</t>
  </si>
  <si>
    <t>#m()</t>
  </si>
  <si>
    <t>#fm()</t>
  </si>
  <si>
    <t>#am()</t>
  </si>
  <si>
    <t>#mm()</t>
  </si>
  <si>
    <t>#fam()</t>
  </si>
  <si>
    <t>#fmm()</t>
  </si>
  <si>
    <t>#amm()</t>
  </si>
  <si>
    <t>#famm()</t>
  </si>
  <si>
    <t>first alternative: f, a, max, min</t>
  </si>
  <si>
    <t>duplicate dimensionality code</t>
  </si>
  <si>
    <t>one function call does it all</t>
  </si>
  <si>
    <t>duplicate dimensionality code in every one,</t>
  </si>
  <si>
    <t>and it's cross-param dimensionality which</t>
  </si>
  <si>
    <t>means the longer the function name, the</t>
  </si>
  <si>
    <t>more permutations, thus more code.</t>
  </si>
  <si>
    <t>still calls 1-4 functions every frame</t>
  </si>
  <si>
    <t>second alternative: famm (6 x f, 6 x a, 4 x m, 4 x mm)</t>
  </si>
  <si>
    <t>calc by dimensionality methods: cNN</t>
  </si>
  <si>
    <t>the "s" is for "swap" dimensions</t>
  </si>
  <si>
    <t>required, preserved by #reverseMe()</t>
  </si>
  <si>
    <t>required for non-increment, preserved</t>
  </si>
  <si>
    <t>semi-required by increment, preserved</t>
  </si>
  <si>
    <t>number &gt; 0</t>
  </si>
  <si>
    <t>int &gt; 0</t>
  </si>
  <si>
    <t>legs form linked lists</t>
  </si>
  <si>
    <t>direction of unit interval</t>
  </si>
  <si>
    <t>temporary until #reverseMe() called</t>
  </si>
  <si>
    <t>number not 0</t>
  </si>
  <si>
    <t>array or int &gt; 0</t>
  </si>
  <si>
    <t>array [int]</t>
  </si>
  <si>
    <t>the easing function to call</t>
  </si>
  <si>
    <t>end value for this leg</t>
  </si>
  <si>
    <t>end unit interval for this leg</t>
  </si>
  <si>
    <t>distance between start and end</t>
  </si>
  <si>
    <t>number 0-1</t>
  </si>
  <si>
    <t>this leg's part of the whole</t>
  </si>
  <si>
    <t>implied class: leg object</t>
  </si>
  <si>
    <t>int E.in or E.out</t>
  </si>
  <si>
    <t>#isInc</t>
  </si>
  <si>
    <t>#inbound</t>
  </si>
  <si>
    <t>#increment()</t>
  </si>
  <si>
    <t>called as #run() from _easeMe()</t>
  </si>
  <si>
    <t>helps #ease() and #increment time-based</t>
  </si>
  <si>
    <t>helps #increment</t>
  </si>
  <si>
    <t>#finishInc()</t>
  </si>
  <si>
    <t>#prepLegs()</t>
  </si>
  <si>
    <t>#finishLegs()</t>
  </si>
  <si>
    <t>constructor first iteration over legs</t>
  </si>
  <si>
    <t>ditto second iteration</t>
  </si>
  <si>
    <t>ditto for E.increment</t>
  </si>
  <si>
    <t>array, Easy, undef</t>
  </si>
  <si>
    <t>for easing .steps</t>
  </si>
  <si>
    <t>int &gt;= 0</t>
  </si>
  <si>
    <t>Easy, undef</t>
  </si>
  <si>
    <t>E.none - E.both, defaults to E.end</t>
  </si>
  <si>
    <t>steps-only, pre-#stepsToLegs timing</t>
  </si>
  <si>
    <t>ditto, pre-#stepsToLegs end values</t>
  </si>
  <si>
    <t>user-defined timing per step</t>
  </si>
  <si>
    <t>easy.pre runs at time=zero, regardless of wait value, enhancement…</t>
  </si>
  <si>
    <t>problem is knowing when it's this.#wait that has expired</t>
  </si>
  <si>
    <t>case 2: set zero inside first frame's callback</t>
  </si>
  <si>
    <t>audio up to a frame late</t>
  </si>
  <si>
    <t>unless you use frame rounding to split that</t>
  </si>
  <si>
    <t>case 1: set zero w/performance.now() pre rAF()</t>
  </si>
  <si>
    <t>slightly less late or maybe a tiny bit early</t>
  </si>
  <si>
    <t>sleeping...</t>
  </si>
  <si>
    <t>currTime:</t>
  </si>
  <si>
    <t>perfNow:</t>
  </si>
  <si>
    <t>timeStamp:</t>
  </si>
  <si>
    <t>pause</t>
  </si>
  <si>
    <t>plays</t>
  </si>
  <si>
    <t>inbound</t>
  </si>
  <si>
    <t>roundTrip</t>
  </si>
  <si>
    <t>pauseRT</t>
  </si>
  <si>
    <t>autoTrip</t>
  </si>
  <si>
    <t>downward</t>
  </si>
  <si>
    <t>pre</t>
  </si>
  <si>
    <t>peri</t>
  </si>
  <si>
    <t>post</t>
  </si>
  <si>
    <t>targets</t>
  </si>
  <si>
    <t>isEasy</t>
  </si>
  <si>
    <t>steps</t>
  </si>
  <si>
    <t>bezier</t>
  </si>
  <si>
    <t>increment</t>
  </si>
  <si>
    <t>io</t>
  </si>
  <si>
    <t>loopByElm</t>
  </si>
  <si>
    <t>count</t>
  </si>
  <si>
    <t>legs</t>
  </si>
  <si>
    <t>prev</t>
  </si>
  <si>
    <t>next</t>
  </si>
  <si>
    <t>waits</t>
  </si>
  <si>
    <t>ends</t>
  </si>
  <si>
    <t>easy</t>
  </si>
  <si>
    <t>timing</t>
  </si>
  <si>
    <t>jump</t>
  </si>
  <si>
    <t>#_plays</t>
  </si>
  <si>
    <t>Public</t>
  </si>
  <si>
    <t>"Protected"</t>
  </si>
  <si>
    <t>Private</t>
  </si>
  <si>
    <t>required for non-incremental</t>
  </si>
  <si>
    <t>o, as in: EFactorycreate(o)</t>
  </si>
  <si>
    <t>prop</t>
  </si>
  <si>
    <t>func</t>
  </si>
  <si>
    <t>units</t>
  </si>
  <si>
    <t>multiFunc</t>
  </si>
  <si>
    <t>mask</t>
  </si>
  <si>
    <t>flip</t>
  </si>
  <si>
    <t>useUnit</t>
  </si>
  <si>
    <t>set</t>
  </si>
  <si>
    <t>eval</t>
  </si>
  <si>
    <t>easies</t>
  </si>
  <si>
    <t>isTo</t>
  </si>
  <si>
    <t>lm</t>
  </si>
  <si>
    <t>lz</t>
  </si>
  <si>
    <t>cv</t>
  </si>
  <si>
    <t>cvRaw</t>
  </si>
  <si>
    <t>seps</t>
  </si>
  <si>
    <t>lens</t>
  </si>
  <si>
    <t>config</t>
  </si>
  <si>
    <t>configCV</t>
  </si>
  <si>
    <t>dmax</t>
  </si>
  <si>
    <t>dmin</t>
  </si>
  <si>
    <t>l1</t>
  </si>
  <si>
    <t>l2</t>
  </si>
  <si>
    <t>calcByElm</t>
  </si>
  <si>
    <t>ezToMask</t>
  </si>
  <si>
    <t>bySame</t>
  </si>
  <si>
    <t>oneArg</t>
  </si>
  <si>
    <t>hasEasies</t>
  </si>
  <si>
    <t>isMultiFunc</t>
  </si>
  <si>
    <t>bySameByArg</t>
  </si>
  <si>
    <t>dim</t>
  </si>
  <si>
    <t>hasCV</t>
  </si>
  <si>
    <t>sub-class of EBase: Easer*, MEaser*</t>
  </si>
  <si>
    <t>"Protected" property</t>
  </si>
  <si>
    <t>elmCount</t>
  </si>
  <si>
    <t>isEaser</t>
  </si>
  <si>
    <t>getters</t>
  </si>
  <si>
    <t>Public static methods</t>
  </si>
  <si>
    <t>Public methods</t>
  </si>
  <si>
    <t>"Protected" static methods</t>
  </si>
  <si>
    <t>Private properties</t>
  </si>
  <si>
    <t>solve()</t>
  </si>
  <si>
    <t>UHD color*</t>
  </si>
  <si>
    <t>size</t>
  </si>
  <si>
    <t>isEasies</t>
  </si>
  <si>
    <t>isACues</t>
  </si>
  <si>
    <t>cues</t>
  </si>
  <si>
    <t>_next()</t>
  </si>
  <si>
    <t>_reset()</t>
  </si>
  <si>
    <t>push()</t>
  </si>
  <si>
    <t>#onArrival</t>
  </si>
  <si>
    <t>#promise</t>
  </si>
  <si>
    <t>#status</t>
  </si>
  <si>
    <t>Set(Easies &amp;| ACues)</t>
  </si>
  <si>
    <t>the animation targets</t>
  </si>
  <si>
    <t>backup of #targets, which depletes</t>
  </si>
  <si>
    <t>Promise</t>
  </si>
  <si>
    <t>with resolve() and reject() properties</t>
  </si>
  <si>
    <t>for cancelAnimationFrame()</t>
  </si>
  <si>
    <t>E.arrived, E.initial - E.empty</t>
  </si>
  <si>
    <t>status value</t>
  </si>
  <si>
    <t>excludes E.runnning and E.paused</t>
  </si>
  <si>
    <t>am I paused now?</t>
  </si>
  <si>
    <t>keepPost</t>
  </si>
  <si>
    <t>isRunning</t>
  </si>
  <si>
    <t>fps</t>
  </si>
  <si>
    <t>gpu</t>
  </si>
  <si>
    <t>play()</t>
  </si>
  <si>
    <t>pause()</t>
  </si>
  <si>
    <t>stop()</t>
  </si>
  <si>
    <t>test()</t>
  </si>
  <si>
    <t>atOrigin</t>
  </si>
  <si>
    <t>atStart</t>
  </si>
  <si>
    <t>atEnd</t>
  </si>
  <si>
    <t>isPaused</t>
  </si>
  <si>
    <t>isEmpty</t>
  </si>
  <si>
    <t>status</t>
  </si>
  <si>
    <t>read-only, this.#status</t>
  </si>
  <si>
    <t>read-only, this.#status == E.original</t>
  </si>
  <si>
    <t>read-only, this.#status == E.initial</t>
  </si>
  <si>
    <t>read-only, this.#status == E.arrived</t>
  </si>
  <si>
    <t>read-only, this.#status == E.paused</t>
  </si>
  <si>
    <t>read-only, this.#status == E.running</t>
  </si>
  <si>
    <t>read-only, this.#status == E.empty</t>
  </si>
  <si>
    <t>onArrival</t>
  </si>
  <si>
    <t>read-write, the state to set on arrival</t>
  </si>
  <si>
    <t>read-write, runs once per #animate()</t>
  </si>
  <si>
    <t>read-write, runs on arrival</t>
  </si>
  <si>
    <t>oneShot</t>
  </si>
  <si>
    <t>read-write, true sets onArrival = E.empty</t>
  </si>
  <si>
    <t>read-only, test() results</t>
  </si>
  <si>
    <t>maybe Ez.zinit() should be run by user...</t>
  </si>
  <si>
    <t>ASyncCues w/setTimeout() is possibly a better implementation</t>
  </si>
  <si>
    <t>play</t>
  </si>
  <si>
    <t>cue[#i].wait</t>
  </si>
  <si>
    <t>#i</t>
  </si>
  <si>
    <t>remainder</t>
  </si>
  <si>
    <t>resume</t>
  </si>
  <si>
    <t>time spent pausing</t>
  </si>
  <si>
    <t>no-change</t>
  </si>
  <si>
    <t>_runPost()</t>
  </si>
  <si>
    <t>read-write, defaults to default()</t>
  </si>
  <si>
    <t>default()</t>
  </si>
  <si>
    <t>the default callback/peri function</t>
  </si>
  <si>
    <t>elements for default()</t>
  </si>
  <si>
    <t>the property to set in default()</t>
  </si>
  <si>
    <t>wrapper</t>
  </si>
  <si>
    <t>validate</t>
  </si>
  <si>
    <t>validate user cues or not, default = true</t>
  </si>
  <si>
    <t>newCue()</t>
  </si>
  <si>
    <t>addCue()</t>
  </si>
  <si>
    <t>splice()</t>
  </si>
  <si>
    <t>unshift()</t>
  </si>
  <si>
    <t>#validCue()</t>
  </si>
  <si>
    <t>#insertCue()</t>
  </si>
  <si>
    <t>#addNew()</t>
  </si>
  <si>
    <t>integer</t>
  </si>
  <si>
    <t>current index into #cues</t>
  </si>
  <si>
    <t>array: [cue]</t>
  </si>
  <si>
    <t>last cue index (#cues.length - 1)</t>
  </si>
  <si>
    <t>#validate</t>
  </si>
  <si>
    <t>for Ez.toArray(), can be undefined</t>
  </si>
  <si>
    <t>convert to degrees</t>
  </si>
  <si>
    <t>.repeats + 1</t>
  </si>
  <si>
    <t>#loop</t>
  </si>
  <si>
    <t>ditto, called when playback loops, #plays - 1 times</t>
  </si>
  <si>
    <t>loop</t>
  </si>
  <si>
    <t>called just prior start of animation</t>
  </si>
  <si>
    <t>called once per frame</t>
  </si>
  <si>
    <t>called when playback loops</t>
  </si>
  <si>
    <t>called when animation arrives</t>
  </si>
  <si>
    <t>Set(Easer*)</t>
  </si>
  <si>
    <t>#maxElms</t>
  </si>
  <si>
    <t>max elements across targets, for calculating #plays</t>
  </si>
  <si>
    <t>set plays()</t>
  </si>
  <si>
    <t>set loopByElm()</t>
  </si>
  <si>
    <t>o.loopByElm = _playsByElm(o.l)</t>
  </si>
  <si>
    <t>_playsByElm(t.elmCount)</t>
  </si>
  <si>
    <t>_playsByElm()</t>
  </si>
  <si>
    <t>if (!_playsByElm())</t>
  </si>
  <si>
    <t>constructor()</t>
  </si>
  <si>
    <t>set target()</t>
  </si>
  <si>
    <t>#loopByElm === undefined</t>
  </si>
  <si>
    <t>#_plays = ?</t>
  </si>
  <si>
    <t>Easy</t>
  </si>
  <si>
    <t>status == E.arrived, initially</t>
  </si>
  <si>
    <t>first</t>
  </si>
  <si>
    <t>1st diff</t>
  </si>
  <si>
    <t>when to ++iElm</t>
  </si>
  <si>
    <t>b) when and what to apply to 2nd elm</t>
  </si>
  <si>
    <t>what to apply to each elm if 2</t>
  </si>
  <si>
    <t>what to apply to elm</t>
  </si>
  <si>
    <t>cumulative:</t>
  </si>
  <si>
    <t>#active</t>
  </si>
  <si>
    <t>For each easy:</t>
  </si>
  <si>
    <t>targets' play count</t>
  </si>
  <si>
    <t>Map(Easy, Map(target, plays))</t>
  </si>
  <si>
    <t>when !plays, delete target from map</t>
  </si>
  <si>
    <t>when !map.size delete easy from map</t>
  </si>
  <si>
    <t>when outer !map.size you have arrived</t>
  </si>
  <si>
    <t>For each measer:</t>
  </si>
  <si>
    <t>active easies</t>
  </si>
  <si>
    <t>Map(Measer, Set(Easy))</t>
  </si>
  <si>
    <t>CSS path() function: fill-rule arg not supported, set it as a CSS property instead</t>
  </si>
  <si>
    <t>PBase</t>
  </si>
  <si>
    <t>getNumbers</t>
  </si>
  <si>
    <t>Prop &amp; Bute</t>
  </si>
  <si>
    <t>Bute</t>
  </si>
  <si>
    <t>isBute</t>
  </si>
  <si>
    <t>isAttribute</t>
  </si>
  <si>
    <t>isProp</t>
  </si>
  <si>
    <t>isPBase</t>
  </si>
  <si>
    <t>units(f)</t>
  </si>
  <si>
    <t>count(f)</t>
  </si>
  <si>
    <t>required(f)</t>
  </si>
  <si>
    <t>_seps()</t>
  </si>
  <si>
    <t>join()</t>
  </si>
  <si>
    <t>#getNumbers</t>
  </si>
  <si>
    <t>#separator</t>
  </si>
  <si>
    <t>_mask()</t>
  </si>
  <si>
    <t>_maskAll()</t>
  </si>
  <si>
    <t>this.required = this.cut</t>
  </si>
  <si>
    <t>cut()</t>
  </si>
  <si>
    <t>get()</t>
  </si>
  <si>
    <t>getMany()</t>
  </si>
  <si>
    <t>getOne()</t>
  </si>
  <si>
    <t>static _get1()</t>
  </si>
  <si>
    <t>computed()</t>
  </si>
  <si>
    <t>parse()</t>
  </si>
  <si>
    <t>&lt;length&gt;</t>
  </si>
  <si>
    <t>&lt;angle&gt;</t>
  </si>
  <si>
    <t>blur()</t>
  </si>
  <si>
    <t>drop-shadow()</t>
  </si>
  <si>
    <t>hue-rotate()</t>
  </si>
  <si>
    <t>perspective()</t>
  </si>
  <si>
    <t>translate()</t>
  </si>
  <si>
    <t>translateX()</t>
  </si>
  <si>
    <t>translateY()</t>
  </si>
  <si>
    <t>translateZ()</t>
  </si>
  <si>
    <t>translate3d()</t>
  </si>
  <si>
    <t>rotate()</t>
  </si>
  <si>
    <t>rotateX()</t>
  </si>
  <si>
    <t>rotateY()</t>
  </si>
  <si>
    <t>rotateZ()</t>
  </si>
  <si>
    <t>rotate3d()</t>
  </si>
  <si>
    <t>%</t>
  </si>
  <si>
    <t>circle()</t>
  </si>
  <si>
    <t>ellipse()</t>
  </si>
  <si>
    <t>&lt;number&gt;</t>
  </si>
  <si>
    <t>brightness()</t>
  </si>
  <si>
    <t>contrast()</t>
  </si>
  <si>
    <t>grayscale()</t>
  </si>
  <si>
    <t>invert()</t>
  </si>
  <si>
    <t>opacity()</t>
  </si>
  <si>
    <t>saturate()</t>
  </si>
  <si>
    <t>sepia()</t>
  </si>
  <si>
    <t>skew()</t>
  </si>
  <si>
    <t>skewX()</t>
  </si>
  <si>
    <t>skewY()</t>
  </si>
  <si>
    <t>matrix()</t>
  </si>
  <si>
    <t>scale()</t>
  </si>
  <si>
    <t>matrix3d()</t>
  </si>
  <si>
    <t>scale3d()</t>
  </si>
  <si>
    <t>color funcs</t>
  </si>
  <si>
    <t>alignContent</t>
  </si>
  <si>
    <t>align-content</t>
  </si>
  <si>
    <t>alignItems</t>
  </si>
  <si>
    <t>align-items</t>
  </si>
  <si>
    <t>alignSelf</t>
  </si>
  <si>
    <t>align-self</t>
  </si>
  <si>
    <t>aspectRatio</t>
  </si>
  <si>
    <t>aspect-ratio</t>
  </si>
  <si>
    <t>backfaceVisibility</t>
  </si>
  <si>
    <t>backface-visibility</t>
  </si>
  <si>
    <t>baselineSource</t>
  </si>
  <si>
    <t>baseline-source</t>
  </si>
  <si>
    <t>borderCollapse</t>
  </si>
  <si>
    <t>border-collapse</t>
  </si>
  <si>
    <t>borderImageRepeat</t>
  </si>
  <si>
    <t>border-image-repeat</t>
  </si>
  <si>
    <t>boxDecorationBreak</t>
  </si>
  <si>
    <t>box-decoration-break</t>
  </si>
  <si>
    <t>boxSizing</t>
  </si>
  <si>
    <t>box-sizing</t>
  </si>
  <si>
    <t>breakInside</t>
  </si>
  <si>
    <t>break-inside</t>
  </si>
  <si>
    <t>captionSide</t>
  </si>
  <si>
    <t>caption-side</t>
  </si>
  <si>
    <t>clear</t>
  </si>
  <si>
    <t>colorInterpolation</t>
  </si>
  <si>
    <t>color-interpolation</t>
  </si>
  <si>
    <t>colorInterpolationFilters</t>
  </si>
  <si>
    <t>color-interpolation-filters</t>
  </si>
  <si>
    <t>columnCount</t>
  </si>
  <si>
    <t>column-count</t>
  </si>
  <si>
    <t>columnFill</t>
  </si>
  <si>
    <t>column-fill</t>
  </si>
  <si>
    <t>columnSpan</t>
  </si>
  <si>
    <t>column-span</t>
  </si>
  <si>
    <t>contain</t>
  </si>
  <si>
    <t>containerType</t>
  </si>
  <si>
    <t>container-type</t>
  </si>
  <si>
    <t>direction</t>
  </si>
  <si>
    <t>display</t>
  </si>
  <si>
    <t>dominantBaseline</t>
  </si>
  <si>
    <t>dominant-baseline</t>
  </si>
  <si>
    <t>emptyCells</t>
  </si>
  <si>
    <t>empty-cells</t>
  </si>
  <si>
    <t>flexDirection</t>
  </si>
  <si>
    <t>flex-direction</t>
  </si>
  <si>
    <t>flexWrap</t>
  </si>
  <si>
    <t>flex-wrap</t>
  </si>
  <si>
    <t>cssFloat</t>
  </si>
  <si>
    <t>fontKerning</t>
  </si>
  <si>
    <t>font-kerning</t>
  </si>
  <si>
    <t>fontLanguageOverride</t>
  </si>
  <si>
    <t>font-language-override</t>
  </si>
  <si>
    <t>fontOpticalSizing</t>
  </si>
  <si>
    <t>font-optical-sizing</t>
  </si>
  <si>
    <t>fontSizeAdjust</t>
  </si>
  <si>
    <t>font-size-adjust</t>
  </si>
  <si>
    <t>fontStretch</t>
  </si>
  <si>
    <t>font-stretch</t>
  </si>
  <si>
    <t>fontStyle</t>
  </si>
  <si>
    <t>font-style</t>
  </si>
  <si>
    <t>fontVariantCaps</t>
  </si>
  <si>
    <t>font-variant-caps</t>
  </si>
  <si>
    <t>fontVariantEastAsian</t>
  </si>
  <si>
    <t>font-variant-east-asian</t>
  </si>
  <si>
    <t>fontVariantLigatures</t>
  </si>
  <si>
    <t>font-variant-ligatures</t>
  </si>
  <si>
    <t>fontVariantNumeric</t>
  </si>
  <si>
    <t>font-variant-numeric</t>
  </si>
  <si>
    <t>fontVariantPosition</t>
  </si>
  <si>
    <t>font-variant-position</t>
  </si>
  <si>
    <t>fontWeight</t>
  </si>
  <si>
    <t>font-weight</t>
  </si>
  <si>
    <t>forcedColorAdjust</t>
  </si>
  <si>
    <t>forced-color-adjust</t>
  </si>
  <si>
    <t>gridAutoFlow</t>
  </si>
  <si>
    <t>grid-auto-flow</t>
  </si>
  <si>
    <t>hyphens</t>
  </si>
  <si>
    <t>imageOrientation</t>
  </si>
  <si>
    <t>image-orientation</t>
  </si>
  <si>
    <t>imageRendering</t>
  </si>
  <si>
    <t>image-rendering</t>
  </si>
  <si>
    <t>imeMode</t>
  </si>
  <si>
    <t>ime-mode</t>
  </si>
  <si>
    <t>isolation</t>
  </si>
  <si>
    <t>justifyContent</t>
  </si>
  <si>
    <t>justify-content</t>
  </si>
  <si>
    <t>justifyItems</t>
  </si>
  <si>
    <t>justify-items</t>
  </si>
  <si>
    <t>justifySelf</t>
  </si>
  <si>
    <t>justify-self</t>
  </si>
  <si>
    <t>lineBreak</t>
  </si>
  <si>
    <t>line-break</t>
  </si>
  <si>
    <t>listStylePosition</t>
  </si>
  <si>
    <t>list-style-position</t>
  </si>
  <si>
    <t>maskType</t>
  </si>
  <si>
    <t>mask-type</t>
  </si>
  <si>
    <t>mathDepth</t>
  </si>
  <si>
    <t>math-depth</t>
  </si>
  <si>
    <t>mathStyle</t>
  </si>
  <si>
    <t>math-style</t>
  </si>
  <si>
    <t>mixBlendMode</t>
  </si>
  <si>
    <t>mix-blend-mode</t>
  </si>
  <si>
    <t>objectFit</t>
  </si>
  <si>
    <t>object-fit</t>
  </si>
  <si>
    <t>offsetRotate</t>
  </si>
  <si>
    <t>offset-rotate</t>
  </si>
  <si>
    <t>outlineStyle</t>
  </si>
  <si>
    <t>outline-style</t>
  </si>
  <si>
    <t>overflowAnchor</t>
  </si>
  <si>
    <t>overflow-anchor</t>
  </si>
  <si>
    <t>overflowWrap</t>
  </si>
  <si>
    <t>overflow-wrap</t>
  </si>
  <si>
    <t>word-wrap</t>
  </si>
  <si>
    <t>wordWrap</t>
  </si>
  <si>
    <t>paintOrder</t>
  </si>
  <si>
    <t>paint-order</t>
  </si>
  <si>
    <t>pointerEvents</t>
  </si>
  <si>
    <t>pointer-events</t>
  </si>
  <si>
    <t>position</t>
  </si>
  <si>
    <t>printColorAdjust</t>
  </si>
  <si>
    <t>print-color-adjust</t>
  </si>
  <si>
    <t>color-adjust</t>
  </si>
  <si>
    <t>colorAdjust</t>
  </si>
  <si>
    <t>resize</t>
  </si>
  <si>
    <t>scrollBehavior</t>
  </si>
  <si>
    <t>scroll-behavior</t>
  </si>
  <si>
    <t>scrollSnapAlign</t>
  </si>
  <si>
    <t>scroll-snap-align</t>
  </si>
  <si>
    <t>scrollSnapStop</t>
  </si>
  <si>
    <t>scroll-snap-stop</t>
  </si>
  <si>
    <t>scrollSnapType</t>
  </si>
  <si>
    <t>scroll-snap-type</t>
  </si>
  <si>
    <t>scrollbarGutter</t>
  </si>
  <si>
    <t>scrollbar-gutter</t>
  </si>
  <si>
    <t>scrollbarWidth</t>
  </si>
  <si>
    <t>scrollbar-width</t>
  </si>
  <si>
    <t>shapeRendering</t>
  </si>
  <si>
    <t>shape-rendering</t>
  </si>
  <si>
    <t>strokeLinecap</t>
  </si>
  <si>
    <t>stroke-linecap</t>
  </si>
  <si>
    <t>strokeLinejoin</t>
  </si>
  <si>
    <t>stroke-linejoin</t>
  </si>
  <si>
    <t>tableLayout</t>
  </si>
  <si>
    <t>table-layout</t>
  </si>
  <si>
    <t>textAlign</t>
  </si>
  <si>
    <t>text-align</t>
  </si>
  <si>
    <t>textAlignLast</t>
  </si>
  <si>
    <t>text-align-last</t>
  </si>
  <si>
    <t>textAnchor</t>
  </si>
  <si>
    <t>text-anchor</t>
  </si>
  <si>
    <t>textCombineUpright</t>
  </si>
  <si>
    <t>text-combine-upright</t>
  </si>
  <si>
    <t>textDecorationLine</t>
  </si>
  <si>
    <t>text-decoration-line</t>
  </si>
  <si>
    <t>textDecorationSkipInk</t>
  </si>
  <si>
    <t>text-decoration-skip-ink</t>
  </si>
  <si>
    <t>textDecorationStyle</t>
  </si>
  <si>
    <t>text-decoration-style</t>
  </si>
  <si>
    <t>textEmphasisPosition</t>
  </si>
  <si>
    <t>text-emphasis-position</t>
  </si>
  <si>
    <t>textJustify</t>
  </si>
  <si>
    <t>text-justify</t>
  </si>
  <si>
    <t>textOrientation</t>
  </si>
  <si>
    <t>text-orientation</t>
  </si>
  <si>
    <t>textRendering</t>
  </si>
  <si>
    <t>text-rendering</t>
  </si>
  <si>
    <t>textTransform</t>
  </si>
  <si>
    <t>text-transform</t>
  </si>
  <si>
    <t>textUnderlinePosition</t>
  </si>
  <si>
    <t>text-underline-position</t>
  </si>
  <si>
    <t>touchAction</t>
  </si>
  <si>
    <t>touch-action</t>
  </si>
  <si>
    <t>transformBox</t>
  </si>
  <si>
    <t>transform-box</t>
  </si>
  <si>
    <t>transformStyle</t>
  </si>
  <si>
    <t>transform-style</t>
  </si>
  <si>
    <t>unicodeBidi</t>
  </si>
  <si>
    <t>unicode-bidi</t>
  </si>
  <si>
    <t>userSelect</t>
  </si>
  <si>
    <t>user-select</t>
  </si>
  <si>
    <t>vectorEffect</t>
  </si>
  <si>
    <t>vector-effect</t>
  </si>
  <si>
    <t>visibility</t>
  </si>
  <si>
    <t>whiteSpace</t>
  </si>
  <si>
    <t>white-space</t>
  </si>
  <si>
    <t>wordBreak</t>
  </si>
  <si>
    <t>word-break</t>
  </si>
  <si>
    <t>writingMode</t>
  </si>
  <si>
    <t>writing-mode</t>
  </si>
  <si>
    <t>zIndex</t>
  </si>
  <si>
    <t>z-index</t>
  </si>
  <si>
    <t>appearance</t>
  </si>
  <si>
    <t>breakAfter</t>
  </si>
  <si>
    <t>break-after</t>
  </si>
  <si>
    <t>breakBefore</t>
  </si>
  <si>
    <t>break-before</t>
  </si>
  <si>
    <t>clipRule</t>
  </si>
  <si>
    <t>clip-rule</t>
  </si>
  <si>
    <t>fillRule</t>
  </si>
  <si>
    <t>fill-rule</t>
  </si>
  <si>
    <t>fillOpacity</t>
  </si>
  <si>
    <t>fill-opacity</t>
  </si>
  <si>
    <t>strokeOpacity</t>
  </si>
  <si>
    <t>stroke-opacity</t>
  </si>
  <si>
    <t>fontSynthesisSmallCaps</t>
  </si>
  <si>
    <t>font-synthesis-small-caps</t>
  </si>
  <si>
    <t>fontSynthesisStyle</t>
  </si>
  <si>
    <t>font-synthesis-style</t>
  </si>
  <si>
    <t>fontSynthesisWeight</t>
  </si>
  <si>
    <t>font-synthesis-weight</t>
  </si>
  <si>
    <t>order</t>
  </si>
  <si>
    <t>flexGrow</t>
  </si>
  <si>
    <t>flex-grow</t>
  </si>
  <si>
    <t>flexShrink</t>
  </si>
  <si>
    <t>flex-shrink</t>
  </si>
  <si>
    <t>strokeMiterlimit</t>
  </si>
  <si>
    <t>stroke-miterlimit</t>
  </si>
  <si>
    <t>overflowBlock</t>
  </si>
  <si>
    <t>overflow-block</t>
  </si>
  <si>
    <t>overflowInline</t>
  </si>
  <si>
    <t>overflow-inline</t>
  </si>
  <si>
    <t>overflowX</t>
  </si>
  <si>
    <t>overflow-x</t>
  </si>
  <si>
    <t>overflowY</t>
  </si>
  <si>
    <t>overflow-y</t>
  </si>
  <si>
    <t>overscrollBehaviorBlock</t>
  </si>
  <si>
    <t>overscroll-behavior-block</t>
  </si>
  <si>
    <t>overscrollBehaviorInline</t>
  </si>
  <si>
    <t>overscroll-behavior-inline</t>
  </si>
  <si>
    <t>overscrollBehaviorX</t>
  </si>
  <si>
    <t>overscroll-behavior-x</t>
  </si>
  <si>
    <t>overscrollBehaviorY</t>
  </si>
  <si>
    <t>overscroll-behavior-y</t>
  </si>
  <si>
    <t>floodOpacity</t>
  </si>
  <si>
    <t>flood-opacity</t>
  </si>
  <si>
    <t>opacity</t>
  </si>
  <si>
    <t>shapeImageThreshold</t>
  </si>
  <si>
    <t>shape-image-threshold</t>
  </si>
  <si>
    <t>stopOpacity</t>
  </si>
  <si>
    <t>stop-opacity</t>
  </si>
  <si>
    <t>borderBlockEndStyle</t>
  </si>
  <si>
    <t>border-block-end-style</t>
  </si>
  <si>
    <t>borderBlockStartStyle</t>
  </si>
  <si>
    <t>border-block-start-style</t>
  </si>
  <si>
    <t>borderBottomStyle</t>
  </si>
  <si>
    <t>border-bottom-style</t>
  </si>
  <si>
    <t>borderInlineEndStyle</t>
  </si>
  <si>
    <t>border-inline-end-style</t>
  </si>
  <si>
    <t>borderInlineStartStyle</t>
  </si>
  <si>
    <t>border-inline-start-style</t>
  </si>
  <si>
    <t>borderLeftStyle</t>
  </si>
  <si>
    <t>border-left-style</t>
  </si>
  <si>
    <t>borderRightStyle</t>
  </si>
  <si>
    <t>border-right-style</t>
  </si>
  <si>
    <t>borderTopStyle</t>
  </si>
  <si>
    <t>border-top-style</t>
  </si>
  <si>
    <t>columnRuleStyle</t>
  </si>
  <si>
    <t>column-rule-style</t>
  </si>
  <si>
    <t>accentColor</t>
  </si>
  <si>
    <t>accent-color</t>
  </si>
  <si>
    <t>animationComposition</t>
  </si>
  <si>
    <t>animation-composition</t>
  </si>
  <si>
    <t>animationDelay</t>
  </si>
  <si>
    <t>animation-delay</t>
  </si>
  <si>
    <t>animationDirection</t>
  </si>
  <si>
    <t>animation-direction</t>
  </si>
  <si>
    <t>animationDuration</t>
  </si>
  <si>
    <t>animation-duration</t>
  </si>
  <si>
    <t>animationFillMode</t>
  </si>
  <si>
    <t>animation-fill-mode</t>
  </si>
  <si>
    <t>animationIterationCount</t>
  </si>
  <si>
    <t>animation-iteration-count</t>
  </si>
  <si>
    <t>animationName</t>
  </si>
  <si>
    <t>animation-name</t>
  </si>
  <si>
    <t>animationPlayState</t>
  </si>
  <si>
    <t>animation-play-state</t>
  </si>
  <si>
    <t>animationTimingFunction</t>
  </si>
  <si>
    <t>animation-timing-function</t>
  </si>
  <si>
    <t>backdropFilter</t>
  </si>
  <si>
    <t>backdrop-filter</t>
  </si>
  <si>
    <t>backgroundAttachment</t>
  </si>
  <si>
    <t>background-attachment</t>
  </si>
  <si>
    <t>backgroundBlendMode</t>
  </si>
  <si>
    <t>background-blend-mode</t>
  </si>
  <si>
    <t>backgroundClip</t>
  </si>
  <si>
    <t>background-clip</t>
  </si>
  <si>
    <t>backgroundImage</t>
  </si>
  <si>
    <t>background-image</t>
  </si>
  <si>
    <t>backgroundOrigin</t>
  </si>
  <si>
    <t>background-origin</t>
  </si>
  <si>
    <t>backgroundPositionX</t>
  </si>
  <si>
    <t>background-position-x</t>
  </si>
  <si>
    <t>backgroundPositionY</t>
  </si>
  <si>
    <t>background-position-y</t>
  </si>
  <si>
    <t>backgroundRepeat</t>
  </si>
  <si>
    <t>background-repeat</t>
  </si>
  <si>
    <t>backgroundSize</t>
  </si>
  <si>
    <t>background-size</t>
  </si>
  <si>
    <t>borderImageOutset</t>
  </si>
  <si>
    <t>border-image-outset</t>
  </si>
  <si>
    <t>borderImageSlice</t>
  </si>
  <si>
    <t>border-image-slice</t>
  </si>
  <si>
    <t>borderImageWidth</t>
  </si>
  <si>
    <t>border-image-width</t>
  </si>
  <si>
    <t>borderSpacing</t>
  </si>
  <si>
    <t>border-spacing</t>
  </si>
  <si>
    <t>boxShadow</t>
  </si>
  <si>
    <t>box-shadow</t>
  </si>
  <si>
    <t>caretColor</t>
  </si>
  <si>
    <t>caret-color</t>
  </si>
  <si>
    <t>clip</t>
  </si>
  <si>
    <t>clipPath</t>
  </si>
  <si>
    <t>clip-path</t>
  </si>
  <si>
    <t>colorScheme</t>
  </si>
  <si>
    <t>color-scheme</t>
  </si>
  <si>
    <t>columnWidth</t>
  </si>
  <si>
    <t>column-width</t>
  </si>
  <si>
    <t>containerName</t>
  </si>
  <si>
    <t>container-name</t>
  </si>
  <si>
    <t>content</t>
  </si>
  <si>
    <t>counterIncrement</t>
  </si>
  <si>
    <t>counter-increment</t>
  </si>
  <si>
    <t>counterReset</t>
  </si>
  <si>
    <t>counter-reset</t>
  </si>
  <si>
    <t>counterSet</t>
  </si>
  <si>
    <t>counter-set</t>
  </si>
  <si>
    <t>cursor</t>
  </si>
  <si>
    <t>filter</t>
  </si>
  <si>
    <t>flexBasis</t>
  </si>
  <si>
    <t>flex-basis</t>
  </si>
  <si>
    <t>fontFamily</t>
  </si>
  <si>
    <t>font-family</t>
  </si>
  <si>
    <t>fontFeatureSettings</t>
  </si>
  <si>
    <t>font-feature-settings</t>
  </si>
  <si>
    <t>fontPalette</t>
  </si>
  <si>
    <t>font-palette</t>
  </si>
  <si>
    <t>fontSize</t>
  </si>
  <si>
    <t>font-size</t>
  </si>
  <si>
    <t>fontVariantAlternates</t>
  </si>
  <si>
    <t>font-variant-alternates</t>
  </si>
  <si>
    <t>fontVariationSettings</t>
  </si>
  <si>
    <t>font-variation-settings</t>
  </si>
  <si>
    <t>gridTemplateAreas</t>
  </si>
  <si>
    <t>grid-template-areas</t>
  </si>
  <si>
    <t>hyphenateCharacter</t>
  </si>
  <si>
    <t>hyphenate-character</t>
  </si>
  <si>
    <t>letterSpacing</t>
  </si>
  <si>
    <t>letter-spacing</t>
  </si>
  <si>
    <t>lineHeight</t>
  </si>
  <si>
    <t>line-height</t>
  </si>
  <si>
    <t>listStyleType</t>
  </si>
  <si>
    <t>list-style-type</t>
  </si>
  <si>
    <t>maskClip</t>
  </si>
  <si>
    <t>mask-clip</t>
  </si>
  <si>
    <t>maskComposite</t>
  </si>
  <si>
    <t>mask-composite</t>
  </si>
  <si>
    <t>maskImage</t>
  </si>
  <si>
    <t>mask-image</t>
  </si>
  <si>
    <t>maskMode</t>
  </si>
  <si>
    <t>mask-mode</t>
  </si>
  <si>
    <t>maskOrigin</t>
  </si>
  <si>
    <t>mask-origin</t>
  </si>
  <si>
    <t>maskPositionX</t>
  </si>
  <si>
    <t>mask-position-x</t>
  </si>
  <si>
    <t>maskPositionY</t>
  </si>
  <si>
    <t>mask-position-y</t>
  </si>
  <si>
    <t>maskRepeat</t>
  </si>
  <si>
    <t>mask-repeat</t>
  </si>
  <si>
    <t>maskSize</t>
  </si>
  <si>
    <t>mask-size</t>
  </si>
  <si>
    <t>offsetAnchor</t>
  </si>
  <si>
    <t>offset-anchor</t>
  </si>
  <si>
    <t>offsetPath</t>
  </si>
  <si>
    <t>offset-path</t>
  </si>
  <si>
    <t>page</t>
  </si>
  <si>
    <t>perspective</t>
  </si>
  <si>
    <t>quotes</t>
  </si>
  <si>
    <t>rotate</t>
  </si>
  <si>
    <t>scale</t>
  </si>
  <si>
    <t>scrollbarColor</t>
  </si>
  <si>
    <t>scrollbar-color</t>
  </si>
  <si>
    <t>shapeOutside</t>
  </si>
  <si>
    <t>shape-outside</t>
  </si>
  <si>
    <t>strokeDasharray</t>
  </si>
  <si>
    <t>stroke-dasharray</t>
  </si>
  <si>
    <t>strokeDashoffset</t>
  </si>
  <si>
    <t>stroke-dashoffset</t>
  </si>
  <si>
    <t>strokeWidth</t>
  </si>
  <si>
    <t>stroke-width</t>
  </si>
  <si>
    <t>tabSize</t>
  </si>
  <si>
    <t>tab-size</t>
  </si>
  <si>
    <t>textDecorationThickness</t>
  </si>
  <si>
    <t>text-decoration-thickness</t>
  </si>
  <si>
    <t>textEmphasisStyle</t>
  </si>
  <si>
    <t>text-emphasis-style</t>
  </si>
  <si>
    <t>textOverflow</t>
  </si>
  <si>
    <t>text-overflow</t>
  </si>
  <si>
    <t>textShadow</t>
  </si>
  <si>
    <t>text-shadow</t>
  </si>
  <si>
    <t>transitionDelay</t>
  </si>
  <si>
    <t>transition-delay</t>
  </si>
  <si>
    <t>transitionDuration</t>
  </si>
  <si>
    <t>transition-duration</t>
  </si>
  <si>
    <t>transitionProperty</t>
  </si>
  <si>
    <t>transition-property</t>
  </si>
  <si>
    <t>transitionTimingFunction</t>
  </si>
  <si>
    <t>transition-timing-function</t>
  </si>
  <si>
    <t>translate</t>
  </si>
  <si>
    <t>verticalAlign</t>
  </si>
  <si>
    <t>vertical-align</t>
  </si>
  <si>
    <t>willChange</t>
  </si>
  <si>
    <t>will-change</t>
  </si>
  <si>
    <t>wordSpacing</t>
  </si>
  <si>
    <t>word-spacing</t>
  </si>
  <si>
    <t>objectPosition</t>
  </si>
  <si>
    <t>object-position</t>
  </si>
  <si>
    <t>perspectiveOrigin</t>
  </si>
  <si>
    <t>perspective-origin</t>
  </si>
  <si>
    <t>fill</t>
  </si>
  <si>
    <t>stroke</t>
  </si>
  <si>
    <t>transformOrigin</t>
  </si>
  <si>
    <t>transform-origin</t>
  </si>
  <si>
    <t>gridTemplateColumns</t>
  </si>
  <si>
    <t>grid-template-columns</t>
  </si>
  <si>
    <t>gridTemplateRows</t>
  </si>
  <si>
    <t>grid-template-rows</t>
  </si>
  <si>
    <t>borderImageSource</t>
  </si>
  <si>
    <t>border-image-source</t>
  </si>
  <si>
    <t>listStyleImage</t>
  </si>
  <si>
    <t>list-style-image</t>
  </si>
  <si>
    <t>gridAutoColumns</t>
  </si>
  <si>
    <t>grid-auto-columns</t>
  </si>
  <si>
    <t>gridAutoRows</t>
  </si>
  <si>
    <t>grid-auto-rows</t>
  </si>
  <si>
    <t>transform</t>
  </si>
  <si>
    <t>columnGap</t>
  </si>
  <si>
    <t>column-gap</t>
  </si>
  <si>
    <t>grid-column-gap</t>
  </si>
  <si>
    <t>gridColumnGap</t>
  </si>
  <si>
    <t>rowGap</t>
  </si>
  <si>
    <t>row-gap</t>
  </si>
  <si>
    <t>grid-row-gap</t>
  </si>
  <si>
    <t>gridRowGap</t>
  </si>
  <si>
    <t>markerEnd</t>
  </si>
  <si>
    <t>marker-end</t>
  </si>
  <si>
    <t>markerMid</t>
  </si>
  <si>
    <t>marker-mid</t>
  </si>
  <si>
    <t>markerStart</t>
  </si>
  <si>
    <t>marker-start</t>
  </si>
  <si>
    <t>containIntrinsicBlockSize</t>
  </si>
  <si>
    <t>contain-intrinsic-block-size</t>
  </si>
  <si>
    <t>containIntrinsicHeight</t>
  </si>
  <si>
    <t>contain-intrinsic-height</t>
  </si>
  <si>
    <t>containIntrinsicInlineSize</t>
  </si>
  <si>
    <t>contain-intrinsic-inline-size</t>
  </si>
  <si>
    <t>containIntrinsicWidth</t>
  </si>
  <si>
    <t>contain-intrinsic-width</t>
  </si>
  <si>
    <t>gridColumnEnd</t>
  </si>
  <si>
    <t>grid-column-end</t>
  </si>
  <si>
    <t>gridColumnStart</t>
  </si>
  <si>
    <t>grid-column-start</t>
  </si>
  <si>
    <t>gridRowEnd</t>
  </si>
  <si>
    <t>grid-row-end</t>
  </si>
  <si>
    <t>gridRowStart</t>
  </si>
  <si>
    <t>grid-row-start</t>
  </si>
  <si>
    <t>maxBlockSize</t>
  </si>
  <si>
    <t>max-block-size</t>
  </si>
  <si>
    <t>maxHeight</t>
  </si>
  <si>
    <t>max-height</t>
  </si>
  <si>
    <t>maxInlineSize</t>
  </si>
  <si>
    <t>max-inline-size</t>
  </si>
  <si>
    <t>maxWidth</t>
  </si>
  <si>
    <t>max-width</t>
  </si>
  <si>
    <t>cx</t>
  </si>
  <si>
    <t>cy</t>
  </si>
  <si>
    <t>offsetDistance</t>
  </si>
  <si>
    <t>offset-distance</t>
  </si>
  <si>
    <t>textIndent</t>
  </si>
  <si>
    <t>text-indent</t>
  </si>
  <si>
    <t>y</t>
  </si>
  <si>
    <t>borderBottomLeftRadius</t>
  </si>
  <si>
    <t>border-bottom-left-radius</t>
  </si>
  <si>
    <t>borderBottomRightRadius</t>
  </si>
  <si>
    <t>border-bottom-right-radius</t>
  </si>
  <si>
    <t>borderEndEndRadius</t>
  </si>
  <si>
    <t>border-end-end-radius</t>
  </si>
  <si>
    <t>borderEndStartRadius</t>
  </si>
  <si>
    <t>border-end-start-radius</t>
  </si>
  <si>
    <t>borderStartEndRadius</t>
  </si>
  <si>
    <t>border-start-end-radius</t>
  </si>
  <si>
    <t>borderStartStartRadius</t>
  </si>
  <si>
    <t>border-start-start-radius</t>
  </si>
  <si>
    <t>borderTopLeftRadius</t>
  </si>
  <si>
    <t>border-top-left-radius</t>
  </si>
  <si>
    <t>borderTopRightRadius</t>
  </si>
  <si>
    <t>border-top-right-radius</t>
  </si>
  <si>
    <t>blockSize</t>
  </si>
  <si>
    <t>block-size</t>
  </si>
  <si>
    <t>height</t>
  </si>
  <si>
    <t>inlineSize</t>
  </si>
  <si>
    <t>inline-size</t>
  </si>
  <si>
    <t>minBlockSize</t>
  </si>
  <si>
    <t>min-block-size</t>
  </si>
  <si>
    <t>minHeight</t>
  </si>
  <si>
    <t>min-height</t>
  </si>
  <si>
    <t>minInlineSize</t>
  </si>
  <si>
    <t>min-inline-size</t>
  </si>
  <si>
    <t>minWidth</t>
  </si>
  <si>
    <t>min-width</t>
  </si>
  <si>
    <t>width</t>
  </si>
  <si>
    <t>borderBlockEndWidth</t>
  </si>
  <si>
    <t>border-block-end-width</t>
  </si>
  <si>
    <t>borderBlockStartWidth</t>
  </si>
  <si>
    <t>border-block-start-width</t>
  </si>
  <si>
    <t>borderBottomWidth</t>
  </si>
  <si>
    <t>border-bottom-width</t>
  </si>
  <si>
    <t>borderInlineEndWidth</t>
  </si>
  <si>
    <t>border-inline-end-width</t>
  </si>
  <si>
    <t>borderInlineStartWidth</t>
  </si>
  <si>
    <t>border-inline-start-width</t>
  </si>
  <si>
    <t>borderLeftWidth</t>
  </si>
  <si>
    <t>border-left-width</t>
  </si>
  <si>
    <t>borderRightWidth</t>
  </si>
  <si>
    <t>border-right-width</t>
  </si>
  <si>
    <t>borderTopWidth</t>
  </si>
  <si>
    <t>border-top-width</t>
  </si>
  <si>
    <t>columnRuleWidth</t>
  </si>
  <si>
    <t>column-rule-width</t>
  </si>
  <si>
    <t>outlineWidth</t>
  </si>
  <si>
    <t>outline-width</t>
  </si>
  <si>
    <t>paddingBlockEnd</t>
  </si>
  <si>
    <t>padding-block-end</t>
  </si>
  <si>
    <t>paddingBlockStart</t>
  </si>
  <si>
    <t>padding-block-start</t>
  </si>
  <si>
    <t>paddingBottom</t>
  </si>
  <si>
    <t>padding-bottom</t>
  </si>
  <si>
    <t>paddingInlineEnd</t>
  </si>
  <si>
    <t>padding-inline-end</t>
  </si>
  <si>
    <t>paddingInlineStart</t>
  </si>
  <si>
    <t>padding-inline-start</t>
  </si>
  <si>
    <t>paddingLeft</t>
  </si>
  <si>
    <t>padding-left</t>
  </si>
  <si>
    <t>paddingRight</t>
  </si>
  <si>
    <t>padding-right</t>
  </si>
  <si>
    <t>paddingTop</t>
  </si>
  <si>
    <t>padding-top</t>
  </si>
  <si>
    <t>shapeMargin</t>
  </si>
  <si>
    <t>shape-margin</t>
  </si>
  <si>
    <t>rx</t>
  </si>
  <si>
    <t>ry</t>
  </si>
  <si>
    <t>scrollPaddingBlockEnd</t>
  </si>
  <si>
    <t>scroll-padding-block-end</t>
  </si>
  <si>
    <t>scrollPaddingBlockStart</t>
  </si>
  <si>
    <t>scroll-padding-block-start</t>
  </si>
  <si>
    <t>scrollPaddingBottom</t>
  </si>
  <si>
    <t>scroll-padding-bottom</t>
  </si>
  <si>
    <t>scrollPaddingInlineEnd</t>
  </si>
  <si>
    <t>scroll-padding-inline-end</t>
  </si>
  <si>
    <t>scrollPaddingInlineStart</t>
  </si>
  <si>
    <t>scroll-padding-inline-start</t>
  </si>
  <si>
    <t>scrollPaddingLeft</t>
  </si>
  <si>
    <t>scroll-padding-left</t>
  </si>
  <si>
    <t>scrollPaddingRight</t>
  </si>
  <si>
    <t>scroll-padding-right</t>
  </si>
  <si>
    <t>scrollPaddingTop</t>
  </si>
  <si>
    <t>scroll-padding-top</t>
  </si>
  <si>
    <t>outlineOffset</t>
  </si>
  <si>
    <t>outline-offset</t>
  </si>
  <si>
    <t>overflowClipMargin</t>
  </si>
  <si>
    <t>overflow-clip-margin</t>
  </si>
  <si>
    <t>scrollMarginBlockEnd</t>
  </si>
  <si>
    <t>scroll-margin-block-end</t>
  </si>
  <si>
    <t>scrollMarginBlockStart</t>
  </si>
  <si>
    <t>scroll-margin-block-start</t>
  </si>
  <si>
    <t>scrollMarginBottom</t>
  </si>
  <si>
    <t>scroll-margin-bottom</t>
  </si>
  <si>
    <t>scrollMarginInlineEnd</t>
  </si>
  <si>
    <t>scroll-margin-inline-end</t>
  </si>
  <si>
    <t>scrollMarginInlineStart</t>
  </si>
  <si>
    <t>scroll-margin-inline-start</t>
  </si>
  <si>
    <t>scrollMarginLeft</t>
  </si>
  <si>
    <t>scroll-margin-left</t>
  </si>
  <si>
    <t>scrollMarginRight</t>
  </si>
  <si>
    <t>scroll-margin-right</t>
  </si>
  <si>
    <t>scrollMarginTop</t>
  </si>
  <si>
    <t>scroll-margin-top</t>
  </si>
  <si>
    <t>bottom</t>
  </si>
  <si>
    <t>insetBlockEnd</t>
  </si>
  <si>
    <t>inset-block-end</t>
  </si>
  <si>
    <t>insetBlockStart</t>
  </si>
  <si>
    <t>inset-block-start</t>
  </si>
  <si>
    <t>insetInlineEnd</t>
  </si>
  <si>
    <t>inset-inline-end</t>
  </si>
  <si>
    <t>insetInlineStart</t>
  </si>
  <si>
    <t>inset-inline-start</t>
  </si>
  <si>
    <t>left</t>
  </si>
  <si>
    <t>marginBlockEnd</t>
  </si>
  <si>
    <t>margin-block-end</t>
  </si>
  <si>
    <t>marginBlockStart</t>
  </si>
  <si>
    <t>margin-block-start</t>
  </si>
  <si>
    <t>marginBottom</t>
  </si>
  <si>
    <t>margin-bottom</t>
  </si>
  <si>
    <t>marginInlineEnd</t>
  </si>
  <si>
    <t>margin-inline-end</t>
  </si>
  <si>
    <t>marginInlineStart</t>
  </si>
  <si>
    <t>margin-inline-start</t>
  </si>
  <si>
    <t>marginLeft</t>
  </si>
  <si>
    <t>margin-left</t>
  </si>
  <si>
    <t>marginRight</t>
  </si>
  <si>
    <t>margin-right</t>
  </si>
  <si>
    <t>marginTop</t>
  </si>
  <si>
    <t>margin-top</t>
  </si>
  <si>
    <t>right</t>
  </si>
  <si>
    <t>textUnderlineOffset</t>
  </si>
  <si>
    <t>text-underline-offset</t>
  </si>
  <si>
    <t>top</t>
  </si>
  <si>
    <t>backgroundColor</t>
  </si>
  <si>
    <t>background-color</t>
  </si>
  <si>
    <t>borderBlockEndColor</t>
  </si>
  <si>
    <t>border-block-end-color</t>
  </si>
  <si>
    <t>borderBlockStartColor</t>
  </si>
  <si>
    <t>border-block-start-color</t>
  </si>
  <si>
    <t>borderBottomColor</t>
  </si>
  <si>
    <t>border-bottom-color</t>
  </si>
  <si>
    <t>borderInlineEndColor</t>
  </si>
  <si>
    <t>border-inline-end-color</t>
  </si>
  <si>
    <t>borderInlineStartColor</t>
  </si>
  <si>
    <t>border-inline-start-color</t>
  </si>
  <si>
    <t>borderLeftColor</t>
  </si>
  <si>
    <t>border-left-color</t>
  </si>
  <si>
    <t>borderRightColor</t>
  </si>
  <si>
    <t>border-right-color</t>
  </si>
  <si>
    <t>borderTopColor</t>
  </si>
  <si>
    <t>border-top-color</t>
  </si>
  <si>
    <t>columnRuleColor</t>
  </si>
  <si>
    <t>column-rule-color</t>
  </si>
  <si>
    <t>floodColor</t>
  </si>
  <si>
    <t>flood-color</t>
  </si>
  <si>
    <t>lightingColor</t>
  </si>
  <si>
    <t>lighting-color</t>
  </si>
  <si>
    <t>outlineColor</t>
  </si>
  <si>
    <t>outline-color</t>
  </si>
  <si>
    <t>stopColor</t>
  </si>
  <si>
    <t>stop-color</t>
  </si>
  <si>
    <t>textDecorationColor</t>
  </si>
  <si>
    <t>text-decoration-color</t>
  </si>
  <si>
    <t>textEmphasisColor</t>
  </si>
  <si>
    <t>text-emphasis-color</t>
  </si>
  <si>
    <t>background</t>
  </si>
  <si>
    <t>backgroundPosition</t>
  </si>
  <si>
    <t>background-position</t>
  </si>
  <si>
    <t>borderColor</t>
  </si>
  <si>
    <t>border-color</t>
  </si>
  <si>
    <t>borderStyle</t>
  </si>
  <si>
    <t>border-style</t>
  </si>
  <si>
    <t>borderWidth</t>
  </si>
  <si>
    <t>border-width</t>
  </si>
  <si>
    <t>borderTop</t>
  </si>
  <si>
    <t>border-top</t>
  </si>
  <si>
    <t>borderRight</t>
  </si>
  <si>
    <t>border-right</t>
  </si>
  <si>
    <t>borderBottom</t>
  </si>
  <si>
    <t>border-bottom</t>
  </si>
  <si>
    <t>borderLeft</t>
  </si>
  <si>
    <t>border-left</t>
  </si>
  <si>
    <t>borderBlockStart</t>
  </si>
  <si>
    <t>border-block-start</t>
  </si>
  <si>
    <t>borderBlockEnd</t>
  </si>
  <si>
    <t>border-block-end</t>
  </si>
  <si>
    <t>borderInlineStart</t>
  </si>
  <si>
    <t>border-inline-start</t>
  </si>
  <si>
    <t>borderInlineEnd</t>
  </si>
  <si>
    <t>border-inline-end</t>
  </si>
  <si>
    <t>border</t>
  </si>
  <si>
    <t>borderRadius</t>
  </si>
  <si>
    <t>border-radius</t>
  </si>
  <si>
    <t>borderImage</t>
  </si>
  <si>
    <t>border-image</t>
  </si>
  <si>
    <t>borderBlockWidth</t>
  </si>
  <si>
    <t>border-block-width</t>
  </si>
  <si>
    <t>borderBlockStyle</t>
  </si>
  <si>
    <t>border-block-style</t>
  </si>
  <si>
    <t>borderBlockColor</t>
  </si>
  <si>
    <t>border-block-color</t>
  </si>
  <si>
    <t>borderInlineWidth</t>
  </si>
  <si>
    <t>border-inline-width</t>
  </si>
  <si>
    <t>borderInlineStyle</t>
  </si>
  <si>
    <t>border-inline-style</t>
  </si>
  <si>
    <t>borderInlineColor</t>
  </si>
  <si>
    <t>border-inline-color</t>
  </si>
  <si>
    <t>borderBlock</t>
  </si>
  <si>
    <t>border-block</t>
  </si>
  <si>
    <t>borderInline</t>
  </si>
  <si>
    <t>border-inline</t>
  </si>
  <si>
    <t>overflow</t>
  </si>
  <si>
    <t>overscrollBehavior</t>
  </si>
  <si>
    <t>overscroll-behavior</t>
  </si>
  <si>
    <t>container</t>
  </si>
  <si>
    <t>pageBreakBefore</t>
  </si>
  <si>
    <t>page-break-before</t>
  </si>
  <si>
    <t>pageBreakAfter</t>
  </si>
  <si>
    <t>page-break-after</t>
  </si>
  <si>
    <t>pageBreakInside</t>
  </si>
  <si>
    <t>page-break-inside</t>
  </si>
  <si>
    <t>columns</t>
  </si>
  <si>
    <t>columnRule</t>
  </si>
  <si>
    <t>column-rule</t>
  </si>
  <si>
    <t>font</t>
  </si>
  <si>
    <t>fontVariant</t>
  </si>
  <si>
    <t>font-variant</t>
  </si>
  <si>
    <t>fontSynthesis</t>
  </si>
  <si>
    <t>font-synthesis</t>
  </si>
  <si>
    <t>marker</t>
  </si>
  <si>
    <t>textEmphasis</t>
  </si>
  <si>
    <t>text-emphasis</t>
  </si>
  <si>
    <t>listStyle</t>
  </si>
  <si>
    <t>list-style</t>
  </si>
  <si>
    <t>margin</t>
  </si>
  <si>
    <t>marginBlock</t>
  </si>
  <si>
    <t>margin-block</t>
  </si>
  <si>
    <t>marginInline</t>
  </si>
  <si>
    <t>margin-inline</t>
  </si>
  <si>
    <t>scrollMargin</t>
  </si>
  <si>
    <t>scroll-margin</t>
  </si>
  <si>
    <t>scrollMarginBlock</t>
  </si>
  <si>
    <t>scroll-margin-block</t>
  </si>
  <si>
    <t>scrollMarginInline</t>
  </si>
  <si>
    <t>scroll-margin-inline</t>
  </si>
  <si>
    <t>outline</t>
  </si>
  <si>
    <t>padding</t>
  </si>
  <si>
    <t>paddingBlock</t>
  </si>
  <si>
    <t>padding-block</t>
  </si>
  <si>
    <t>paddingInline</t>
  </si>
  <si>
    <t>padding-inline</t>
  </si>
  <si>
    <t>scrollPadding</t>
  </si>
  <si>
    <t>scroll-padding</t>
  </si>
  <si>
    <t>scrollPaddingBlock</t>
  </si>
  <si>
    <t>scroll-padding-block</t>
  </si>
  <si>
    <t>scrollPaddingInline</t>
  </si>
  <si>
    <t>scroll-padding-inline</t>
  </si>
  <si>
    <t>flexFlow</t>
  </si>
  <si>
    <t>flex-flow</t>
  </si>
  <si>
    <t>flex</t>
  </si>
  <si>
    <t>gap</t>
  </si>
  <si>
    <t>grid-gap</t>
  </si>
  <si>
    <t>gridGap</t>
  </si>
  <si>
    <t>gridRow</t>
  </si>
  <si>
    <t>grid-row</t>
  </si>
  <si>
    <t>gridColumn</t>
  </si>
  <si>
    <t>grid-column</t>
  </si>
  <si>
    <t>gridArea</t>
  </si>
  <si>
    <t>grid-area</t>
  </si>
  <si>
    <t>gridTemplate</t>
  </si>
  <si>
    <t>grid-template</t>
  </si>
  <si>
    <t>grid</t>
  </si>
  <si>
    <t>placeContent</t>
  </si>
  <si>
    <t>place-content</t>
  </si>
  <si>
    <t>placeSelf</t>
  </si>
  <si>
    <t>place-self</t>
  </si>
  <si>
    <t>placeItems</t>
  </si>
  <si>
    <t>place-items</t>
  </si>
  <si>
    <t>inset</t>
  </si>
  <si>
    <t>insetBlock</t>
  </si>
  <si>
    <t>inset-block</t>
  </si>
  <si>
    <t>insetInline</t>
  </si>
  <si>
    <t>inset-inline</t>
  </si>
  <si>
    <t>containIntrinsicSize</t>
  </si>
  <si>
    <t>contain-intrinsic-size</t>
  </si>
  <si>
    <t>maskPosition</t>
  </si>
  <si>
    <t>mask-position</t>
  </si>
  <si>
    <t>textDecoration</t>
  </si>
  <si>
    <t>text-decoration</t>
  </si>
  <si>
    <t>transition</t>
  </si>
  <si>
    <t>animation</t>
  </si>
  <si>
    <t>additiveSymbols</t>
  </si>
  <si>
    <t>alignmentBaseline</t>
  </si>
  <si>
    <t>animationRange</t>
  </si>
  <si>
    <t>animationRangeEnd</t>
  </si>
  <si>
    <t>animationRangeStart</t>
  </si>
  <si>
    <t>animationTimeline</t>
  </si>
  <si>
    <t>appRegion</t>
  </si>
  <si>
    <t>ascentOverride</t>
  </si>
  <si>
    <t>backgroundRepeatX</t>
  </si>
  <si>
    <t>backgroundRepeatY</t>
  </si>
  <si>
    <t>basePalette</t>
  </si>
  <si>
    <t>baselineShift</t>
  </si>
  <si>
    <t>bufferedRendering</t>
  </si>
  <si>
    <t>colorRendering</t>
  </si>
  <si>
    <t>contentVisibility</t>
  </si>
  <si>
    <t>descentOverride</t>
  </si>
  <si>
    <t>fallback</t>
  </si>
  <si>
    <t>fontDisplay</t>
  </si>
  <si>
    <t>hyphenateLimitChars</t>
  </si>
  <si>
    <t>inherits</t>
  </si>
  <si>
    <t>initialLetter</t>
  </si>
  <si>
    <t>initialValue</t>
  </si>
  <si>
    <t>lineGapOverride</t>
  </si>
  <si>
    <t>mathShift</t>
  </si>
  <si>
    <t>objectViewBox</t>
  </si>
  <si>
    <t>offsetPosition</t>
  </si>
  <si>
    <t>overrideColors</t>
  </si>
  <si>
    <t>pageOrientation</t>
  </si>
  <si>
    <t>scrollTimeline</t>
  </si>
  <si>
    <t>scrollTimelineAxis</t>
  </si>
  <si>
    <t>scrollTimelineName</t>
  </si>
  <si>
    <t>sizeAdjust</t>
  </si>
  <si>
    <t>speak</t>
  </si>
  <si>
    <t>speakAs</t>
  </si>
  <si>
    <t>suffix</t>
  </si>
  <si>
    <t>symbols</t>
  </si>
  <si>
    <t>syntax</t>
  </si>
  <si>
    <t>system</t>
  </si>
  <si>
    <t>textSizeAdjust</t>
  </si>
  <si>
    <t>textWrap</t>
  </si>
  <si>
    <t>timelineScope</t>
  </si>
  <si>
    <t>unicodeRange</t>
  </si>
  <si>
    <t>whiteSpaceCollapse</t>
  </si>
  <si>
    <t>zoom</t>
  </si>
  <si>
    <t>cssText</t>
  </si>
  <si>
    <t>length</t>
  </si>
  <si>
    <t>setProperty</t>
  </si>
  <si>
    <t>Property</t>
  </si>
  <si>
    <t>&lt;&gt;*-*</t>
  </si>
  <si>
    <t>Functions</t>
  </si>
  <si>
    <t>Firefox kebab-case &amp; camelCase 8/31/2023</t>
  </si>
  <si>
    <t>insert()</t>
  </si>
  <si>
    <t>_zero()</t>
  </si>
  <si>
    <t>sychronizes #zero to now</t>
  </si>
  <si>
    <t>hwb</t>
  </si>
  <si>
    <t>hsl</t>
  </si>
  <si>
    <t>rgb</t>
  </si>
  <si>
    <t>JavaScript</t>
  </si>
  <si>
    <t>getn() units arg, and related functions too</t>
  </si>
  <si>
    <t>only used for Hue in HSL/HWB, should be for lch/oklch too</t>
  </si>
  <si>
    <t>any other use for it?</t>
  </si>
  <si>
    <t>#a2N(), _2Num(), toNumby()</t>
  </si>
  <si>
    <t>srgb</t>
  </si>
  <si>
    <t>srgb-linear</t>
  </si>
  <si>
    <t>display-p3</t>
  </si>
  <si>
    <t>a98-rgb</t>
  </si>
  <si>
    <t>prophoto-rgb</t>
  </si>
  <si>
    <t>rec2020</t>
  </si>
  <si>
    <t>xyz</t>
  </si>
  <si>
    <t>xyz-d50</t>
  </si>
  <si>
    <t>xyz-d65</t>
  </si>
  <si>
    <t>lab</t>
  </si>
  <si>
    <t>oklab</t>
  </si>
  <si>
    <t>lch</t>
  </si>
  <si>
    <t>oklch</t>
  </si>
  <si>
    <t>color-mix()</t>
  </si>
  <si>
    <t>hsl(), hwb()*</t>
  </si>
  <si>
    <t>default</t>
  </si>
  <si>
    <t>(1,0,0,1,0,0)</t>
  </si>
  <si>
    <t>[</t>
  </si>
  <si>
    <t>]</t>
  </si>
  <si>
    <t>d50</t>
  </si>
  <si>
    <t>d65</t>
  </si>
  <si>
    <t>easyRGB</t>
  </si>
  <si>
    <t>oklch.com</t>
  </si>
  <si>
    <t>vs d65</t>
  </si>
  <si>
    <t>vs d50</t>
  </si>
  <si>
    <t>colorizer.org</t>
  </si>
  <si>
    <t>colorjs.io</t>
  </si>
  <si>
    <t>CFunc rgbToLab()</t>
  </si>
  <si>
    <t xml:space="preserve">at </t>
  </si>
  <si>
    <t>D50</t>
  </si>
  <si>
    <t>D50.ICC</t>
  </si>
  <si>
    <t>D65</t>
  </si>
  <si>
    <t>rdrr.io XYZ whitepoint table</t>
  </si>
  <si>
    <t>easyRGB XYZ whitepoint table</t>
  </si>
  <si>
    <t>colormine.org</t>
  </si>
  <si>
    <t>d50:</t>
  </si>
  <si>
    <t>d65:</t>
  </si>
  <si>
    <t>colorjs</t>
  </si>
  <si>
    <t>colorizer</t>
  </si>
  <si>
    <t>fujiwaratko</t>
  </si>
  <si>
    <t>lindholm</t>
  </si>
  <si>
    <t>saturncloud</t>
  </si>
  <si>
    <t>CFunc</t>
  </si>
  <si>
    <t>0.039221373)</t>
  </si>
  <si>
    <t>165.8706929)</t>
  </si>
  <si>
    <t>javascript:</t>
  </si>
  <si>
    <t>Excel:</t>
  </si>
  <si>
    <t>russellCottrell:</t>
  </si>
  <si>
    <t>rgb(32.94117647%</t>
  </si>
  <si>
    <t>76.07843137%)</t>
  </si>
  <si>
    <t>ninedegreesbelow</t>
  </si>
  <si>
    <t>rgb to prophoto-rgb</t>
  </si>
  <si>
    <t>me</t>
  </si>
  <si>
    <t>rgb to xyz-d65</t>
  </si>
  <si>
    <t>colormath</t>
  </si>
  <si>
    <t>rgb to xyz-d50</t>
  </si>
  <si>
    <t>math - js</t>
  </si>
  <si>
    <t>rgb to lab</t>
  </si>
  <si>
    <t>color(ictcp 0.15 0.19 -0.1)</t>
  </si>
  <si>
    <t>lab(2.79 17.4 -38)</t>
  </si>
  <si>
    <t>color(jzczhz 0.02 0.08 263)</t>
  </si>
  <si>
    <t>in:</t>
  </si>
  <si>
    <t>out:</t>
  </si>
  <si>
    <t>_in</t>
  </si>
  <si>
    <t>_out</t>
  </si>
  <si>
    <t>inOut:</t>
  </si>
  <si>
    <t>inIn:</t>
  </si>
  <si>
    <t>outIn:</t>
  </si>
  <si>
    <t>outOut:</t>
  </si>
  <si>
    <t>mid</t>
  </si>
  <si>
    <t>drawAsSteps</t>
  </si>
  <si>
    <t>autoReset</t>
  </si>
  <si>
    <t>start value</t>
  </si>
  <si>
    <t>end value</t>
  </si>
  <si>
    <t>mid value</t>
  </si>
  <si>
    <t>plays &lt;select&gt; 1-9</t>
  </si>
  <si>
    <t>dist: 500</t>
  </si>
  <si>
    <t>down: false</t>
  </si>
  <si>
    <r>
      <t xml:space="preserve">ease: </t>
    </r>
    <r>
      <rPr>
        <i/>
        <sz val="12"/>
        <rFont val="Consolas"/>
        <family val="3"/>
      </rPr>
      <t>ƒ #sineOut(v)</t>
    </r>
  </si>
  <si>
    <t>end: 1000</t>
  </si>
  <si>
    <t>io: 1</t>
  </si>
  <si>
    <t>next: undefined</t>
  </si>
  <si>
    <t>part: 0.5</t>
  </si>
  <si>
    <t>prev: {type: 1, io: 0, time: 1000, end: 500, start: 0, …}</t>
  </si>
  <si>
    <t>start: 500</t>
  </si>
  <si>
    <t>time: 880</t>
  </si>
  <si>
    <t>type: 1</t>
  </si>
  <si>
    <t>unit: 1</t>
  </si>
  <si>
    <t>wait: 120</t>
  </si>
  <si>
    <t>time: 750</t>
  </si>
  <si>
    <t>wait: 130</t>
  </si>
  <si>
    <t>I am now including leg.wait in this.#time, side-effects???</t>
  </si>
  <si>
    <t>{status: 5, waitNow: false, value: 0, unit: 0, flip: 1}</t>
  </si>
  <si>
    <t>#ze</t>
  </si>
  <si>
    <t>e2: {value: 0, unit: 0, flip: 1}</t>
  </si>
  <si>
    <t>#autoTrip: false</t>
  </si>
  <si>
    <t>#base: 0</t>
  </si>
  <si>
    <t>#count: undefined</t>
  </si>
  <si>
    <t>#dist: 1000</t>
  </si>
  <si>
    <t>#e: Object</t>
  </si>
  <si>
    <t>#end: 1000</t>
  </si>
  <si>
    <t>#firstLeg: Object</t>
  </si>
  <si>
    <t>#inbound: undefined</t>
  </si>
  <si>
    <t>#isInc: false</t>
  </si>
  <si>
    <t>#lastLeg: Object</t>
  </si>
  <si>
    <t>#leg: Object</t>
  </si>
  <si>
    <t>#legsWait: NaN</t>
  </si>
  <si>
    <t>#loop: undefined</t>
  </si>
  <si>
    <t>#now: 0</t>
  </si>
  <si>
    <t>#onArrival: 0</t>
  </si>
  <si>
    <t>#pause: 0</t>
  </si>
  <si>
    <t>#pauseRT: 0</t>
  </si>
  <si>
    <t>#peri: undefined</t>
  </si>
  <si>
    <t>#plays: 1</t>
  </si>
  <si>
    <t>#post: undefined</t>
  </si>
  <si>
    <t>#pre: undefined</t>
  </si>
  <si>
    <t>#reversed: true</t>
  </si>
  <si>
    <t>#roundTrip: true</t>
  </si>
  <si>
    <t>#start: 0</t>
  </si>
  <si>
    <t>#targets: Set(2)</t>
  </si>
  <si>
    <t>#time: 2000</t>
  </si>
  <si>
    <t>#value: undefined</t>
  </si>
  <si>
    <t>#wait: 0</t>
  </si>
  <si>
    <r>
      <t xml:space="preserve">#run: </t>
    </r>
    <r>
      <rPr>
        <i/>
        <sz val="12"/>
        <rFont val="Consolas"/>
        <family val="3"/>
      </rPr>
      <t>ƒ #ease(now, leg, e)</t>
    </r>
  </si>
  <si>
    <t>e: {status: 1, waitNow: false, value: 1000, unit: 1, flip: 0}</t>
  </si>
  <si>
    <t>e2: {value: 1000, unit: 1, flip: 0}</t>
  </si>
  <si>
    <t>#inbound: true</t>
  </si>
  <si>
    <t>#zero: 2000</t>
  </si>
  <si>
    <t>steps:</t>
  </si>
  <si>
    <t># of steps</t>
  </si>
  <si>
    <t>array of step values</t>
  </si>
  <si>
    <t>timing as Easy</t>
  </si>
  <si>
    <t>timing as array of times (ascending)</t>
  </si>
  <si>
    <t>(direction?)</t>
  </si>
  <si>
    <t>.steps</t>
  </si>
  <si>
    <t>.steps and .timing</t>
  </si>
  <si>
    <t>.steps[0] defines .start</t>
  </si>
  <si>
    <t>.steps.at(-1) defines .end</t>
  </si>
  <si>
    <t>if timing[], !!relative times!!</t>
  </si>
  <si>
    <t>use leg.wait in between steps</t>
  </si>
  <si>
    <t>test steps html:</t>
  </si>
  <si>
    <t>roundTrip option: flipTrip to flip io by leg or not (currently always on)</t>
  </si>
  <si>
    <t>bezier does not flipTrip now - how to flip bezier?</t>
  </si>
  <si>
    <t>E.steps roundTrip</t>
  </si>
  <si>
    <t>leg0</t>
  </si>
  <si>
    <t>leg1</t>
  </si>
  <si>
    <t>leg2</t>
  </si>
  <si>
    <t>rtWait</t>
  </si>
  <si>
    <t>steps array waits:</t>
  </si>
  <si>
    <t>{steps:1, jump:E.start}</t>
  </si>
  <si>
    <t>firstLeg</t>
  </si>
  <si>
    <t>lastLeg</t>
  </si>
  <si>
    <t>#plugOne()</t>
  </si>
  <si>
    <t>nb</t>
  </si>
  <si>
    <t>ne</t>
  </si>
  <si>
    <t>izero</t>
  </si>
  <si>
    <t>pzero</t>
  </si>
  <si>
    <t>o.numBeg</t>
  </si>
  <si>
    <t>o.numEnd</t>
  </si>
  <si>
    <t>o.seps</t>
  </si>
  <si>
    <r>
      <rPr>
        <sz val="12"/>
        <color rgb="FF000099"/>
        <rFont val="Consolas"/>
        <family val="3"/>
      </rPr>
      <t>calc object:</t>
    </r>
    <r>
      <rPr>
        <sz val="12"/>
        <color theme="1" tint="4.9989318521683403E-2"/>
        <rFont val="Consolas"/>
        <family val="3"/>
      </rPr>
      <t xml:space="preserve"> sub-element of ocalcs and Calc</t>
    </r>
  </si>
  <si>
    <r>
      <rPr>
        <sz val="12"/>
        <color rgb="FF000099"/>
        <rFont val="Consolas"/>
        <family val="3"/>
      </rPr>
      <t>cfg object:</t>
    </r>
    <r>
      <rPr>
        <sz val="12"/>
        <color theme="1" tint="4.9989318521683403E-2"/>
        <rFont val="Consolas"/>
        <family val="3"/>
      </rPr>
      <t xml:space="preserve"> sub-element of o.config</t>
    </r>
  </si>
  <si>
    <t xml:space="preserve">Device </t>
  </si>
  <si>
    <t xml:space="preserve">iPhone 12 </t>
  </si>
  <si>
    <t xml:space="preserve">iPhone 12 Mini </t>
  </si>
  <si>
    <t xml:space="preserve">iPhone 12 Pro </t>
  </si>
  <si>
    <t xml:space="preserve">iPhone 12 Pro Max </t>
  </si>
  <si>
    <t xml:space="preserve">iPhone SE </t>
  </si>
  <si>
    <t xml:space="preserve">iPhone 11 Pro Max </t>
  </si>
  <si>
    <t xml:space="preserve">iPhone 11 Xs Max </t>
  </si>
  <si>
    <t xml:space="preserve">iPhone 11 </t>
  </si>
  <si>
    <t xml:space="preserve">iPhone 11 Xr </t>
  </si>
  <si>
    <t xml:space="preserve">iPhone 11 Pro </t>
  </si>
  <si>
    <t xml:space="preserve">iPhone 11 X </t>
  </si>
  <si>
    <t xml:space="preserve">iPhone 11 Xs </t>
  </si>
  <si>
    <t xml:space="preserve">iPhone X </t>
  </si>
  <si>
    <t xml:space="preserve">iPhone 8 Plus </t>
  </si>
  <si>
    <t xml:space="preserve">iPhone 8 </t>
  </si>
  <si>
    <t xml:space="preserve">iPhone 7 Plus </t>
  </si>
  <si>
    <t xml:space="preserve">iPhone 7 </t>
  </si>
  <si>
    <t xml:space="preserve">iPhone 6s Plus </t>
  </si>
  <si>
    <t xml:space="preserve">iPhone 6s </t>
  </si>
  <si>
    <t xml:space="preserve">iPhone 6 Plus </t>
  </si>
  <si>
    <t xml:space="preserve">iPhone 6 </t>
  </si>
  <si>
    <t xml:space="preserve">iPad Pro </t>
  </si>
  <si>
    <t xml:space="preserve">iPad Air 1 &amp; 2 </t>
  </si>
  <si>
    <t xml:space="preserve">iPad Mini </t>
  </si>
  <si>
    <t xml:space="preserve">iPad Mini 2 &amp; 3 </t>
  </si>
  <si>
    <t xml:space="preserve">Nexus 6P </t>
  </si>
  <si>
    <t xml:space="preserve">Nexus 5X </t>
  </si>
  <si>
    <t xml:space="preserve">Google Pixel </t>
  </si>
  <si>
    <t xml:space="preserve">Google Pixel XL </t>
  </si>
  <si>
    <t xml:space="preserve">Google Pixel 2 </t>
  </si>
  <si>
    <t xml:space="preserve">Google Pixel 2 XL </t>
  </si>
  <si>
    <t xml:space="preserve">Samsung Galaxy Note 5 </t>
  </si>
  <si>
    <t xml:space="preserve">LG G5 </t>
  </si>
  <si>
    <t xml:space="preserve">LG G4 </t>
  </si>
  <si>
    <t xml:space="preserve">LG G3 </t>
  </si>
  <si>
    <t xml:space="preserve">One Plus 3 </t>
  </si>
  <si>
    <t xml:space="preserve">Samsung Galaxy S9 </t>
  </si>
  <si>
    <t xml:space="preserve">Samsung Galaxy S9+ </t>
  </si>
  <si>
    <t xml:space="preserve">Samsung Galaxy S8 </t>
  </si>
  <si>
    <t xml:space="preserve">Samsung Galaxy S8+ </t>
  </si>
  <si>
    <t xml:space="preserve">Samsung Galaxy S7 </t>
  </si>
  <si>
    <t xml:space="preserve">Samsung Galaxy S7 Edge </t>
  </si>
  <si>
    <t xml:space="preserve">Nexus 7 (2013) </t>
  </si>
  <si>
    <t xml:space="preserve">Nexus 9 </t>
  </si>
  <si>
    <t xml:space="preserve">Samsung Galaxy Tab 10 </t>
  </si>
  <si>
    <t xml:space="preserve">Chromebook Pixel </t>
  </si>
  <si>
    <t>iPad 3rd &amp; 4th Gen</t>
  </si>
  <si>
    <t>Viewport  (r = w / h)</t>
  </si>
  <si>
    <t>Device  (r = w / h)</t>
  </si>
  <si>
    <t>Aspect Ratio</t>
  </si>
  <si>
    <t>Width</t>
  </si>
  <si>
    <t>Height</t>
  </si>
  <si>
    <t>—</t>
  </si>
  <si>
    <t>median</t>
  </si>
  <si>
    <t>average</t>
  </si>
  <si>
    <t>is portrait HD: 1080 x 1920</t>
  </si>
  <si>
    <t>Everything here is portrait orientation</t>
  </si>
  <si>
    <r>
      <t>median</t>
    </r>
    <r>
      <rPr>
        <sz val="11"/>
        <color rgb="FF000099"/>
        <rFont val="Franklin Gothic Medium"/>
        <family val="2"/>
      </rPr>
      <t>*</t>
    </r>
  </si>
  <si>
    <r>
      <t>average</t>
    </r>
    <r>
      <rPr>
        <sz val="11"/>
        <color rgb="FF000099"/>
        <rFont val="Franklin Gothic Medium"/>
        <family val="2"/>
      </rPr>
      <t>*</t>
    </r>
  </si>
  <si>
    <t xml:space="preserve">Apple Watch Series (40mm) </t>
  </si>
  <si>
    <t xml:space="preserve">Watch </t>
  </si>
  <si>
    <t xml:space="preserve">Apple Watch Series (44mm) </t>
  </si>
  <si>
    <t xml:space="preserve">Huawei Watch GT </t>
  </si>
  <si>
    <t xml:space="preserve">LG Watch W7 </t>
  </si>
  <si>
    <t xml:space="preserve">Realme Watch 2020 </t>
  </si>
  <si>
    <t xml:space="preserve">Xiaomi Mi Watch 2020 </t>
  </si>
  <si>
    <t xml:space="preserve">Xiaomi Mi Watch Revolve 2020 </t>
  </si>
  <si>
    <t xml:space="preserve">Tablet </t>
  </si>
  <si>
    <t xml:space="preserve">Apple iPad 10.2" </t>
  </si>
  <si>
    <t xml:space="preserve">Apple iPad Air </t>
  </si>
  <si>
    <t xml:space="preserve">Apple iPad Air (2020) </t>
  </si>
  <si>
    <t xml:space="preserve">Apple iPad Mini </t>
  </si>
  <si>
    <t xml:space="preserve">Apple iPad Pro 12.9" </t>
  </si>
  <si>
    <t xml:space="preserve">Huawei MatePad Pro </t>
  </si>
  <si>
    <t xml:space="preserve">LG G Pad 5 10.1" </t>
  </si>
  <si>
    <t xml:space="preserve">Mobile </t>
  </si>
  <si>
    <t xml:space="preserve">Apple iPad Pro 11" </t>
  </si>
  <si>
    <t xml:space="preserve">Apple iPhone 11 </t>
  </si>
  <si>
    <t xml:space="preserve">Apple iPhone 11 Pro </t>
  </si>
  <si>
    <t xml:space="preserve">Apple iPhone 11 Pro Max </t>
  </si>
  <si>
    <t xml:space="preserve">Apple iPhone 12 </t>
  </si>
  <si>
    <t xml:space="preserve">Apple iPhone 12 mini </t>
  </si>
  <si>
    <t xml:space="preserve">Apple iPhone 12 Pro </t>
  </si>
  <si>
    <t xml:space="preserve">Apple iPhone 12 Pro Max </t>
  </si>
  <si>
    <t xml:space="preserve">Apple iPhone 13 </t>
  </si>
  <si>
    <t xml:space="preserve">Apple iPhone 13 mini </t>
  </si>
  <si>
    <t xml:space="preserve">Apple iPhone 13 Pro </t>
  </si>
  <si>
    <t xml:space="preserve">Apple iPhone 13 Pro Max </t>
  </si>
  <si>
    <t xml:space="preserve">Apple iPhone 14 </t>
  </si>
  <si>
    <t xml:space="preserve">Apple iPhone 14 Plus </t>
  </si>
  <si>
    <t xml:space="preserve">Apple iPhone 14 Pro </t>
  </si>
  <si>
    <t xml:space="preserve">Apple iPhone 14 Pro Max </t>
  </si>
  <si>
    <t xml:space="preserve">Apple iPhone 15 </t>
  </si>
  <si>
    <t xml:space="preserve">Apple iPhone 15 Plus </t>
  </si>
  <si>
    <t xml:space="preserve">Apple iPhone 15 Pro </t>
  </si>
  <si>
    <t xml:space="preserve">Apple iPhone 15 Pro Max </t>
  </si>
  <si>
    <t xml:space="preserve">Apple iPhone 5 </t>
  </si>
  <si>
    <t xml:space="preserve">Apple iPhone 5c </t>
  </si>
  <si>
    <t xml:space="preserve">Apple iPhone 5s </t>
  </si>
  <si>
    <t xml:space="preserve">Apple iPhone 6 </t>
  </si>
  <si>
    <t xml:space="preserve">Apple iPhone 6s </t>
  </si>
  <si>
    <t xml:space="preserve">Apple iPhone 6s Plus </t>
  </si>
  <si>
    <t xml:space="preserve">Apple iPhone 7 </t>
  </si>
  <si>
    <t xml:space="preserve">Apple iPhone 7 Plus </t>
  </si>
  <si>
    <t xml:space="preserve">Apple iPhone 8 </t>
  </si>
  <si>
    <t xml:space="preserve">Apple iPhone 8 Plus </t>
  </si>
  <si>
    <t xml:space="preserve">Apple iPhone SE </t>
  </si>
  <si>
    <t xml:space="preserve">Apple iPhone SE (2020) </t>
  </si>
  <si>
    <t xml:space="preserve">Apple iPhone SE (2022) </t>
  </si>
  <si>
    <t xml:space="preserve">Apple iPhone X </t>
  </si>
  <si>
    <t xml:space="preserve">Apple iPhone XR </t>
  </si>
  <si>
    <t xml:space="preserve">Apple iPhone XS Max </t>
  </si>
  <si>
    <t xml:space="preserve">Google Pixel 3 </t>
  </si>
  <si>
    <t xml:space="preserve">Google Pixel 3 XL </t>
  </si>
  <si>
    <t xml:space="preserve">Google Pixel 3a </t>
  </si>
  <si>
    <t xml:space="preserve">Google Pixel 3a XL </t>
  </si>
  <si>
    <t xml:space="preserve">Google Pixel 4 </t>
  </si>
  <si>
    <t xml:space="preserve">Google Pixel 4 XL </t>
  </si>
  <si>
    <t xml:space="preserve">Google Pixel 4a </t>
  </si>
  <si>
    <t xml:space="preserve">Google Pixel 5 </t>
  </si>
  <si>
    <t xml:space="preserve">Honor 6X </t>
  </si>
  <si>
    <t xml:space="preserve">Honor 7X </t>
  </si>
  <si>
    <t xml:space="preserve">Honor 8X </t>
  </si>
  <si>
    <t xml:space="preserve">Honor 9X </t>
  </si>
  <si>
    <t xml:space="preserve">HTC Desire 19s </t>
  </si>
  <si>
    <t xml:space="preserve">HTC One </t>
  </si>
  <si>
    <t xml:space="preserve">HTC One M8 </t>
  </si>
  <si>
    <t xml:space="preserve">HTC One M9 </t>
  </si>
  <si>
    <t xml:space="preserve">HTC U Ultra </t>
  </si>
  <si>
    <t xml:space="preserve">HTC U11 </t>
  </si>
  <si>
    <t xml:space="preserve">HTC U11+ </t>
  </si>
  <si>
    <t xml:space="preserve">HTC U12+ </t>
  </si>
  <si>
    <t xml:space="preserve">HTC Wildfire X </t>
  </si>
  <si>
    <t xml:space="preserve">Huawei Mate 10 Lite </t>
  </si>
  <si>
    <t xml:space="preserve">Huawei Mate 20 Lite </t>
  </si>
  <si>
    <t xml:space="preserve">Huawei Mate 20 Pro </t>
  </si>
  <si>
    <t xml:space="preserve">Huawei Mate 30 </t>
  </si>
  <si>
    <t xml:space="preserve">Huawei Mate 30 Pro </t>
  </si>
  <si>
    <t xml:space="preserve">Huawei Nova 6 </t>
  </si>
  <si>
    <t xml:space="preserve">Huawei Nova 7 Pro </t>
  </si>
  <si>
    <t xml:space="preserve">Huawei Nova 7 SE </t>
  </si>
  <si>
    <t xml:space="preserve">Huawei Nova 7i </t>
  </si>
  <si>
    <t xml:space="preserve">Huawei P10 Plus </t>
  </si>
  <si>
    <t xml:space="preserve">Huawei P20 lite </t>
  </si>
  <si>
    <t xml:space="preserve">Huawei P20 Pro </t>
  </si>
  <si>
    <t xml:space="preserve">Huawei P30 </t>
  </si>
  <si>
    <t xml:space="preserve">Huawei P30 Lite </t>
  </si>
  <si>
    <t xml:space="preserve">Huawei P30 Pro </t>
  </si>
  <si>
    <t xml:space="preserve">Huawei P40 </t>
  </si>
  <si>
    <t xml:space="preserve">Huawei P40 Lite </t>
  </si>
  <si>
    <t xml:space="preserve">Huawei P40 Pro </t>
  </si>
  <si>
    <t xml:space="preserve">Huawei P8 Lite (2017) </t>
  </si>
  <si>
    <t xml:space="preserve">Huawei P9, P9 Lite </t>
  </si>
  <si>
    <t xml:space="preserve">Huawei Y9 Prime </t>
  </si>
  <si>
    <t xml:space="preserve">Huawei Y9s </t>
  </si>
  <si>
    <t xml:space="preserve">LG G4, G3 </t>
  </si>
  <si>
    <t xml:space="preserve">LG G6 </t>
  </si>
  <si>
    <t xml:space="preserve">LG G7 Fit, G7 One </t>
  </si>
  <si>
    <t xml:space="preserve">LG G8 ThinQ </t>
  </si>
  <si>
    <t xml:space="preserve">LG G8X ThinQ </t>
  </si>
  <si>
    <t xml:space="preserve">LG K10, K11 Plus </t>
  </si>
  <si>
    <t xml:space="preserve">LG K20 (2019) </t>
  </si>
  <si>
    <t xml:space="preserve">LG K30 </t>
  </si>
  <si>
    <t xml:space="preserve">LG K40 </t>
  </si>
  <si>
    <t xml:space="preserve">LG K50 </t>
  </si>
  <si>
    <t xml:space="preserve">LG K51S </t>
  </si>
  <si>
    <t xml:space="preserve">LG K61 </t>
  </si>
  <si>
    <t xml:space="preserve">LG Nexus 5 </t>
  </si>
  <si>
    <t xml:space="preserve">LG Stylo 4 </t>
  </si>
  <si>
    <t xml:space="preserve">LG Stylo 5 </t>
  </si>
  <si>
    <t xml:space="preserve">LG Tribute Empire </t>
  </si>
  <si>
    <t xml:space="preserve">LG W30 </t>
  </si>
  <si>
    <t xml:space="preserve">Motorola Moto G8 </t>
  </si>
  <si>
    <t xml:space="preserve">Motorola Nexus 6 </t>
  </si>
  <si>
    <t xml:space="preserve">Motorola Nexus 6P </t>
  </si>
  <si>
    <t xml:space="preserve">OnePlus 6 </t>
  </si>
  <si>
    <t xml:space="preserve">OnePlus 6T </t>
  </si>
  <si>
    <t xml:space="preserve">OnePlus 7 </t>
  </si>
  <si>
    <t xml:space="preserve">OnePlus 7 Pro </t>
  </si>
  <si>
    <t xml:space="preserve">OnePlus 7T </t>
  </si>
  <si>
    <t xml:space="preserve">OnePlus 7T Pro </t>
  </si>
  <si>
    <t xml:space="preserve">OnePlus 8 </t>
  </si>
  <si>
    <t xml:space="preserve">OnePlus 8 Pro </t>
  </si>
  <si>
    <t xml:space="preserve">OnePlus 8T </t>
  </si>
  <si>
    <t xml:space="preserve">OnePlus 9 </t>
  </si>
  <si>
    <t xml:space="preserve">OnePlus 9 Pro </t>
  </si>
  <si>
    <t xml:space="preserve">OnePlus Nord </t>
  </si>
  <si>
    <t xml:space="preserve">Samsung A30 </t>
  </si>
  <si>
    <t xml:space="preserve">Samsung A31 </t>
  </si>
  <si>
    <t xml:space="preserve">Samsung A32/td&gt; </t>
  </si>
  <si>
    <t xml:space="preserve">Samsung A50 </t>
  </si>
  <si>
    <t xml:space="preserve">Samsung A50s </t>
  </si>
  <si>
    <t xml:space="preserve">Samsung A51 </t>
  </si>
  <si>
    <t xml:space="preserve">Samsung A6s </t>
  </si>
  <si>
    <t xml:space="preserve">Samsung A70s </t>
  </si>
  <si>
    <t xml:space="preserve">Samsung A71 </t>
  </si>
  <si>
    <t xml:space="preserve">Samsung J7 Prime2 </t>
  </si>
  <si>
    <t xml:space="preserve">Samsung Note 3 </t>
  </si>
  <si>
    <t xml:space="preserve">Samsung Note 4 </t>
  </si>
  <si>
    <t xml:space="preserve">Samsung Note 8 </t>
  </si>
  <si>
    <t xml:space="preserve">Samsung Note 9 </t>
  </si>
  <si>
    <t xml:space="preserve">Samsung Note10 </t>
  </si>
  <si>
    <t xml:space="preserve">Samsung Note10+ </t>
  </si>
  <si>
    <t xml:space="preserve">Samsung Note20 </t>
  </si>
  <si>
    <t xml:space="preserve">Samsung Note20 Ultra </t>
  </si>
  <si>
    <t xml:space="preserve">Samsung S10 </t>
  </si>
  <si>
    <t xml:space="preserve">Samsung S10 Lite </t>
  </si>
  <si>
    <t xml:space="preserve">Samsung S10+ </t>
  </si>
  <si>
    <t xml:space="preserve">Samsung S20 </t>
  </si>
  <si>
    <t xml:space="preserve">Samsung S20 FE </t>
  </si>
  <si>
    <t xml:space="preserve">Samsung S20 Ultra </t>
  </si>
  <si>
    <t xml:space="preserve">Samsung S20+ </t>
  </si>
  <si>
    <t xml:space="preserve">Samsung S21 Ultra 5G </t>
  </si>
  <si>
    <t xml:space="preserve">Samsung S6 </t>
  </si>
  <si>
    <t xml:space="preserve">Samsung S6 edge </t>
  </si>
  <si>
    <t xml:space="preserve">Samsung S7 </t>
  </si>
  <si>
    <t xml:space="preserve">Samsung S7 Edge </t>
  </si>
  <si>
    <t xml:space="preserve">Samsung S8 </t>
  </si>
  <si>
    <t xml:space="preserve">Samsung S8+ </t>
  </si>
  <si>
    <t xml:space="preserve">Samsung S9 </t>
  </si>
  <si>
    <t xml:space="preserve">Samsung S9+ </t>
  </si>
  <si>
    <t xml:space="preserve">Samsung Z Flip </t>
  </si>
  <si>
    <t xml:space="preserve">Sony Xperia 1 </t>
  </si>
  <si>
    <t xml:space="preserve">Sony Xperia 10 </t>
  </si>
  <si>
    <t xml:space="preserve">Sony Xperia 10 Plus </t>
  </si>
  <si>
    <t xml:space="preserve">Sony Xperia 5 </t>
  </si>
  <si>
    <t xml:space="preserve">Sony Xperia C4 </t>
  </si>
  <si>
    <t xml:space="preserve">Sony Xperia L4 </t>
  </si>
  <si>
    <t xml:space="preserve">Sony Xperia X </t>
  </si>
  <si>
    <t xml:space="preserve">Sony Xperia XZ </t>
  </si>
  <si>
    <t xml:space="preserve">Sony Xperia Z Ultra </t>
  </si>
  <si>
    <t xml:space="preserve">Sony Xperia Z2 / Z3 </t>
  </si>
  <si>
    <t xml:space="preserve">Sony Xperia Z3 </t>
  </si>
  <si>
    <t xml:space="preserve">Sony Xperia Z5 </t>
  </si>
  <si>
    <t xml:space="preserve">vivo Y20 </t>
  </si>
  <si>
    <t xml:space="preserve">Xiaomi Mi 10 </t>
  </si>
  <si>
    <t xml:space="preserve">Xiaomi Mi 10 Pro </t>
  </si>
  <si>
    <t xml:space="preserve">Xiaomi Mi 10T, Xiaomi Mi 10T Pro </t>
  </si>
  <si>
    <t xml:space="preserve">Xiaomi Mi 3 </t>
  </si>
  <si>
    <t xml:space="preserve">Xiaomi Mi 6 </t>
  </si>
  <si>
    <t xml:space="preserve">Xiaomi Mi 8 SE </t>
  </si>
  <si>
    <t xml:space="preserve">Xiaomi Mi 8, Mi 8 Pro </t>
  </si>
  <si>
    <t xml:space="preserve">Xiaomi Mi 9 Lite </t>
  </si>
  <si>
    <t xml:space="preserve">Xiaomi Mi 9 SE </t>
  </si>
  <si>
    <t xml:space="preserve">Xiaomi Mi 9, Mi 9T </t>
  </si>
  <si>
    <t xml:space="preserve">Xiaomi Redmi Note 7 </t>
  </si>
  <si>
    <t xml:space="preserve">Xiaomi Redmi Note 8 </t>
  </si>
  <si>
    <t xml:space="preserve">Xiaomi Redmi Note 8 Pro </t>
  </si>
  <si>
    <t xml:space="preserve">Xiaomi Redmi Note 9 </t>
  </si>
  <si>
    <t xml:space="preserve">Xiaomi Redmi Note 9 Pro </t>
  </si>
  <si>
    <t xml:space="preserve">Laptop </t>
  </si>
  <si>
    <t xml:space="preserve">MacBook Air 13.3" </t>
  </si>
  <si>
    <t xml:space="preserve">MacBook Pro </t>
  </si>
  <si>
    <t xml:space="preserve">MacBook Pro 13.3" </t>
  </si>
  <si>
    <t xml:space="preserve">MacBook Pro 16" </t>
  </si>
  <si>
    <t xml:space="preserve">Microsoft Surface </t>
  </si>
  <si>
    <t xml:space="preserve">Microsoft Surface 2 </t>
  </si>
  <si>
    <t xml:space="preserve">Microsoft Surface 3 </t>
  </si>
  <si>
    <t xml:space="preserve">Microsoft Surface Book </t>
  </si>
  <si>
    <t xml:space="preserve">Microsoft Surface Book 3 (13.5") </t>
  </si>
  <si>
    <t xml:space="preserve">Microsoft Surface Book 3 (15") </t>
  </si>
  <si>
    <t xml:space="preserve">Microsoft Surface Laptop </t>
  </si>
  <si>
    <t xml:space="preserve">Microsoft Surface Laptop 3 (13.5") </t>
  </si>
  <si>
    <t xml:space="preserve">Microsoft Surface Laptop 3 (15") </t>
  </si>
  <si>
    <t xml:space="preserve">Microsoft Surface Pro </t>
  </si>
  <si>
    <t xml:space="preserve">Microsoft Surface Pro 2 </t>
  </si>
  <si>
    <t xml:space="preserve">Microsoft Surface Pro 3 </t>
  </si>
  <si>
    <t xml:space="preserve">Microsoft Surface Pro 4 </t>
  </si>
  <si>
    <t xml:space="preserve">Microsoft Surface Pro 5 </t>
  </si>
  <si>
    <t xml:space="preserve">Microsoft Surface Pro 6 </t>
  </si>
  <si>
    <t xml:space="preserve">Microsoft Surface Pro 7 </t>
  </si>
  <si>
    <t xml:space="preserve">Microsoft Surface Pro X </t>
  </si>
  <si>
    <t>Samsung Watch 1.2"</t>
  </si>
  <si>
    <t>Samsung Watch 1.3"</t>
  </si>
  <si>
    <t xml:space="preserve">Samsung Watch 3 1.2" - 2020 </t>
  </si>
  <si>
    <t xml:space="preserve">Samsung Watch 3 1.4" - 2020 </t>
  </si>
  <si>
    <t>Type</t>
  </si>
  <si>
    <t xml:space="preserve">Samsung Watch 1.2" - 2019 </t>
  </si>
  <si>
    <t xml:space="preserve">Samsung Watch 1.4" - 2019 </t>
  </si>
  <si>
    <t>Samsung S23 Ultra</t>
  </si>
  <si>
    <t>h</t>
  </si>
  <si>
    <t>viewBox</t>
  </si>
  <si>
    <t>w, h</t>
  </si>
  <si>
    <t>16th</t>
  </si>
  <si>
    <t>8th</t>
  </si>
  <si>
    <t>3/16ths</t>
  </si>
  <si>
    <t>quarter</t>
  </si>
  <si>
    <t>5/16ths</t>
  </si>
  <si>
    <t>3/8ths</t>
  </si>
  <si>
    <t>7/16ths</t>
  </si>
  <si>
    <t>half</t>
  </si>
  <si>
    <t>9/16ths</t>
  </si>
  <si>
    <t>5/8ths</t>
  </si>
  <si>
    <t>11/16ths</t>
  </si>
  <si>
    <t>3 quarters</t>
  </si>
  <si>
    <t>13/16ths</t>
  </si>
  <si>
    <t>7/8ths</t>
  </si>
  <si>
    <t>15/16ths</t>
  </si>
  <si>
    <t>whole</t>
  </si>
  <si>
    <t>Roboto</t>
  </si>
  <si>
    <t>mono</t>
  </si>
  <si>
    <t>ms/frame</t>
  </si>
  <si>
    <t>Multi-Ease test page (test/multi.html):</t>
  </si>
  <si>
    <t>virgin user:</t>
  </si>
  <si>
    <t>load presets</t>
  </si>
  <si>
    <t>return user:</t>
  </si>
  <si>
    <t>load named easies</t>
  </si>
  <si>
    <t>select most recent value for each easies &lt;select&gt;</t>
  </si>
  <si>
    <t>onchange:</t>
  </si>
  <si>
    <t>newEasies()</t>
  </si>
  <si>
    <t>reset each bar of polygon to start or end</t>
  </si>
  <si>
    <t>localStorage.setItem()</t>
  </si>
  <si>
    <t>1st option selected by default</t>
  </si>
  <si>
    <t>getEasies() called by getName() and end of</t>
  </si>
  <si>
    <t>loadCommon() or after presets have loaded.</t>
  </si>
  <si>
    <t>display each easy's properties (all the same)</t>
  </si>
  <si>
    <t>display current settings for each easy</t>
  </si>
  <si>
    <t>objFromCtrls()</t>
  </si>
  <si>
    <t>returns:</t>
  </si>
  <si>
    <t>[{name:{easy}}, …]</t>
  </si>
  <si>
    <t>checked</t>
  </si>
  <si>
    <t>unchecked</t>
  </si>
  <si>
    <t>plays &gt; 1 &amp;&amp; roundTrip forces autoTrip = true</t>
  </si>
  <si>
    <t>MEBase.autoTrip effectively toggles roundTrip, but ez.rT must be ON</t>
  </si>
  <si>
    <t>copy.js</t>
  </si>
  <si>
    <t>named.js</t>
  </si>
  <si>
    <t>update.js</t>
  </si>
  <si>
    <t>play.js</t>
  </si>
  <si>
    <t>draw.js</t>
  </si>
  <si>
    <t>easteps.js</t>
  </si>
  <si>
    <t>common.js</t>
  </si>
  <si>
    <t>const raf = new AFrame(easies);</t>
  </si>
  <si>
    <t>const measer = easies.newTarget({elm:myElm, prop:Prop.clipPath, mask:[6, 8, 14, 16, 22, 24], start:18, end:346, easies:[easy, easy, easy2, easy2, easy3, easy3]});</t>
  </si>
  <si>
    <t>const easies = new Easies([easy,easy2,easy3]);</t>
  </si>
  <si>
    <t>const easy3 = new Easy({time:2000, start:0, end:1000});</t>
  </si>
  <si>
    <t>const easy2 = new Easy({time:2000, start:0, end:1000});</t>
  </si>
  <si>
    <t>comp2</t>
  </si>
  <si>
    <t>unit2</t>
  </si>
  <si>
    <t>value2</t>
  </si>
  <si>
    <t>comp1</t>
  </si>
  <si>
    <t>unit1</t>
  </si>
  <si>
    <t>value1</t>
  </si>
  <si>
    <t>comp0</t>
  </si>
  <si>
    <t>unit0</t>
  </si>
  <si>
    <t>value0</t>
  </si>
  <si>
    <t>time (ms)</t>
  </si>
  <si>
    <t>const easy = new Easy({time:2000, start:0, end:1000});</t>
  </si>
  <si>
    <t>loopWait</t>
  </si>
  <si>
    <t>flipTrip</t>
  </si>
  <si>
    <t>tripWait</t>
  </si>
  <si>
    <t>[reset]</t>
  </si>
  <si>
    <t>(linkType)</t>
  </si>
  <si>
    <t>pow2</t>
  </si>
  <si>
    <t>(linkPow)</t>
  </si>
  <si>
    <t>bezier0</t>
  </si>
  <si>
    <t>bezier1</t>
  </si>
  <si>
    <t>bezier2</t>
  </si>
  <si>
    <t>bezier3</t>
  </si>
  <si>
    <t>type2</t>
  </si>
  <si>
    <t>(drawSteps)</t>
  </si>
  <si>
    <t>easings.html controls</t>
  </si>
  <si>
    <t>raf</t>
  </si>
  <si>
    <t>easer</t>
  </si>
  <si>
    <t>easy.leg</t>
  </si>
  <si>
    <t>easy…</t>
  </si>
  <si>
    <t>local</t>
  </si>
  <si>
    <t>{loopByElm}</t>
  </si>
  <si>
    <t>first-time user</t>
  </si>
  <si>
    <t>returning user</t>
  </si>
  <si>
    <t>open named</t>
  </si>
  <si>
    <t>save named</t>
  </si>
  <si>
    <t>y/multi</t>
  </si>
  <si>
    <t>scrape screen</t>
  </si>
  <si>
    <t>localStorage</t>
  </si>
  <si>
    <t>x fixed at 0</t>
  </si>
  <si>
    <t>x fixed at MILLI</t>
  </si>
  <si>
    <t>common</t>
  </si>
  <si>
    <t>#</t>
  </si>
  <si>
    <t>#*</t>
  </si>
  <si>
    <t>x = linear = noop</t>
  </si>
  <si>
    <t>easings.js</t>
  </si>
  <si>
    <t>steps.js</t>
  </si>
  <si>
    <t>multi.js</t>
  </si>
  <si>
    <t>class PFactory</t>
  </si>
  <si>
    <t>g.easies = new Easies(ezX);</t>
  </si>
  <si>
    <t>updateEzXY()</t>
  </si>
  <si>
    <t>newTargets()</t>
  </si>
  <si>
    <t>updateTime()</t>
  </si>
  <si>
    <t>newMulti()</t>
  </si>
  <si>
    <t>Gradients:</t>
  </si>
  <si>
    <t>Single colors:</t>
  </si>
  <si>
    <t>named colors in RGB, HSL, HWB</t>
  </si>
  <si>
    <t>hex colors in RGB only</t>
  </si>
  <si>
    <t>no color function or space conversion</t>
  </si>
  <si>
    <t>you can avoid E.cV and animate all 3 args</t>
  </si>
  <si>
    <t>To set a named color as a destination:</t>
  </si>
  <si>
    <t>Current value vs CFunc - function/space:</t>
  </si>
  <si>
    <t>else: link to colorjs converter</t>
  </si>
  <si>
    <t>won't animate hex or named colors</t>
  </si>
  <si>
    <t>use the C object</t>
  </si>
  <si>
    <t>Ez has bitmasks</t>
  </si>
  <si>
    <t>E has enumerations</t>
  </si>
  <si>
    <t>Color.js animations</t>
  </si>
  <si>
    <t>o.colorjs or o.cjs property = Color instance</t>
  </si>
  <si>
    <t>a mask array for each Color instance</t>
  </si>
  <si>
    <t>one Easer instance per color space, across elms</t>
  </si>
  <si>
    <t>multiple spaces = multiple Easy targets</t>
  </si>
  <si>
    <t>plug set differently than plugCV</t>
  </si>
  <si>
    <t>all numbers, no strings, no units</t>
  </si>
  <si>
    <t>optional() must use mask[CFunc.A] to set o.c</t>
  </si>
  <si>
    <t>maskCV() doesn't need to convert to numbers</t>
  </si>
  <si>
    <t>plugCV() no separator, just args as Number</t>
  </si>
  <si>
    <t>1 Color with &gt;1 elms:</t>
  </si>
  <si>
    <t>either prop.get()/parse() or {cv:[[]]}/units</t>
  </si>
  <si>
    <t>alpha can vary as a plug across elements</t>
  </si>
  <si>
    <t>afcru() sets o.c = CFunc.A + 1, o.r = CFunc.A;</t>
  </si>
  <si>
    <t>all args always set, o.isSet = all args masked</t>
  </si>
  <si>
    <t>o.currentValue</t>
  </si>
  <si>
    <t>Number = arg w/o units</t>
  </si>
  <si>
    <t>Gradients &amp; color-mix() with Color.js</t>
  </si>
  <si>
    <t>a98rgb-linear</t>
  </si>
  <si>
    <t>acescc</t>
  </si>
  <si>
    <t>acescg</t>
  </si>
  <si>
    <t>ictcp</t>
  </si>
  <si>
    <t>jzczhz</t>
  </si>
  <si>
    <t>jzazbz</t>
  </si>
  <si>
    <t>lab-d65</t>
  </si>
  <si>
    <t>p3-linear</t>
  </si>
  <si>
    <t>prophoto-linear</t>
  </si>
  <si>
    <t>rec2100hlg</t>
  </si>
  <si>
    <t>rec2100pq</t>
  </si>
  <si>
    <t>xyz-abs-d65</t>
  </si>
  <si>
    <t>rec2020-linear</t>
  </si>
  <si>
    <t>hsv</t>
  </si>
  <si>
    <t>Adobe® 98 RGB compatible a98rgb</t>
  </si>
  <si>
    <t>Linear Adobe® 98 RGB compatible</t>
  </si>
  <si>
    <t>ACEScc</t>
  </si>
  <si>
    <t>ACEScg</t>
  </si>
  <si>
    <t>CAM16-JMh</t>
  </si>
  <si>
    <t>HCT</t>
  </si>
  <si>
    <t>HPLuv</t>
  </si>
  <si>
    <t>HSL</t>
  </si>
  <si>
    <t>HSLuv</t>
  </si>
  <si>
    <t>HSV</t>
  </si>
  <si>
    <t>HWB</t>
  </si>
  <si>
    <t>ICTCP</t>
  </si>
  <si>
    <t>JzCzHz</t>
  </si>
  <si>
    <t>Jzazbz</t>
  </si>
  <si>
    <t>LCH</t>
  </si>
  <si>
    <t>LChuv</t>
  </si>
  <si>
    <t>Lab</t>
  </si>
  <si>
    <t>Lab D65</t>
  </si>
  <si>
    <t>Luv</t>
  </si>
  <si>
    <t>Oklch</t>
  </si>
  <si>
    <t>Oklab</t>
  </si>
  <si>
    <t>P3</t>
  </si>
  <si>
    <t>Linear P3</t>
  </si>
  <si>
    <t>ProPhoto</t>
  </si>
  <si>
    <t>Linear ProPhoto</t>
  </si>
  <si>
    <t>REC.2020</t>
  </si>
  <si>
    <t>Linear REC.2020</t>
  </si>
  <si>
    <t>REC.2100-HLG</t>
  </si>
  <si>
    <t>REC.2100-PQ</t>
  </si>
  <si>
    <t>Absolute XYZ D65</t>
  </si>
  <si>
    <t>XYZ D50</t>
  </si>
  <si>
    <t>sRGB</t>
  </si>
  <si>
    <t>Linear sRGB</t>
  </si>
  <si>
    <t>a98rgb</t>
  </si>
  <si>
    <t>prophoto</t>
  </si>
  <si>
    <t>cam16-jmh</t>
  </si>
  <si>
    <t>hct</t>
  </si>
  <si>
    <t>hpluv</t>
  </si>
  <si>
    <t>hsluv</t>
  </si>
  <si>
    <t>lchuv</t>
  </si>
  <si>
    <t>luv</t>
  </si>
  <si>
    <t>p3</t>
  </si>
  <si>
    <t>xyz, xyz-d65</t>
  </si>
  <si>
    <t>Color.js id</t>
  </si>
  <si>
    <t>CSS functions by space</t>
  </si>
  <si>
    <t>Color.js color spaces</t>
  </si>
  <si>
    <t>color() spaces</t>
  </si>
  <si>
    <t>XYZ (D65)</t>
  </si>
  <si>
    <t>lch(), oklch()†</t>
  </si>
  <si>
    <t>* arg[0] can be &lt;number&gt;</t>
  </si>
  <si>
    <t>† arg[2] can be &lt;number&gt;</t>
  </si>
  <si>
    <t>Color  - [...o.cjs[o.space], o.cjs.alpha]</t>
  </si>
  <si>
    <t>Number - full property value w/o units, 1 arg only</t>
  </si>
  <si>
    <t>String - full property value (or minimally parsable)</t>
  </si>
  <si>
    <t>String = arg with units</t>
  </si>
  <si>
    <t>start color</t>
  </si>
  <si>
    <t>end color</t>
  </si>
  <si>
    <t>Easing or Multi</t>
  </si>
  <si>
    <t>left space</t>
  </si>
  <si>
    <t>right space</t>
  </si>
  <si>
    <t>left value</t>
  </si>
  <si>
    <t>right value</t>
  </si>
  <si>
    <t>left display value</t>
  </si>
  <si>
    <t>right display value</t>
  </si>
  <si>
    <t>duration</t>
  </si>
  <si>
    <t>left canvas</t>
  </si>
  <si>
    <t>right canvas</t>
  </si>
  <si>
    <t>input#x</t>
  </si>
  <si>
    <t>playback</t>
  </si>
  <si>
    <t>left start</t>
  </si>
  <si>
    <t>right start</t>
  </si>
  <si>
    <t>right end</t>
  </si>
  <si>
    <t>left end</t>
  </si>
  <si>
    <t>&lt;"fullscreen" button</t>
  </si>
  <si>
    <t>toggle E &amp; M&gt;</t>
  </si>
  <si>
    <t>start canvas</t>
  </si>
  <si>
    <t>end canvas</t>
  </si>
  <si>
    <t>2 colors side-by-side</t>
  </si>
  <si>
    <t>Color.js token</t>
  </si>
  <si>
    <t>--a98-rgb-linear</t>
  </si>
  <si>
    <t>&lt;select&gt;</t>
  </si>
  <si>
    <t>Color.js only</t>
  </si>
  <si>
    <t>x:</t>
  </si>
  <si>
    <t>same as both others</t>
  </si>
  <si>
    <t>t:</t>
  </si>
  <si>
    <t>of course</t>
  </si>
  <si>
    <t>time:</t>
  </si>
  <si>
    <t>msecs = elms.time.value</t>
  </si>
  <si>
    <t>Easy-:</t>
  </si>
  <si>
    <t>elms.named.value</t>
  </si>
  <si>
    <t>start-color:</t>
  </si>
  <si>
    <t>end-color:</t>
  </si>
  <si>
    <t>start-space:</t>
  </si>
  <si>
    <t>end-space:</t>
  </si>
  <si>
    <t>&lt;select&gt; value</t>
  </si>
  <si>
    <t>localStorage restore:</t>
  </si>
  <si>
    <t>frame object:</t>
  </si>
  <si>
    <t>raf/test/color</t>
  </si>
  <si>
    <r>
      <t xml:space="preserve">MEaser-: </t>
    </r>
    <r>
      <rPr>
        <i/>
        <sz val="12"/>
        <rFont val="Consolas"/>
        <family val="3"/>
      </rPr>
      <t>or</t>
    </r>
  </si>
  <si>
    <t>__0.0</t>
  </si>
  <si>
    <t>____0</t>
  </si>
  <si>
    <t>-0.00</t>
  </si>
  <si>
    <t>-.000</t>
  </si>
  <si>
    <t xml:space="preserve"> -000</t>
  </si>
  <si>
    <t>3x</t>
  </si>
  <si>
    <t>roundTrip:</t>
  </si>
  <si>
    <t>collapse:</t>
  </si>
  <si>
    <t>fullBody</t>
  </si>
  <si>
    <t>button.symButt textContent</t>
  </si>
  <si>
    <t>linkSpaces:</t>
  </si>
  <si>
    <t>&lt;input type="text"&gt; value</t>
  </si>
  <si>
    <t>args:</t>
  </si>
  <si>
    <t>oneD x 3, twoD x 3 x 2</t>
  </si>
  <si>
    <t>color-name</t>
  </si>
  <si>
    <t>Okhsl</t>
  </si>
  <si>
    <t>Okhsv</t>
  </si>
  <si>
    <t>XYZ D65</t>
  </si>
  <si>
    <t>interior (byArg) dimension:</t>
  </si>
  <si>
    <t>no validation of arr.length</t>
  </si>
  <si>
    <t>can be sparse if for plug only</t>
  </si>
  <si>
    <t>Must be array by elm (unless 1 elm &amp; (string | 1 arg))</t>
  </si>
  <si>
    <t>obj: constructor(obj)</t>
  </si>
  <si>
    <t>new Set()</t>
  </si>
  <si>
    <t>these four are mutually exclusive:</t>
  </si>
  <si>
    <t>in steps(): leg["steps"].slice()</t>
  </si>
  <si>
    <t>.map(v =&gt; Object.assign(v)) in constructor()</t>
  </si>
  <si>
    <t>&lt;input type="number"/&gt;</t>
  </si>
  <si>
    <t>userValues</t>
  </si>
  <si>
    <t>userTiming</t>
  </si>
  <si>
    <t>split</t>
  </si>
  <si>
    <t>input.bezier()</t>
  </si>
  <si>
    <t>input.mid()</t>
  </si>
  <si>
    <t>input.split()</t>
  </si>
  <si>
    <t>input event</t>
  </si>
  <si>
    <t>change event</t>
  </si>
  <si>
    <t>changeSteps()</t>
  </si>
  <si>
    <t>changeMSG()</t>
  </si>
  <si>
    <t>inputTypeIO()</t>
  </si>
  <si>
    <t>E.start</t>
  </si>
  <si>
    <t>E.none</t>
  </si>
  <si>
    <t>E.end</t>
  </si>
  <si>
    <t>E.both</t>
  </si>
  <si>
    <t>border-gray</t>
  </si>
  <si>
    <t>select, input</t>
  </si>
  <si>
    <t>borders</t>
  </si>
  <si>
    <t>controls, s/e canvas</t>
  </si>
  <si>
    <t>pitch</t>
  </si>
  <si>
    <t>span</t>
  </si>
  <si>
    <t>select</t>
  </si>
  <si>
    <t>text</t>
  </si>
  <si>
    <t>button</t>
  </si>
  <si>
    <t>div</t>
  </si>
  <si>
    <t>controls</t>
  </si>
  <si>
    <t>state</t>
  </si>
  <si>
    <t>label</t>
  </si>
  <si>
    <t>bg-color</t>
  </si>
  <si>
    <t>button, state</t>
  </si>
  <si>
    <t>stop: disabled gray</t>
  </si>
  <si>
    <t>accent</t>
  </si>
  <si>
    <t>bgColor</t>
  </si>
  <si>
    <t>startCanvas</t>
  </si>
  <si>
    <t>endCanvas</t>
  </si>
  <si>
    <t>border-alpha</t>
  </si>
  <si>
    <t>input texts</t>
  </si>
  <si>
    <t>selects</t>
  </si>
  <si>
    <t>button, …</t>
  </si>
  <si>
    <t>.black, …</t>
  </si>
  <si>
    <t>.symSpan, …</t>
  </si>
  <si>
    <t>state:disabled</t>
  </si>
  <si>
    <t>#controls</t>
  </si>
  <si>
    <t>rightStart</t>
  </si>
  <si>
    <t>rightValue</t>
  </si>
  <si>
    <t>rightEnd</t>
  </si>
  <si>
    <t>color(--acescg 25700 9480 20800)</t>
  </si>
  <si>
    <t>color(srgb 83.637 42.768 68.141)</t>
  </si>
  <si>
    <t>time*</t>
  </si>
  <si>
    <t>inOut</t>
  </si>
  <si>
    <t>OutIn</t>
  </si>
  <si>
    <t>InIn</t>
  </si>
  <si>
    <t>OutOut</t>
  </si>
  <si>
    <t>MEaser-</t>
  </si>
  <si>
    <t>Easy-</t>
  </si>
  <si>
    <t>pow_2.5</t>
  </si>
  <si>
    <t>sineIn</t>
  </si>
  <si>
    <t>sineOut</t>
  </si>
  <si>
    <t>circOutIn</t>
  </si>
  <si>
    <t>elasticInIn</t>
  </si>
  <si>
    <t>bounceOutOut</t>
  </si>
  <si>
    <t>plays_3</t>
  </si>
  <si>
    <t>circInOut</t>
  </si>
  <si>
    <t>bezierA</t>
  </si>
  <si>
    <t>bezierB</t>
  </si>
  <si>
    <t>steps_easeT</t>
  </si>
  <si>
    <t>steps_easeV</t>
  </si>
  <si>
    <t>sine + pow</t>
  </si>
  <si>
    <t>steps_easeTV</t>
  </si>
  <si>
    <t>pow_0.5</t>
  </si>
  <si>
    <t>pow_2.5o/5i</t>
  </si>
  <si>
    <t>ease values</t>
  </si>
  <si>
    <t>ease time</t>
  </si>
  <si>
    <t>user or auto-generated values</t>
  </si>
  <si>
    <t>Presets</t>
  </si>
  <si>
    <t>&lt;input type="number&gt;</t>
  </si>
  <si>
    <t>isSpinning = mousedown || (keydown &amp;&amp; ("ArrowDown" || "ArrowUp"))</t>
  </si>
  <si>
    <t>format oninput if (isSpinning)</t>
  </si>
  <si>
    <t>always format onchange (any other way?)</t>
  </si>
  <si>
    <t>chart</t>
  </si>
  <si>
    <t>min:</t>
  </si>
  <si>
    <t>max:</t>
  </si>
  <si>
    <t xml:space="preserve">HD  </t>
  </si>
  <si>
    <t xml:space="preserve">VGA </t>
  </si>
  <si>
    <t>window.innerHeight</t>
  </si>
  <si>
    <t>topBottom</t>
  </si>
  <si>
    <t>offShadow * 2</t>
  </si>
  <si>
    <t>elms.diptych.offsetHeight</t>
  </si>
  <si>
    <t>elms.x.offsetHeight</t>
  </si>
  <si>
    <t>easings test page is relatively very square</t>
  </si>
  <si>
    <r>
      <t xml:space="preserve">E.elastic == </t>
    </r>
    <r>
      <rPr>
        <sz val="11"/>
        <color theme="1"/>
        <rFont val="Franklin Gothic Medium"/>
        <family val="2"/>
      </rPr>
      <t>max out of bounds</t>
    </r>
  </si>
  <si>
    <r>
      <rPr>
        <sz val="11"/>
        <color theme="1"/>
        <rFont val="Franklin Gothic Medium"/>
        <family val="2"/>
      </rPr>
      <t>@default</t>
    </r>
    <r>
      <rPr>
        <sz val="12"/>
        <color theme="1"/>
        <rFont val="Consolas"/>
        <family val="3"/>
      </rPr>
      <t xml:space="preserve"> rem = 16px</t>
    </r>
    <r>
      <rPr>
        <sz val="11"/>
        <color theme="1"/>
        <rFont val="Franklin Gothic Medium"/>
        <family val="2"/>
      </rPr>
      <t>:</t>
    </r>
  </si>
  <si>
    <t>html</t>
  </si>
  <si>
    <t>ok for some tablets, &gt;90% laptops, especially more recent ones</t>
  </si>
  <si>
    <t>not ok for &gt;90% of phones, requires vertical design, no sidebar</t>
  </si>
  <si>
    <t>calc(13px / (13px - round(down, (16px - 1rem) / 3, 1px)))</t>
  </si>
  <si>
    <t>for now 720p minimum within bounds, no steps or elastic</t>
  </si>
  <si>
    <t>minimum viewport sizes</t>
  </si>
  <si>
    <t>padLeft</t>
  </si>
  <si>
    <t>borderW * 2</t>
  </si>
  <si>
    <t>lefties[1].offsetWidth</t>
  </si>
  <si>
    <t>range.svg.clientWidth</t>
  </si>
  <si>
    <t>width:</t>
  </si>
  <si>
    <t>height:</t>
  </si>
  <si>
    <t>flow_down</t>
  </si>
  <si>
    <t>steps_outIn</t>
  </si>
  <si>
    <t>steps_oIbezB</t>
  </si>
  <si>
    <t>steps_oIline</t>
  </si>
  <si>
    <t>steps_15</t>
  </si>
  <si>
    <t>auto-trip pause, before heading inbound</t>
  </si>
  <si>
    <t>read-write, the auto-trip pause time</t>
  </si>
  <si>
    <t>read-write, auto-return to start</t>
  </si>
  <si>
    <t>(!autoTrip &amp;&amp; roundTrip &amp;&amp; plays &gt; 1) is not allowed</t>
  </si>
  <si>
    <t>plug alpha (4th arg) with 1 prior to assigning separators</t>
  </si>
  <si>
    <t>Color properties/functions, Ez.toNumby(fromColor()), mask:[0,1,2] vs mask:[0,1,2,3]:</t>
  </si>
  <si>
    <t>if (addend.c == 3 &amp;&amp; factor.c == 4) factor has alpha, addend doesn't</t>
  </si>
  <si>
    <t>if (addend.c == 4 &amp;&amp; factor.c == 3) addend has alpha, factor doesn't</t>
  </si>
  <si>
    <t>don't create a calc object for factor</t>
  </si>
  <si>
    <t>distance</t>
  </si>
  <si>
    <t>x/y offset</t>
  </si>
  <si>
    <t>a:</t>
  </si>
  <si>
    <t>r:</t>
  </si>
  <si>
    <t>g:</t>
  </si>
  <si>
    <t>b:</t>
  </si>
  <si>
    <t>eKey</t>
  </si>
  <si>
    <t>comp</t>
  </si>
  <si>
    <t>{"time"</t>
  </si>
  <si>
    <t>3125,"type"</t>
  </si>
  <si>
    <t>9,"end"</t>
  </si>
  <si>
    <t>1000,"steps"</t>
  </si>
  <si>
    <t>30,"timing"</t>
  </si>
  <si>
    <t>pow_2.5o/5i,"jump"</t>
  </si>
  <si>
    <t>3}</t>
  </si>
  <si>
    <t>{\time\"</t>
  </si>
  <si>
    <t>3125,\"type\"</t>
  </si>
  <si>
    <t>9,\"end\"</t>
  </si>
  <si>
    <t>1000,\"steps\"</t>
  </si>
  <si>
    <t>30,\"jump\"</t>
  </si>
  <si>
    <t>3,\"timing\"</t>
  </si>
  <si>
    <t>\"pow_2.5o/5i\"}"</t>
  </si>
  <si>
    <t>{</t>
  </si>
  <si>
    <t>},</t>
  </si>
  <si>
    <t>steps w/o jump end: roundTrip</t>
  </si>
  <si>
    <t>autoTrip:</t>
  </si>
  <si>
    <t>tripWait += #lastLeg.wait</t>
  </si>
  <si>
    <t>else:</t>
  </si>
  <si>
    <t>tripWait irrelevant</t>
  </si>
  <si>
    <t>enableRestore</t>
  </si>
  <si>
    <t>set:E.set</t>
  </si>
  <si>
    <t>hasElms</t>
  </si>
  <si>
    <t>hasProp</t>
  </si>
  <si>
    <t>pseudo</t>
  </si>
  <si>
    <t>real</t>
  </si>
  <si>
    <t>get DOM values?</t>
  </si>
  <si>
    <t>0 masked args and no cv, user or DOM.</t>
  </si>
  <si>
    <t>Pseudo-Animation</t>
  </si>
  <si>
    <t>easy._easeMe() only, no targets</t>
  </si>
  <si>
    <t>[M]Easer</t>
  </si>
  <si>
    <t>if (maskCV or plugCV) needs elms or cV</t>
  </si>
  <si>
    <t>if (elms) it needs prop</t>
  </si>
  <si>
    <t>#runPeri() - only matters if you have config:famm</t>
  </si>
  <si>
    <t>e.g. multi-arg irrelevant if no famm or only 1 famm</t>
  </si>
  <si>
    <t>should I remove duplicate famm by arg? Probably not</t>
  </si>
  <si>
    <t>but famm args don't have to relate to prop args</t>
  </si>
  <si>
    <t>minimum object for create(object) is {peri:…}</t>
  </si>
  <si>
    <t>0|1|2D sparse</t>
  </si>
  <si>
    <t>these examples use factor, even if it's not possible to do so in reality</t>
  </si>
  <si>
    <r>
      <t xml:space="preserve">factor is always first, so always </t>
    </r>
    <r>
      <rPr>
        <sz val="11"/>
        <color theme="1" tint="4.9989318521683403E-2"/>
        <rFont val="Consolas"/>
        <family val="3"/>
      </rPr>
      <t>c0N</t>
    </r>
    <r>
      <rPr>
        <sz val="11"/>
        <color theme="1" tint="4.9989318521683403E-2"/>
        <rFont val="Franklin Gothic Medium"/>
        <family val="2"/>
      </rPr>
      <t xml:space="preserve">, but </t>
    </r>
    <r>
      <rPr>
        <sz val="11"/>
        <color theme="1" tint="4.9989318521683403E-2"/>
        <rFont val="Consolas"/>
        <family val="3"/>
      </rPr>
      <t>*</t>
    </r>
    <r>
      <rPr>
        <sz val="11"/>
        <color theme="1" tint="4.9989318521683403E-2"/>
        <rFont val="Franklin Gothic Medium"/>
        <family val="2"/>
      </rPr>
      <t xml:space="preserve"> is best as example</t>
    </r>
  </si>
  <si>
    <t>[byArg]</t>
  </si>
  <si>
    <t>2 x cssRule</t>
  </si>
  <si>
    <t>E.cV =</t>
  </si>
  <si>
    <t>2 x &lt;input&gt;</t>
  </si>
  <si>
    <t>[2 x [byArg]]</t>
  </si>
  <si>
    <t>msg350</t>
  </si>
  <si>
    <t>manualTrip</t>
  </si>
  <si>
    <t>tripNoFlip</t>
  </si>
  <si>
    <t>null</t>
  </si>
  <si>
    <t>previous value</t>
  </si>
  <si>
    <t>&lt;check-tri&gt;</t>
  </si>
  <si>
    <t>default value</t>
  </si>
  <si>
    <t>3-way rotation order</t>
  </si>
  <si>
    <t>bezierC</t>
  </si>
  <si>
    <t>bezierABC</t>
  </si>
  <si>
    <t>multiSteps</t>
  </si>
  <si>
    <t>multiStepsEz</t>
  </si>
  <si>
    <t>bezierD</t>
  </si>
  <si>
    <t>efactory</t>
  </si>
  <si>
    <t>efactory.js</t>
  </si>
  <si>
    <t>color.js</t>
  </si>
  <si>
    <t>isCjs()</t>
  </si>
  <si>
    <t>isCjsSpace()</t>
  </si>
  <si>
    <t>x = don't export</t>
  </si>
  <si>
    <t>urcfa.js</t>
  </si>
  <si>
    <t>urcfa()</t>
  </si>
  <si>
    <t>fa()</t>
  </si>
  <si>
    <t>config.js</t>
  </si>
  <si>
    <t>config()</t>
  </si>
  <si>
    <t>paramLength()</t>
  </si>
  <si>
    <t>mask.js</t>
  </si>
  <si>
    <t>mask()</t>
  </si>
  <si>
    <t>optional()</t>
  </si>
  <si>
    <t>parseUn()</t>
  </si>
  <si>
    <t>getFunc()</t>
  </si>
  <si>
    <t>getCV()</t>
  </si>
  <si>
    <t>cv.js</t>
  </si>
  <si>
    <t>current()</t>
  </si>
  <si>
    <t>cjsTo()</t>
  </si>
  <si>
    <t>validCount()</t>
  </si>
  <si>
    <t>typeError()</t>
  </si>
  <si>
    <t>maskCV()</t>
  </si>
  <si>
    <t>maskCV.js</t>
  </si>
  <si>
    <t>mapMask()</t>
  </si>
  <si>
    <t>isSameByArg()</t>
  </si>
  <si>
    <t>allMustHaveValues()</t>
  </si>
  <si>
    <t>mustHaveValues()</t>
  </si>
  <si>
    <t>mustBeNumber()</t>
  </si>
  <si>
    <t>minArgs()</t>
  </si>
  <si>
    <t>endToDist.js</t>
  </si>
  <si>
    <t>endToDist()</t>
  </si>
  <si>
    <t>zeroToUndefined()</t>
  </si>
  <si>
    <t>spliceMask()</t>
  </si>
  <si>
    <t>toDistMap()</t>
  </si>
  <si>
    <t>toDistVal()</t>
  </si>
  <si>
    <t>toDistDefZero()</t>
  </si>
  <si>
    <t>defaultToZero()</t>
  </si>
  <si>
    <t>plugCV()</t>
  </si>
  <si>
    <t>plugCV.js</t>
  </si>
  <si>
    <t>calcs.js</t>
  </si>
  <si>
    <t>calcEaser()</t>
  </si>
  <si>
    <t>calcMEaser()</t>
  </si>
  <si>
    <t>calcByElm()</t>
  </si>
  <si>
    <t>calcNoElms()</t>
  </si>
  <si>
    <t>init_calc()</t>
  </si>
  <si>
    <t>calcNoDims()</t>
  </si>
  <si>
    <t>prepCalc()</t>
  </si>
  <si>
    <t>setCalc()</t>
  </si>
  <si>
    <t>noop1D()</t>
  </si>
  <si>
    <t>noop2D()</t>
  </si>
  <si>
    <t>meNoop1D()</t>
  </si>
  <si>
    <t>meNoop2D()</t>
  </si>
  <si>
    <t>meParam()</t>
  </si>
  <si>
    <t>upDim()</t>
  </si>
  <si>
    <t>apps</t>
  </si>
  <si>
    <t>easings</t>
  </si>
  <si>
    <t>multi</t>
  </si>
  <si>
    <t>docs</t>
  </si>
  <si>
    <t>src</t>
  </si>
  <si>
    <t>alt</t>
  </si>
  <si>
    <t>EFactory</t>
  </si>
  <si>
    <t>module</t>
  </si>
  <si>
    <t>Exported method</t>
  </si>
  <si>
    <t xml:space="preserve">gets element current values from DOM or user </t>
  </si>
  <si>
    <t>parses current values for "unstructured"</t>
  </si>
  <si>
    <t>parses current values for not "unstructured"</t>
  </si>
  <si>
    <t>colors need special treatment, plus Color.js</t>
  </si>
  <si>
    <t>gets the Func instance or defers to Color.js</t>
  </si>
  <si>
    <t>units, required, count, factor, addend</t>
  </si>
  <si>
    <t>builds o.config[factor, addend, max, min]</t>
  </si>
  <si>
    <t>creates/validates o.mask</t>
  </si>
  <si>
    <t>gets cv for config masked arguments</t>
  </si>
  <si>
    <t>converts end to distance</t>
  </si>
  <si>
    <t>plugs o.value with current values by elm</t>
  </si>
  <si>
    <t>instantiates an Easer</t>
  </si>
  <si>
    <t>instantiates an EaserByElm or MEaserByElm</t>
  </si>
  <si>
    <t>instantiates a MEaser</t>
  </si>
  <si>
    <t>instantiates a MEaser for pseudo animation</t>
  </si>
  <si>
    <t>reduces arg count in case of optional args</t>
  </si>
  <si>
    <t>Internally exported methods, by module (imported by efactory.js)</t>
  </si>
  <si>
    <t>cfg.param is created and used by Efactory</t>
  </si>
  <si>
    <t>see Efactory: plugCV() and parseUn()</t>
  </si>
  <si>
    <t>Dimensionalities for each cfg.param in Efactory</t>
  </si>
  <si>
    <t>faToNumber()</t>
  </si>
  <si>
    <t>configs</t>
  </si>
  <si>
    <t>1s</t>
  </si>
  <si>
    <t>2s</t>
  </si>
  <si>
    <t>f,noop</t>
  </si>
  <si>
    <t>a,noop</t>
  </si>
  <si>
    <t>max,noop</t>
  </si>
  <si>
    <t>min,noop</t>
  </si>
  <si>
    <t>How many permutations?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</si>
</sst>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7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[$$-409]#,##0.00;[Red]&quot;-&quot;[$$-409]#,##0.00"/>
    <numFmt numFmtId="166" formatCode="0&quot;,&quot;"/>
    <numFmt numFmtId="167" formatCode="0&quot;]&quot;"/>
    <numFmt numFmtId="168" formatCode="&quot;[&quot;0&quot;,&quot;"/>
    <numFmt numFmtId="169" formatCode="&quot;T&quot;;;&quot;F&quot;"/>
    <numFmt numFmtId="170" formatCode="&quot; nb&quot;;;&quot;!nb&quot;"/>
    <numFmt numFmtId="171" formatCode="&quot; ne&quot;;;&quot;!ne&quot;"/>
    <numFmt numFmtId="172" formatCode="0.000000"/>
    <numFmt numFmtId="173" formatCode="0.0"/>
    <numFmt numFmtId="174" formatCode="0.0000"/>
    <numFmt numFmtId="175" formatCode="0.0000000"/>
    <numFmt numFmtId="176" formatCode="0.00000"/>
    <numFmt numFmtId="177" formatCode="0.000000000"/>
    <numFmt numFmtId="178" formatCode="0.000000000000"/>
    <numFmt numFmtId="179" formatCode="0.0000000000000"/>
    <numFmt numFmtId="180" formatCode="0.00000000000000"/>
    <numFmt numFmtId="181" formatCode="_(* #,##0_);_(* \(#,##0\);_(* &quot;-&quot;??_);_(@_)"/>
    <numFmt numFmtId="182" formatCode="0.000%"/>
    <numFmt numFmtId="183" formatCode="0.0000&quot;rem&quot;"/>
    <numFmt numFmtId="184" formatCode="0&quot;px&quot;"/>
    <numFmt numFmtId="185" formatCode="0&quot;ms&quot;"/>
    <numFmt numFmtId="186" formatCode="0\p\x"/>
    <numFmt numFmtId="187" formatCode="0&quot;ch&quot;"/>
    <numFmt numFmtId="188" formatCode="0.000\p\x"/>
  </numFmts>
  <fonts count="95" x14ac:knownFonts="1"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Franklin Gothic Medium"/>
      <family val="2"/>
    </font>
    <font>
      <sz val="11"/>
      <color rgb="FFCC3300"/>
      <name val="Franklin Gothic Medium"/>
      <family val="2"/>
    </font>
    <font>
      <sz val="11"/>
      <color rgb="FF000099"/>
      <name val="Franklin Gothic Medium"/>
      <family val="2"/>
    </font>
    <font>
      <sz val="11"/>
      <color rgb="FF999999"/>
      <name val="Franklin Gothic Medium"/>
      <family val="2"/>
    </font>
    <font>
      <sz val="10"/>
      <color rgb="FF330099"/>
      <name val="Arial Black"/>
      <family val="2"/>
    </font>
    <font>
      <sz val="11"/>
      <color rgb="FF330099"/>
      <name val="Franklin Gothic Medium"/>
      <family val="2"/>
    </font>
    <font>
      <sz val="11"/>
      <color rgb="FF000000"/>
      <name val="Franklin Gothic Medium"/>
      <family val="2"/>
    </font>
    <font>
      <sz val="11"/>
      <color theme="1"/>
      <name val="Lucida Console"/>
      <family val="3"/>
    </font>
    <font>
      <sz val="11"/>
      <color theme="1" tint="0.34998626667073579"/>
      <name val="Franklin Gothic Medium"/>
      <family val="2"/>
    </font>
    <font>
      <sz val="11"/>
      <color theme="1" tint="0.499984740745262"/>
      <name val="Franklin Gothic Medium"/>
      <family val="2"/>
    </font>
    <font>
      <sz val="11"/>
      <color rgb="FFC00000"/>
      <name val="Franklin Gothic Medium"/>
      <family val="2"/>
    </font>
    <font>
      <sz val="12"/>
      <color theme="1"/>
      <name val="Consolas"/>
      <family val="3"/>
    </font>
    <font>
      <sz val="11"/>
      <color theme="1"/>
      <name val="Consolas"/>
      <family val="3"/>
    </font>
    <font>
      <sz val="11"/>
      <color theme="0" tint="-0.34998626667073579"/>
      <name val="Franklin Gothic Medium"/>
      <family val="2"/>
    </font>
    <font>
      <sz val="11"/>
      <name val="Franklin Gothic Medium"/>
      <family val="2"/>
    </font>
    <font>
      <sz val="11"/>
      <color rgb="FF7030A0"/>
      <name val="Franklin Gothic Medium"/>
      <family val="2"/>
    </font>
    <font>
      <sz val="12"/>
      <color theme="1" tint="0.499984740745262"/>
      <name val="Consolas"/>
      <family val="3"/>
    </font>
    <font>
      <sz val="12"/>
      <color rgb="FF002060"/>
      <name val="Consolas"/>
      <family val="3"/>
    </font>
    <font>
      <sz val="12"/>
      <color theme="1" tint="4.9989318521683403E-2"/>
      <name val="Consolas"/>
      <family val="3"/>
    </font>
    <font>
      <sz val="12"/>
      <color rgb="FF000099"/>
      <name val="Consolas"/>
      <family val="3"/>
    </font>
    <font>
      <sz val="12"/>
      <color theme="3" tint="0.39997558519241921"/>
      <name val="Consolas"/>
      <family val="3"/>
    </font>
    <font>
      <sz val="12"/>
      <color rgb="FF0070C0"/>
      <name val="Consolas"/>
      <family val="3"/>
    </font>
    <font>
      <sz val="12"/>
      <color theme="1" tint="0.249977111117893"/>
      <name val="Consolas"/>
      <family val="3"/>
    </font>
    <font>
      <sz val="11"/>
      <color theme="1"/>
      <name val="Arial"/>
      <family val="2"/>
    </font>
    <font>
      <sz val="12"/>
      <color theme="0" tint="-0.249977111117893"/>
      <name val="Consolas"/>
      <family val="3"/>
    </font>
    <font>
      <sz val="12"/>
      <color rgb="FFEAEAEA"/>
      <name val="Consolas"/>
      <family val="3"/>
    </font>
    <font>
      <sz val="12"/>
      <color rgb="FFFF0000"/>
      <name val="Consolas"/>
      <family val="3"/>
    </font>
    <font>
      <sz val="12"/>
      <color rgb="FFC00000"/>
      <name val="Consolas"/>
      <family val="3"/>
    </font>
    <font>
      <sz val="11"/>
      <color rgb="FF220066"/>
      <name val="Consolas"/>
      <family val="3"/>
    </font>
    <font>
      <sz val="12"/>
      <color theme="0" tint="-0.499984740745262"/>
      <name val="Consolas"/>
      <family val="3"/>
    </font>
    <font>
      <sz val="12"/>
      <color theme="5" tint="-0.249977111117893"/>
      <name val="Consolas"/>
      <family val="3"/>
    </font>
    <font>
      <sz val="11"/>
      <color theme="1" tint="4.9989318521683403E-2"/>
      <name val="Franklin Gothic Medium"/>
      <family val="2"/>
    </font>
    <font>
      <sz val="12"/>
      <color rgb="FF006600"/>
      <name val="Consolas"/>
      <family val="3"/>
    </font>
    <font>
      <sz val="12"/>
      <color theme="1" tint="4.9989318521683403E-2"/>
      <name val="Franklin Gothic Medium"/>
      <family val="2"/>
    </font>
    <font>
      <sz val="12"/>
      <color rgb="FF0000CC"/>
      <name val="Consolas"/>
      <family val="3"/>
    </font>
    <font>
      <sz val="12"/>
      <color theme="2" tint="-0.749992370372631"/>
      <name val="Consolas"/>
      <family val="3"/>
    </font>
    <font>
      <sz val="12"/>
      <color theme="1" tint="0.34998626667073579"/>
      <name val="Consolas"/>
      <family val="3"/>
    </font>
    <font>
      <i/>
      <sz val="12"/>
      <color theme="1" tint="4.9989318521683403E-2"/>
      <name val="Consolas"/>
      <family val="3"/>
    </font>
    <font>
      <sz val="12"/>
      <color rgb="FF003300"/>
      <name val="Consolas"/>
      <family val="3"/>
    </font>
    <font>
      <sz val="12"/>
      <color theme="4" tint="-0.249977111117893"/>
      <name val="Consolas"/>
      <family val="3"/>
    </font>
    <font>
      <sz val="11"/>
      <color rgb="FF002060"/>
      <name val="Franklin Gothic Medium"/>
      <family val="2"/>
    </font>
    <font>
      <b/>
      <sz val="12"/>
      <color theme="1"/>
      <name val="Consolas"/>
      <family val="3"/>
    </font>
    <font>
      <sz val="12"/>
      <color rgb="FF220066"/>
      <name val="Consolas"/>
      <family val="3"/>
    </font>
    <font>
      <i/>
      <sz val="12"/>
      <color theme="1" tint="0.499984740745262"/>
      <name val="Consolas"/>
      <family val="3"/>
    </font>
    <font>
      <sz val="12"/>
      <color rgb="FF660066"/>
      <name val="Consolas"/>
      <family val="3"/>
    </font>
    <font>
      <i/>
      <sz val="12"/>
      <color rgb="FF660066"/>
      <name val="Consolas"/>
      <family val="3"/>
    </font>
    <font>
      <sz val="12"/>
      <color rgb="FF663300"/>
      <name val="Consolas"/>
      <family val="3"/>
    </font>
    <font>
      <b/>
      <sz val="12"/>
      <color rgb="FF003300"/>
      <name val="Consolas"/>
      <family val="3"/>
    </font>
    <font>
      <sz val="12"/>
      <color rgb="FF7030A0"/>
      <name val="Consolas"/>
      <family val="3"/>
    </font>
    <font>
      <sz val="12"/>
      <name val="Consolas"/>
      <family val="3"/>
    </font>
    <font>
      <i/>
      <sz val="12"/>
      <name val="Consolas"/>
      <family val="3"/>
    </font>
    <font>
      <sz val="11"/>
      <color rgb="FFFF0000"/>
      <name val="Franklin Gothic Medium"/>
      <family val="2"/>
    </font>
    <font>
      <sz val="11"/>
      <color theme="0" tint="-0.499984740745262"/>
      <name val="Franklin Gothic Medium"/>
      <family val="2"/>
    </font>
    <font>
      <sz val="12"/>
      <color theme="1"/>
      <name val="Franklin Gothic Medium"/>
      <family val="2"/>
    </font>
    <font>
      <sz val="12"/>
      <name val="Franklin Gothic Medium"/>
      <family val="2"/>
    </font>
    <font>
      <sz val="10"/>
      <color theme="1" tint="0.249977111117893"/>
      <name val="Franklin Gothic Medium"/>
      <family val="2"/>
    </font>
    <font>
      <sz val="12"/>
      <color theme="1" tint="0.249977111117893"/>
      <name val="Franklin Gothic Medium"/>
      <family val="2"/>
    </font>
    <font>
      <sz val="12"/>
      <color rgb="FF003366"/>
      <name val="Consolas"/>
      <family val="3"/>
    </font>
    <font>
      <sz val="11"/>
      <color rgb="FFC00000"/>
      <name val="Arial"/>
      <family val="2"/>
    </font>
    <font>
      <i/>
      <sz val="12"/>
      <color theme="1"/>
      <name val="Consolas"/>
      <family val="3"/>
    </font>
    <font>
      <sz val="12"/>
      <color rgb="FF000066"/>
      <name val="Consolas"/>
      <family val="3"/>
    </font>
    <font>
      <sz val="12"/>
      <color theme="8" tint="-0.249977111117893"/>
      <name val="Consolas"/>
      <family val="3"/>
    </font>
    <font>
      <sz val="12"/>
      <color rgb="FF003399"/>
      <name val="Consolas"/>
      <family val="3"/>
    </font>
    <font>
      <sz val="11"/>
      <color rgb="FF600000"/>
      <name val="Franklin Gothic Medium"/>
      <family val="2"/>
    </font>
    <font>
      <sz val="11"/>
      <color rgb="FF0000CC"/>
      <name val="Franklin Gothic Medium"/>
      <family val="2"/>
    </font>
    <font>
      <sz val="11"/>
      <color theme="1" tint="4.9989318521683403E-2"/>
      <name val="Consolas"/>
      <family val="3"/>
    </font>
  </fonts>
  <fills count="35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EF2E8"/>
        <bgColor indexed="64"/>
      </patternFill>
    </fill>
    <fill>
      <patternFill patternType="solid">
        <fgColor rgb="FFF4F2F8"/>
        <bgColor indexed="64"/>
      </patternFill>
    </fill>
    <fill>
      <patternFill patternType="solid">
        <fgColor rgb="FFF7F9F1"/>
        <bgColor indexed="64"/>
      </patternFill>
    </fill>
    <fill>
      <patternFill patternType="solid">
        <fgColor rgb="FFF9EEED"/>
        <bgColor indexed="64"/>
      </patternFill>
    </fill>
    <fill>
      <patternFill patternType="solid">
        <fgColor rgb="FFFFFFEE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DE"/>
        <bgColor indexed="64"/>
      </patternFill>
    </fill>
    <fill>
      <patternFill patternType="solid">
        <fgColor rgb="FFF1F5F9"/>
        <bgColor indexed="64"/>
      </patternFill>
    </fill>
    <fill>
      <patternFill patternType="solid">
        <fgColor rgb="FFF4F3EC"/>
        <bgColor indexed="64"/>
      </patternFill>
    </fill>
    <fill>
      <patternFill patternType="solid">
        <fgColor rgb="FFF8FFF8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FFF8F8"/>
        <bgColor indexed="64"/>
      </patternFill>
    </fill>
    <fill>
      <patternFill patternType="solid">
        <fgColor rgb="FFFFF5FF"/>
        <bgColor indexed="64"/>
      </patternFill>
    </fill>
    <fill>
      <patternFill patternType="solid">
        <fgColor rgb="FFFFF8FF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9FBF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44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rgb="FFF0F0FF"/>
        <bgColor indexed="64"/>
      </patternFill>
    </fill>
    <fill>
      <patternFill patternType="solid">
        <fgColor rgb="FFF7EFFF"/>
        <bgColor indexed="64"/>
      </patternFill>
    </fill>
    <fill>
      <patternFill patternType="solid">
        <fgColor rgb="FFE1F0FF"/>
        <bgColor indexed="64"/>
      </patternFill>
    </fill>
  </fills>
  <borders count="1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theme="1" tint="0.499984740745262"/>
      </top>
      <bottom/>
      <diagonal/>
    </border>
    <border>
      <left/>
      <right/>
      <top style="hair">
        <color indexed="64"/>
      </top>
      <bottom style="hair">
        <color theme="1" tint="0.499984740745262"/>
      </bottom>
      <diagonal/>
    </border>
    <border>
      <left style="hair">
        <color indexed="64"/>
      </left>
      <right style="hair">
        <color theme="1" tint="0.499984740745262"/>
      </right>
      <top/>
      <bottom style="hair">
        <color indexed="64"/>
      </bottom>
      <diagonal/>
    </border>
    <border>
      <left style="hair">
        <color auto="1"/>
      </left>
      <right/>
      <top style="hair">
        <color indexed="64"/>
      </top>
      <bottom style="hair">
        <color theme="1" tint="0.499984740745262"/>
      </bottom>
      <diagonal/>
    </border>
    <border>
      <left/>
      <right style="hair">
        <color auto="1"/>
      </right>
      <top style="hair">
        <color indexed="64"/>
      </top>
      <bottom style="hair">
        <color theme="1" tint="0.499984740745262"/>
      </bottom>
      <diagonal/>
    </border>
    <border>
      <left style="hair">
        <color auto="1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 style="hair">
        <color auto="1"/>
      </right>
      <top style="hair">
        <color theme="1" tint="0.499984740745262"/>
      </top>
      <bottom/>
      <diagonal/>
    </border>
    <border>
      <left style="hair">
        <color indexed="64"/>
      </left>
      <right style="hair">
        <color indexed="64"/>
      </right>
      <top/>
      <bottom style="hair">
        <color theme="0" tint="-0.499984740745262"/>
      </bottom>
      <diagonal/>
    </border>
    <border>
      <left style="hair">
        <color indexed="64"/>
      </left>
      <right style="hair">
        <color indexed="64"/>
      </right>
      <top style="hair">
        <color theme="0" tint="-0.499984740745262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auto="1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/>
      <bottom style="hair">
        <color theme="0" tint="-0.24994659260841701"/>
      </bottom>
      <diagonal/>
    </border>
    <border>
      <left style="hair">
        <color indexed="64"/>
      </left>
      <right/>
      <top/>
      <bottom style="hair">
        <color theme="0" tint="-0.24994659260841701"/>
      </bottom>
      <diagonal/>
    </border>
    <border>
      <left/>
      <right style="hair">
        <color indexed="64"/>
      </right>
      <top/>
      <bottom style="hair">
        <color theme="0" tint="-0.24994659260841701"/>
      </bottom>
      <diagonal/>
    </border>
    <border>
      <left style="hair">
        <color indexed="64"/>
      </left>
      <right/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/>
      <bottom style="hair">
        <color theme="0" tint="-0.249977111117893"/>
      </bottom>
      <diagonal/>
    </border>
    <border>
      <left style="hair">
        <color indexed="64"/>
      </left>
      <right/>
      <top/>
      <bottom style="hair">
        <color theme="0" tint="-0.249977111117893"/>
      </bottom>
      <diagonal/>
    </border>
    <border>
      <left style="hair">
        <color indexed="64"/>
      </left>
      <right style="hair">
        <color indexed="64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indexed="64"/>
      </left>
      <right/>
      <top style="hair">
        <color theme="0" tint="-0.249977111117893"/>
      </top>
      <bottom style="hair">
        <color theme="0" tint="-0.249977111117893"/>
      </bottom>
      <diagonal/>
    </border>
    <border>
      <left style="hair">
        <color indexed="64"/>
      </left>
      <right/>
      <top style="hair">
        <color theme="0" tint="-0.249977111117893"/>
      </top>
      <bottom/>
      <diagonal/>
    </border>
    <border>
      <left style="hair">
        <color indexed="64"/>
      </left>
      <right style="hair">
        <color indexed="64"/>
      </right>
      <top style="hair">
        <color theme="0" tint="-0.249977111117893"/>
      </top>
      <bottom/>
      <diagonal/>
    </border>
    <border>
      <left style="hair">
        <color indexed="64"/>
      </left>
      <right/>
      <top style="hair">
        <color indexed="64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 style="hair">
        <color indexed="64"/>
      </bottom>
      <diagonal/>
    </border>
    <border>
      <left/>
      <right style="hair">
        <color indexed="64"/>
      </right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0" tint="-0.249977111117893"/>
      </bottom>
      <diagonal/>
    </border>
    <border>
      <left style="hair">
        <color indexed="64"/>
      </left>
      <right style="hair">
        <color indexed="64"/>
      </right>
      <top style="hair">
        <color rgb="FFEAEAEA"/>
      </top>
      <bottom style="hair">
        <color theme="0" tint="-0.24994659260841701"/>
      </bottom>
      <diagonal/>
    </border>
    <border>
      <left/>
      <right style="hair">
        <color indexed="64"/>
      </right>
      <top style="hair">
        <color indexed="64"/>
      </top>
      <bottom style="hair">
        <color theme="0" tint="-0.24994659260841701"/>
      </bottom>
      <diagonal/>
    </border>
    <border>
      <left/>
      <right style="hair">
        <color indexed="64"/>
      </right>
      <top/>
      <bottom style="hair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0">
    <xf numFmtId="0" fontId="0" fillId="0" borderId="0"/>
    <xf numFmtId="0" fontId="25" fillId="0" borderId="0">
      <alignment horizontal="center"/>
    </xf>
    <xf numFmtId="0" fontId="25" fillId="0" borderId="0">
      <alignment horizontal="center" textRotation="90"/>
    </xf>
    <xf numFmtId="0" fontId="26" fillId="0" borderId="0"/>
    <xf numFmtId="165" fontId="26" fillId="0" borderId="0"/>
    <xf numFmtId="41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0" fontId="7" fillId="0" borderId="0"/>
    <xf numFmtId="0" fontId="40" fillId="0" borderId="0" applyNumberFormat="0" applyFill="0" applyBorder="0" applyAlignment="0" applyProtection="0"/>
  </cellStyleXfs>
  <cellXfs count="1724">
    <xf numFmtId="0" fontId="0" fillId="0" borderId="0" xfId="0"/>
    <xf numFmtId="0" fontId="27" fillId="0" borderId="1" xfId="0" applyFont="1" applyBorder="1"/>
    <xf numFmtId="0" fontId="28" fillId="0" borderId="2" xfId="0" applyFont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29" fillId="0" borderId="0" xfId="0" applyFont="1"/>
    <xf numFmtId="0" fontId="30" fillId="0" borderId="0" xfId="0" applyFont="1"/>
    <xf numFmtId="0" fontId="28" fillId="0" borderId="4" xfId="0" applyFont="1" applyBorder="1"/>
    <xf numFmtId="0" fontId="27" fillId="0" borderId="0" xfId="0" applyFont="1"/>
    <xf numFmtId="0" fontId="27" fillId="0" borderId="0" xfId="0" applyFont="1" applyAlignment="1">
      <alignment horizontal="center"/>
    </xf>
    <xf numFmtId="0" fontId="27" fillId="0" borderId="5" xfId="0" applyFont="1" applyBorder="1" applyAlignment="1">
      <alignment horizontal="center"/>
    </xf>
    <xf numFmtId="0" fontId="31" fillId="0" borderId="0" xfId="0" applyFont="1"/>
    <xf numFmtId="0" fontId="28" fillId="0" borderId="6" xfId="0" applyFont="1" applyBorder="1"/>
    <xf numFmtId="0" fontId="27" fillId="0" borderId="7" xfId="0" applyFont="1" applyBorder="1"/>
    <xf numFmtId="0" fontId="27" fillId="0" borderId="7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28" fillId="0" borderId="9" xfId="0" applyFont="1" applyBorder="1" applyAlignment="1"/>
    <xf numFmtId="0" fontId="27" fillId="0" borderId="5" xfId="0" applyFont="1" applyBorder="1"/>
    <xf numFmtId="0" fontId="32" fillId="0" borderId="0" xfId="0" applyFont="1"/>
    <xf numFmtId="0" fontId="28" fillId="0" borderId="9" xfId="0" applyFont="1" applyBorder="1"/>
    <xf numFmtId="0" fontId="27" fillId="0" borderId="8" xfId="0" applyFont="1" applyBorder="1"/>
    <xf numFmtId="0" fontId="32" fillId="0" borderId="0" xfId="0" applyFont="1" applyAlignment="1">
      <alignment horizontal="left"/>
    </xf>
    <xf numFmtId="0" fontId="32" fillId="0" borderId="0" xfId="0" applyFont="1" applyAlignment="1">
      <alignment horizontal="left" indent="1"/>
    </xf>
    <xf numFmtId="164" fontId="33" fillId="0" borderId="10" xfId="0" applyNumberFormat="1" applyFont="1" applyBorder="1"/>
    <xf numFmtId="164" fontId="34" fillId="0" borderId="10" xfId="0" applyNumberFormat="1" applyFont="1" applyBorder="1"/>
    <xf numFmtId="0" fontId="35" fillId="0" borderId="0" xfId="0" applyFont="1" applyAlignment="1">
      <alignment horizontal="left"/>
    </xf>
    <xf numFmtId="164" fontId="29" fillId="0" borderId="0" xfId="0" applyNumberFormat="1" applyFont="1"/>
    <xf numFmtId="0" fontId="29" fillId="0" borderId="0" xfId="0" applyFont="1" applyAlignment="1">
      <alignment horizontal="left" indent="1"/>
    </xf>
    <xf numFmtId="0" fontId="29" fillId="2" borderId="1" xfId="0" applyFont="1" applyFill="1" applyBorder="1"/>
    <xf numFmtId="0" fontId="29" fillId="2" borderId="11" xfId="0" applyFont="1" applyFill="1" applyBorder="1"/>
    <xf numFmtId="0" fontId="29" fillId="2" borderId="12" xfId="0" applyFont="1" applyFill="1" applyBorder="1"/>
    <xf numFmtId="0" fontId="29" fillId="2" borderId="13" xfId="0" applyFont="1" applyFill="1" applyBorder="1"/>
    <xf numFmtId="0" fontId="29" fillId="2" borderId="0" xfId="0" applyFont="1" applyFill="1"/>
    <xf numFmtId="0" fontId="29" fillId="2" borderId="5" xfId="0" applyFont="1" applyFill="1" applyBorder="1"/>
    <xf numFmtId="0" fontId="29" fillId="2" borderId="14" xfId="0" applyFont="1" applyFill="1" applyBorder="1"/>
    <xf numFmtId="0" fontId="29" fillId="2" borderId="7" xfId="0" applyFont="1" applyFill="1" applyBorder="1"/>
    <xf numFmtId="0" fontId="29" fillId="2" borderId="8" xfId="0" applyFont="1" applyFill="1" applyBorder="1"/>
    <xf numFmtId="164" fontId="0" fillId="0" borderId="0" xfId="0" applyNumberFormat="1"/>
    <xf numFmtId="1" fontId="29" fillId="0" borderId="0" xfId="0" applyNumberFormat="1" applyFont="1"/>
    <xf numFmtId="2" fontId="29" fillId="0" borderId="0" xfId="0" applyNumberFormat="1" applyFont="1"/>
    <xf numFmtId="0" fontId="34" fillId="0" borderId="0" xfId="0" applyFont="1"/>
    <xf numFmtId="0" fontId="29" fillId="0" borderId="0" xfId="0" applyFont="1" applyAlignment="1">
      <alignment horizontal="left" indent="2"/>
    </xf>
    <xf numFmtId="0" fontId="35" fillId="0" borderId="0" xfId="0" applyFont="1" applyAlignment="1">
      <alignment horizontal="left" indent="1"/>
    </xf>
    <xf numFmtId="0" fontId="29" fillId="0" borderId="0" xfId="0" applyFont="1" applyAlignment="1">
      <alignment horizontal="left" indent="3"/>
    </xf>
    <xf numFmtId="0" fontId="29" fillId="0" borderId="0" xfId="0" applyFont="1" applyAlignment="1">
      <alignment horizontal="left" indent="4"/>
    </xf>
    <xf numFmtId="0" fontId="29" fillId="0" borderId="0" xfId="0" applyFont="1" applyAlignment="1">
      <alignment horizontal="center"/>
    </xf>
    <xf numFmtId="0" fontId="36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9" fillId="0" borderId="7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4" xfId="0" applyFont="1" applyBorder="1" applyAlignment="1">
      <alignment horizontal="left" vertical="center"/>
    </xf>
    <xf numFmtId="0" fontId="29" fillId="0" borderId="9" xfId="0" applyFont="1" applyBorder="1" applyAlignment="1">
      <alignment horizontal="left" vertical="center"/>
    </xf>
    <xf numFmtId="0" fontId="29" fillId="0" borderId="9" xfId="0" applyFont="1" applyBorder="1" applyAlignment="1">
      <alignment vertical="center"/>
    </xf>
    <xf numFmtId="0" fontId="29" fillId="0" borderId="4" xfId="0" applyFont="1" applyBorder="1" applyAlignment="1">
      <alignment horizontal="right" vertical="center"/>
    </xf>
    <xf numFmtId="0" fontId="29" fillId="0" borderId="9" xfId="0" applyFont="1" applyBorder="1" applyAlignment="1">
      <alignment horizontal="right" vertical="center"/>
    </xf>
    <xf numFmtId="0" fontId="29" fillId="0" borderId="6" xfId="0" applyFont="1" applyBorder="1" applyAlignment="1">
      <alignment horizontal="right" vertical="center"/>
    </xf>
    <xf numFmtId="0" fontId="29" fillId="0" borderId="6" xfId="0" applyFont="1" applyBorder="1" applyAlignment="1">
      <alignment vertical="center"/>
    </xf>
    <xf numFmtId="0" fontId="29" fillId="0" borderId="0" xfId="0" applyFont="1" applyAlignment="1">
      <alignment horizontal="left" vertical="center" indent="2"/>
    </xf>
    <xf numFmtId="0" fontId="29" fillId="0" borderId="0" xfId="0" applyFont="1" applyAlignment="1">
      <alignment horizontal="right" vertical="center"/>
    </xf>
    <xf numFmtId="0" fontId="29" fillId="0" borderId="17" xfId="0" applyFont="1" applyBorder="1" applyAlignment="1">
      <alignment horizontal="center" vertical="center"/>
    </xf>
    <xf numFmtId="0" fontId="29" fillId="0" borderId="19" xfId="0" applyFont="1" applyBorder="1" applyAlignment="1">
      <alignment horizontal="right" vertical="center"/>
    </xf>
    <xf numFmtId="0" fontId="29" fillId="0" borderId="18" xfId="0" applyFont="1" applyBorder="1" applyAlignment="1">
      <alignment horizontal="center" vertical="center"/>
    </xf>
    <xf numFmtId="0" fontId="29" fillId="3" borderId="23" xfId="0" applyFont="1" applyFill="1" applyBorder="1" applyAlignment="1">
      <alignment vertical="center"/>
    </xf>
    <xf numFmtId="0" fontId="29" fillId="3" borderId="24" xfId="0" applyFont="1" applyFill="1" applyBorder="1" applyAlignment="1">
      <alignment vertical="center"/>
    </xf>
    <xf numFmtId="0" fontId="29" fillId="4" borderId="17" xfId="0" applyFont="1" applyFill="1" applyBorder="1" applyAlignment="1">
      <alignment horizontal="center" vertical="center"/>
    </xf>
    <xf numFmtId="0" fontId="29" fillId="4" borderId="21" xfId="0" applyFont="1" applyFill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29" fillId="4" borderId="21" xfId="0" applyFont="1" applyFill="1" applyBorder="1" applyAlignment="1">
      <alignment horizontal="right" vertical="center" indent="1"/>
    </xf>
    <xf numFmtId="0" fontId="29" fillId="3" borderId="23" xfId="0" applyFont="1" applyFill="1" applyBorder="1" applyAlignment="1">
      <alignment horizontal="right" vertical="center" indent="1"/>
    </xf>
    <xf numFmtId="0" fontId="29" fillId="0" borderId="21" xfId="0" applyFont="1" applyBorder="1" applyAlignment="1">
      <alignment horizontal="right" vertical="center" indent="1"/>
    </xf>
    <xf numFmtId="0" fontId="29" fillId="0" borderId="25" xfId="0" applyFont="1" applyBorder="1" applyAlignment="1">
      <alignment horizontal="right" vertical="center" indent="1"/>
    </xf>
    <xf numFmtId="0" fontId="29" fillId="0" borderId="22" xfId="0" applyFont="1" applyBorder="1" applyAlignment="1">
      <alignment horizontal="right" vertical="center" indent="1"/>
    </xf>
    <xf numFmtId="0" fontId="36" fillId="0" borderId="27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36" fillId="0" borderId="31" xfId="0" applyFont="1" applyBorder="1" applyAlignment="1">
      <alignment horizontal="center" vertical="center"/>
    </xf>
    <xf numFmtId="0" fontId="36" fillId="0" borderId="32" xfId="0" applyFont="1" applyBorder="1" applyAlignment="1">
      <alignment horizontal="center" vertical="center"/>
    </xf>
    <xf numFmtId="0" fontId="36" fillId="0" borderId="33" xfId="0" applyFont="1" applyBorder="1" applyAlignment="1">
      <alignment horizontal="center" vertical="center"/>
    </xf>
    <xf numFmtId="0" fontId="36" fillId="0" borderId="34" xfId="0" applyFont="1" applyBorder="1" applyAlignment="1">
      <alignment horizontal="center" vertical="center"/>
    </xf>
    <xf numFmtId="0" fontId="36" fillId="0" borderId="35" xfId="0" applyFont="1" applyBorder="1" applyAlignment="1">
      <alignment horizontal="center" vertical="center"/>
    </xf>
    <xf numFmtId="0" fontId="36" fillId="0" borderId="36" xfId="0" applyFont="1" applyBorder="1" applyAlignment="1">
      <alignment horizontal="center" vertical="center"/>
    </xf>
    <xf numFmtId="0" fontId="36" fillId="0" borderId="38" xfId="0" applyFont="1" applyBorder="1" applyAlignment="1">
      <alignment horizontal="center" vertical="center"/>
    </xf>
    <xf numFmtId="0" fontId="36" fillId="0" borderId="39" xfId="0" applyFont="1" applyBorder="1" applyAlignment="1">
      <alignment horizontal="center" vertical="center"/>
    </xf>
    <xf numFmtId="0" fontId="36" fillId="0" borderId="37" xfId="0" applyFont="1" applyBorder="1" applyAlignment="1">
      <alignment horizontal="center" vertical="center"/>
    </xf>
    <xf numFmtId="0" fontId="29" fillId="0" borderId="0" xfId="0" applyFont="1" applyBorder="1" applyAlignment="1">
      <alignment vertical="center"/>
    </xf>
    <xf numFmtId="0" fontId="36" fillId="0" borderId="40" xfId="0" applyFont="1" applyBorder="1" applyAlignment="1">
      <alignment horizontal="center" vertical="center"/>
    </xf>
    <xf numFmtId="0" fontId="29" fillId="0" borderId="27" xfId="0" applyFont="1" applyBorder="1" applyAlignment="1">
      <alignment vertical="center"/>
    </xf>
    <xf numFmtId="0" fontId="36" fillId="4" borderId="38" xfId="0" applyFont="1" applyFill="1" applyBorder="1" applyAlignment="1">
      <alignment horizontal="center" vertical="center"/>
    </xf>
    <xf numFmtId="0" fontId="36" fillId="3" borderId="38" xfId="0" applyFont="1" applyFill="1" applyBorder="1" applyAlignment="1">
      <alignment horizontal="center" vertical="center"/>
    </xf>
    <xf numFmtId="0" fontId="36" fillId="4" borderId="40" xfId="0" applyFont="1" applyFill="1" applyBorder="1" applyAlignment="1">
      <alignment horizontal="center" vertical="center"/>
    </xf>
    <xf numFmtId="0" fontId="36" fillId="0" borderId="42" xfId="0" applyFont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38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4" borderId="37" xfId="0" applyFont="1" applyFill="1" applyBorder="1" applyAlignment="1">
      <alignment horizontal="center" vertical="center"/>
    </xf>
    <xf numFmtId="0" fontId="36" fillId="5" borderId="38" xfId="0" applyFont="1" applyFill="1" applyBorder="1" applyAlignment="1">
      <alignment horizontal="center" vertical="center"/>
    </xf>
    <xf numFmtId="0" fontId="36" fillId="5" borderId="40" xfId="0" applyFont="1" applyFill="1" applyBorder="1" applyAlignment="1">
      <alignment horizontal="center" vertical="center"/>
    </xf>
    <xf numFmtId="0" fontId="36" fillId="6" borderId="29" xfId="0" applyFont="1" applyFill="1" applyBorder="1" applyAlignment="1">
      <alignment horizontal="center" vertical="center"/>
    </xf>
    <xf numFmtId="0" fontId="36" fillId="6" borderId="28" xfId="0" applyFont="1" applyFill="1" applyBorder="1" applyAlignment="1">
      <alignment horizontal="center" vertical="center"/>
    </xf>
    <xf numFmtId="0" fontId="36" fillId="5" borderId="37" xfId="0" applyFont="1" applyFill="1" applyBorder="1" applyAlignment="1">
      <alignment horizontal="center" vertical="center"/>
    </xf>
    <xf numFmtId="0" fontId="36" fillId="5" borderId="39" xfId="0" applyFont="1" applyFill="1" applyBorder="1" applyAlignment="1">
      <alignment horizontal="center" vertical="center"/>
    </xf>
    <xf numFmtId="0" fontId="36" fillId="6" borderId="30" xfId="0" applyFont="1" applyFill="1" applyBorder="1" applyAlignment="1">
      <alignment horizontal="center" vertical="center"/>
    </xf>
    <xf numFmtId="0" fontId="36" fillId="0" borderId="40" xfId="0" applyFont="1" applyFill="1" applyBorder="1" applyAlignment="1">
      <alignment horizontal="center" vertical="center"/>
    </xf>
    <xf numFmtId="0" fontId="36" fillId="5" borderId="36" xfId="0" applyFont="1" applyFill="1" applyBorder="1" applyAlignment="1">
      <alignment horizontal="center" vertical="center"/>
    </xf>
    <xf numFmtId="0" fontId="29" fillId="0" borderId="43" xfId="0" applyFont="1" applyBorder="1" applyAlignment="1">
      <alignment vertical="center"/>
    </xf>
    <xf numFmtId="0" fontId="36" fillId="0" borderId="34" xfId="0" applyFont="1" applyBorder="1" applyAlignment="1">
      <alignment horizontal="center"/>
    </xf>
    <xf numFmtId="0" fontId="36" fillId="0" borderId="36" xfId="0" applyFont="1" applyBorder="1" applyAlignment="1">
      <alignment horizontal="center"/>
    </xf>
    <xf numFmtId="0" fontId="36" fillId="0" borderId="45" xfId="0" applyFont="1" applyBorder="1" applyAlignment="1">
      <alignment horizontal="center"/>
    </xf>
    <xf numFmtId="0" fontId="36" fillId="7" borderId="46" xfId="0" applyFont="1" applyFill="1" applyBorder="1" applyAlignment="1">
      <alignment horizontal="center"/>
    </xf>
    <xf numFmtId="0" fontId="36" fillId="0" borderId="47" xfId="0" applyFont="1" applyBorder="1" applyAlignment="1">
      <alignment horizontal="center"/>
    </xf>
    <xf numFmtId="0" fontId="36" fillId="6" borderId="35" xfId="0" applyFont="1" applyFill="1" applyBorder="1" applyAlignment="1">
      <alignment horizontal="center"/>
    </xf>
    <xf numFmtId="0" fontId="29" fillId="0" borderId="16" xfId="0" quotePrefix="1" applyFont="1" applyBorder="1" applyAlignment="1">
      <alignment horizontal="center" vertical="center"/>
    </xf>
    <xf numFmtId="0" fontId="39" fillId="0" borderId="0" xfId="0" applyFont="1" applyAlignment="1">
      <alignment vertical="center"/>
    </xf>
    <xf numFmtId="0" fontId="40" fillId="0" borderId="0" xfId="0" applyFont="1" applyAlignment="1"/>
    <xf numFmtId="0" fontId="36" fillId="0" borderId="0" xfId="0" applyFont="1" applyAlignment="1">
      <alignment horizontal="right"/>
    </xf>
    <xf numFmtId="0" fontId="36" fillId="0" borderId="0" xfId="0" applyFont="1" applyAlignment="1">
      <alignment horizontal="center"/>
    </xf>
    <xf numFmtId="0" fontId="0" fillId="0" borderId="0" xfId="0" applyAlignment="1"/>
    <xf numFmtId="0" fontId="36" fillId="0" borderId="37" xfId="0" applyFont="1" applyBorder="1" applyAlignment="1">
      <alignment horizontal="center"/>
    </xf>
    <xf numFmtId="0" fontId="36" fillId="0" borderId="38" xfId="0" applyFont="1" applyBorder="1" applyAlignment="1">
      <alignment horizontal="center"/>
    </xf>
    <xf numFmtId="0" fontId="36" fillId="0" borderId="41" xfId="0" applyFont="1" applyBorder="1" applyAlignment="1">
      <alignment horizontal="center"/>
    </xf>
    <xf numFmtId="0" fontId="36" fillId="0" borderId="39" xfId="0" applyFont="1" applyBorder="1" applyAlignment="1">
      <alignment horizontal="center"/>
    </xf>
    <xf numFmtId="0" fontId="36" fillId="0" borderId="28" xfId="0" applyFont="1" applyBorder="1" applyAlignment="1">
      <alignment horizontal="center"/>
    </xf>
    <xf numFmtId="0" fontId="36" fillId="6" borderId="29" xfId="0" applyFont="1" applyFill="1" applyBorder="1" applyAlignment="1">
      <alignment horizontal="center"/>
    </xf>
    <xf numFmtId="0" fontId="36" fillId="0" borderId="29" xfId="0" applyFont="1" applyBorder="1" applyAlignment="1">
      <alignment horizontal="center"/>
    </xf>
    <xf numFmtId="0" fontId="36" fillId="0" borderId="30" xfId="0" applyFont="1" applyBorder="1" applyAlignment="1">
      <alignment horizontal="center"/>
    </xf>
    <xf numFmtId="0" fontId="37" fillId="0" borderId="0" xfId="0" applyFont="1" applyAlignment="1">
      <alignment horizontal="right"/>
    </xf>
    <xf numFmtId="0" fontId="36" fillId="0" borderId="31" xfId="0" applyFont="1" applyBorder="1" applyAlignment="1">
      <alignment horizontal="center"/>
    </xf>
    <xf numFmtId="0" fontId="36" fillId="0" borderId="32" xfId="0" applyFont="1" applyBorder="1" applyAlignment="1">
      <alignment horizontal="center"/>
    </xf>
    <xf numFmtId="0" fontId="36" fillId="0" borderId="33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36" fillId="0" borderId="35" xfId="0" applyFont="1" applyBorder="1" applyAlignment="1">
      <alignment horizontal="center"/>
    </xf>
    <xf numFmtId="0" fontId="36" fillId="4" borderId="38" xfId="0" applyFont="1" applyFill="1" applyBorder="1" applyAlignment="1">
      <alignment horizontal="center"/>
    </xf>
    <xf numFmtId="0" fontId="36" fillId="5" borderId="38" xfId="0" applyFont="1" applyFill="1" applyBorder="1" applyAlignment="1">
      <alignment horizontal="center"/>
    </xf>
    <xf numFmtId="0" fontId="36" fillId="0" borderId="15" xfId="0" applyFont="1" applyBorder="1" applyAlignment="1">
      <alignment horizontal="center"/>
    </xf>
    <xf numFmtId="0" fontId="36" fillId="0" borderId="27" xfId="0" applyFont="1" applyBorder="1" applyAlignment="1">
      <alignment horizontal="center"/>
    </xf>
    <xf numFmtId="0" fontId="38" fillId="0" borderId="0" xfId="0" applyFont="1" applyAlignment="1">
      <alignment horizontal="right"/>
    </xf>
    <xf numFmtId="0" fontId="38" fillId="0" borderId="0" xfId="0" applyFont="1" applyAlignment="1"/>
    <xf numFmtId="0" fontId="29" fillId="0" borderId="16" xfId="0" applyFont="1" applyBorder="1" applyAlignment="1">
      <alignment horizontal="center"/>
    </xf>
    <xf numFmtId="0" fontId="29" fillId="0" borderId="0" xfId="0" applyFont="1" applyBorder="1" applyAlignment="1"/>
    <xf numFmtId="0" fontId="36" fillId="0" borderId="19" xfId="0" applyFont="1" applyBorder="1" applyAlignment="1">
      <alignment horizontal="center"/>
    </xf>
    <xf numFmtId="0" fontId="36" fillId="4" borderId="44" xfId="0" applyFont="1" applyFill="1" applyBorder="1" applyAlignment="1">
      <alignment horizontal="center"/>
    </xf>
    <xf numFmtId="0" fontId="36" fillId="0" borderId="44" xfId="0" applyFont="1" applyBorder="1" applyAlignment="1">
      <alignment horizontal="center"/>
    </xf>
    <xf numFmtId="0" fontId="36" fillId="4" borderId="20" xfId="0" applyFont="1" applyFill="1" applyBorder="1" applyAlignment="1">
      <alignment horizontal="center"/>
    </xf>
    <xf numFmtId="0" fontId="29" fillId="0" borderId="19" xfId="0" applyFont="1" applyBorder="1" applyAlignment="1">
      <alignment horizontal="right"/>
    </xf>
    <xf numFmtId="0" fontId="29" fillId="4" borderId="17" xfId="0" applyFont="1" applyFill="1" applyBorder="1" applyAlignment="1">
      <alignment horizontal="center"/>
    </xf>
    <xf numFmtId="0" fontId="29" fillId="4" borderId="21" xfId="0" applyFont="1" applyFill="1" applyBorder="1" applyAlignment="1">
      <alignment horizontal="right"/>
    </xf>
    <xf numFmtId="0" fontId="29" fillId="0" borderId="27" xfId="0" applyFont="1" applyBorder="1" applyAlignment="1"/>
    <xf numFmtId="0" fontId="36" fillId="4" borderId="19" xfId="0" applyFont="1" applyFill="1" applyBorder="1" applyAlignment="1">
      <alignment horizontal="center"/>
    </xf>
    <xf numFmtId="0" fontId="36" fillId="4" borderId="48" xfId="0" applyFont="1" applyFill="1" applyBorder="1" applyAlignment="1">
      <alignment horizontal="center"/>
    </xf>
    <xf numFmtId="0" fontId="29" fillId="3" borderId="23" xfId="0" applyFont="1" applyFill="1" applyBorder="1" applyAlignment="1">
      <alignment horizontal="center"/>
    </xf>
    <xf numFmtId="0" fontId="29" fillId="3" borderId="23" xfId="0" applyFont="1" applyFill="1" applyBorder="1" applyAlignment="1">
      <alignment horizontal="right"/>
    </xf>
    <xf numFmtId="0" fontId="29" fillId="3" borderId="24" xfId="0" applyFont="1" applyFill="1" applyBorder="1" applyAlignment="1">
      <alignment horizontal="center"/>
    </xf>
    <xf numFmtId="0" fontId="29" fillId="6" borderId="16" xfId="0" applyFont="1" applyFill="1" applyBorder="1" applyAlignment="1"/>
    <xf numFmtId="0" fontId="29" fillId="0" borderId="24" xfId="0" applyFont="1" applyBorder="1" applyAlignment="1">
      <alignment horizontal="center"/>
    </xf>
    <xf numFmtId="0" fontId="29" fillId="0" borderId="23" xfId="0" applyFont="1" applyBorder="1" applyAlignment="1">
      <alignment horizontal="right"/>
    </xf>
    <xf numFmtId="0" fontId="29" fillId="4" borderId="21" xfId="0" applyFont="1" applyFill="1" applyBorder="1" applyAlignment="1">
      <alignment horizontal="center"/>
    </xf>
    <xf numFmtId="0" fontId="39" fillId="0" borderId="0" xfId="0" applyFont="1" applyAlignment="1"/>
    <xf numFmtId="0" fontId="29" fillId="3" borderId="23" xfId="0" applyFont="1" applyFill="1" applyBorder="1" applyAlignment="1"/>
    <xf numFmtId="0" fontId="29" fillId="3" borderId="24" xfId="0" applyFont="1" applyFill="1" applyBorder="1" applyAlignment="1"/>
    <xf numFmtId="0" fontId="23" fillId="0" borderId="0" xfId="0" applyFont="1" applyAlignment="1">
      <alignment vertical="center"/>
    </xf>
    <xf numFmtId="0" fontId="24" fillId="0" borderId="16" xfId="0" applyFont="1" applyBorder="1" applyAlignment="1">
      <alignment horizontal="center" vertical="center"/>
    </xf>
    <xf numFmtId="0" fontId="23" fillId="0" borderId="0" xfId="0" applyFont="1" applyAlignment="1">
      <alignment horizontal="right" vertical="center"/>
    </xf>
    <xf numFmtId="0" fontId="41" fillId="0" borderId="16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0" fontId="41" fillId="0" borderId="22" xfId="0" applyFont="1" applyBorder="1" applyAlignment="1">
      <alignment horizontal="center"/>
    </xf>
    <xf numFmtId="0" fontId="41" fillId="0" borderId="16" xfId="0" applyFont="1" applyBorder="1" applyAlignment="1"/>
    <xf numFmtId="0" fontId="41" fillId="0" borderId="58" xfId="0" applyFont="1" applyBorder="1" applyAlignment="1"/>
    <xf numFmtId="0" fontId="41" fillId="0" borderId="59" xfId="0" applyFont="1" applyBorder="1" applyAlignment="1"/>
    <xf numFmtId="0" fontId="42" fillId="0" borderId="0" xfId="0" applyFont="1" applyAlignment="1">
      <alignment horizontal="right"/>
    </xf>
    <xf numFmtId="0" fontId="22" fillId="0" borderId="0" xfId="0" applyFont="1" applyAlignment="1">
      <alignment horizontal="left" indent="2"/>
    </xf>
    <xf numFmtId="0" fontId="22" fillId="0" borderId="0" xfId="0" applyFont="1" applyAlignment="1">
      <alignment horizontal="left" indent="3"/>
    </xf>
    <xf numFmtId="0" fontId="40" fillId="0" borderId="0" xfId="0" applyFont="1" applyBorder="1" applyAlignment="1"/>
    <xf numFmtId="0" fontId="44" fillId="0" borderId="0" xfId="0" applyFont="1" applyAlignment="1">
      <alignment vertical="center"/>
    </xf>
    <xf numFmtId="0" fontId="21" fillId="0" borderId="0" xfId="0" applyFont="1" applyAlignment="1"/>
    <xf numFmtId="0" fontId="40" fillId="0" borderId="0" xfId="0" applyFont="1" applyAlignment="1">
      <alignment vertical="center"/>
    </xf>
    <xf numFmtId="0" fontId="47" fillId="0" borderId="40" xfId="0" applyFont="1" applyBorder="1" applyAlignment="1">
      <alignment horizontal="center"/>
    </xf>
    <xf numFmtId="0" fontId="47" fillId="0" borderId="46" xfId="0" applyFont="1" applyBorder="1" applyAlignment="1">
      <alignment horizontal="center"/>
    </xf>
    <xf numFmtId="0" fontId="47" fillId="0" borderId="50" xfId="0" applyFont="1" applyBorder="1" applyAlignment="1">
      <alignment horizontal="center"/>
    </xf>
    <xf numFmtId="0" fontId="47" fillId="0" borderId="0" xfId="0" applyFont="1" applyAlignment="1"/>
    <xf numFmtId="0" fontId="47" fillId="0" borderId="40" xfId="0" applyFont="1" applyBorder="1" applyAlignment="1"/>
    <xf numFmtId="0" fontId="47" fillId="0" borderId="50" xfId="0" applyFont="1" applyBorder="1" applyAlignment="1"/>
    <xf numFmtId="0" fontId="47" fillId="0" borderId="46" xfId="0" applyFont="1" applyBorder="1" applyAlignment="1"/>
    <xf numFmtId="0" fontId="29" fillId="8" borderId="50" xfId="0" applyFont="1" applyFill="1" applyBorder="1" applyAlignment="1"/>
    <xf numFmtId="0" fontId="40" fillId="0" borderId="0" xfId="0" applyFont="1" applyFill="1" applyBorder="1" applyAlignment="1">
      <alignment horizontal="left" indent="1"/>
    </xf>
    <xf numFmtId="0" fontId="29" fillId="8" borderId="63" xfId="0" applyFont="1" applyFill="1" applyBorder="1" applyAlignment="1"/>
    <xf numFmtId="0" fontId="40" fillId="8" borderId="63" xfId="0" applyFont="1" applyFill="1" applyBorder="1" applyAlignment="1">
      <alignment vertical="center"/>
    </xf>
    <xf numFmtId="0" fontId="29" fillId="8" borderId="49" xfId="0" applyFont="1" applyFill="1" applyBorder="1" applyAlignment="1"/>
    <xf numFmtId="0" fontId="40" fillId="8" borderId="51" xfId="0" applyFont="1" applyFill="1" applyBorder="1" applyAlignment="1"/>
    <xf numFmtId="0" fontId="40" fillId="8" borderId="62" xfId="0" applyFont="1" applyFill="1" applyBorder="1" applyAlignment="1"/>
    <xf numFmtId="0" fontId="29" fillId="8" borderId="53" xfId="0" applyFont="1" applyFill="1" applyBorder="1" applyAlignment="1"/>
    <xf numFmtId="0" fontId="29" fillId="8" borderId="51" xfId="0" applyFont="1" applyFill="1" applyBorder="1" applyAlignment="1"/>
    <xf numFmtId="0" fontId="40" fillId="8" borderId="57" xfId="0" applyFont="1" applyFill="1" applyBorder="1" applyAlignment="1"/>
    <xf numFmtId="0" fontId="0" fillId="8" borderId="61" xfId="0" applyFill="1" applyBorder="1" applyAlignment="1"/>
    <xf numFmtId="0" fontId="0" fillId="8" borderId="50" xfId="0" applyFill="1" applyBorder="1" applyAlignment="1"/>
    <xf numFmtId="0" fontId="0" fillId="8" borderId="50" xfId="0" applyFill="1" applyBorder="1"/>
    <xf numFmtId="0" fontId="0" fillId="8" borderId="52" xfId="0" applyFill="1" applyBorder="1"/>
    <xf numFmtId="0" fontId="40" fillId="0" borderId="0" xfId="0" applyFont="1" applyFill="1" applyBorder="1" applyAlignment="1"/>
    <xf numFmtId="0" fontId="40" fillId="0" borderId="0" xfId="0" applyFont="1" applyFill="1" applyBorder="1" applyAlignment="1">
      <alignment horizontal="center"/>
    </xf>
    <xf numFmtId="0" fontId="20" fillId="0" borderId="0" xfId="0" applyFont="1" applyAlignment="1">
      <alignment horizontal="left" indent="2"/>
    </xf>
    <xf numFmtId="0" fontId="20" fillId="0" borderId="0" xfId="0" applyFont="1" applyAlignment="1">
      <alignment horizontal="left" indent="3"/>
    </xf>
    <xf numFmtId="0" fontId="40" fillId="0" borderId="0" xfId="0" applyFont="1" applyBorder="1" applyAlignment="1">
      <alignment horizontal="left"/>
    </xf>
    <xf numFmtId="0" fontId="47" fillId="0" borderId="0" xfId="0" applyFont="1" applyAlignment="1">
      <alignment horizontal="right"/>
    </xf>
    <xf numFmtId="0" fontId="47" fillId="0" borderId="0" xfId="0" applyFont="1" applyAlignment="1">
      <alignment vertical="center"/>
    </xf>
    <xf numFmtId="0" fontId="47" fillId="0" borderId="0" xfId="0" applyFont="1" applyAlignment="1">
      <alignment horizontal="center"/>
    </xf>
    <xf numFmtId="0" fontId="50" fillId="9" borderId="54" xfId="0" applyFont="1" applyFill="1" applyBorder="1" applyAlignment="1">
      <alignment horizontal="center"/>
    </xf>
    <xf numFmtId="0" fontId="47" fillId="9" borderId="57" xfId="0" applyFont="1" applyFill="1" applyBorder="1" applyAlignment="1">
      <alignment horizontal="center"/>
    </xf>
    <xf numFmtId="0" fontId="50" fillId="9" borderId="57" xfId="0" applyFont="1" applyFill="1" applyBorder="1" applyAlignment="1">
      <alignment horizontal="center"/>
    </xf>
    <xf numFmtId="0" fontId="50" fillId="10" borderId="54" xfId="0" applyFont="1" applyFill="1" applyBorder="1" applyAlignment="1">
      <alignment horizontal="center"/>
    </xf>
    <xf numFmtId="0" fontId="50" fillId="10" borderId="57" xfId="0" applyFont="1" applyFill="1" applyBorder="1" applyAlignment="1">
      <alignment horizontal="center"/>
    </xf>
    <xf numFmtId="168" fontId="47" fillId="11" borderId="54" xfId="0" applyNumberFormat="1" applyFont="1" applyFill="1" applyBorder="1" applyAlignment="1"/>
    <xf numFmtId="167" fontId="47" fillId="11" borderId="57" xfId="0" applyNumberFormat="1" applyFont="1" applyFill="1" applyBorder="1" applyAlignment="1">
      <alignment horizontal="center"/>
    </xf>
    <xf numFmtId="166" fontId="50" fillId="11" borderId="57" xfId="0" applyNumberFormat="1" applyFont="1" applyFill="1" applyBorder="1" applyAlignment="1">
      <alignment horizontal="right"/>
    </xf>
    <xf numFmtId="168" fontId="47" fillId="12" borderId="54" xfId="0" applyNumberFormat="1" applyFont="1" applyFill="1" applyBorder="1" applyAlignment="1"/>
    <xf numFmtId="166" fontId="50" fillId="12" borderId="57" xfId="0" applyNumberFormat="1" applyFont="1" applyFill="1" applyBorder="1" applyAlignment="1">
      <alignment horizontal="right"/>
    </xf>
    <xf numFmtId="0" fontId="47" fillId="12" borderId="57" xfId="0" applyFont="1" applyFill="1" applyBorder="1" applyAlignment="1">
      <alignment horizontal="center"/>
    </xf>
    <xf numFmtId="166" fontId="47" fillId="12" borderId="57" xfId="0" applyNumberFormat="1" applyFont="1" applyFill="1" applyBorder="1" applyAlignment="1">
      <alignment horizontal="right"/>
    </xf>
    <xf numFmtId="0" fontId="50" fillId="11" borderId="57" xfId="0" applyFont="1" applyFill="1" applyBorder="1" applyAlignment="1">
      <alignment horizontal="center"/>
    </xf>
    <xf numFmtId="166" fontId="47" fillId="9" borderId="57" xfId="0" applyNumberFormat="1" applyFont="1" applyFill="1" applyBorder="1" applyAlignment="1">
      <alignment horizontal="right"/>
    </xf>
    <xf numFmtId="166" fontId="50" fillId="9" borderId="57" xfId="0" applyNumberFormat="1" applyFont="1" applyFill="1" applyBorder="1" applyAlignment="1">
      <alignment horizontal="right"/>
    </xf>
    <xf numFmtId="167" fontId="47" fillId="9" borderId="57" xfId="0" applyNumberFormat="1" applyFont="1" applyFill="1" applyBorder="1" applyAlignment="1">
      <alignment horizontal="center"/>
    </xf>
    <xf numFmtId="0" fontId="50" fillId="11" borderId="63" xfId="0" applyFont="1" applyFill="1" applyBorder="1" applyAlignment="1">
      <alignment horizontal="center"/>
    </xf>
    <xf numFmtId="0" fontId="48" fillId="0" borderId="50" xfId="0" applyFont="1" applyBorder="1" applyAlignment="1"/>
    <xf numFmtId="168" fontId="47" fillId="12" borderId="61" xfId="0" applyNumberFormat="1" applyFont="1" applyFill="1" applyBorder="1" applyAlignment="1"/>
    <xf numFmtId="166" fontId="50" fillId="12" borderId="63" xfId="0" applyNumberFormat="1" applyFont="1" applyFill="1" applyBorder="1" applyAlignment="1">
      <alignment horizontal="right"/>
    </xf>
    <xf numFmtId="166" fontId="47" fillId="12" borderId="63" xfId="0" applyNumberFormat="1" applyFont="1" applyFill="1" applyBorder="1" applyAlignment="1">
      <alignment horizontal="right"/>
    </xf>
    <xf numFmtId="0" fontId="50" fillId="12" borderId="63" xfId="0" applyFont="1" applyFill="1" applyBorder="1" applyAlignment="1">
      <alignment horizontal="center"/>
    </xf>
    <xf numFmtId="0" fontId="47" fillId="12" borderId="54" xfId="0" applyFont="1" applyFill="1" applyBorder="1" applyAlignment="1">
      <alignment horizontal="center"/>
    </xf>
    <xf numFmtId="0" fontId="50" fillId="12" borderId="57" xfId="0" applyFont="1" applyFill="1" applyBorder="1" applyAlignment="1">
      <alignment horizontal="center"/>
    </xf>
    <xf numFmtId="0" fontId="47" fillId="9" borderId="54" xfId="0" applyFont="1" applyFill="1" applyBorder="1" applyAlignment="1">
      <alignment horizontal="center"/>
    </xf>
    <xf numFmtId="167" fontId="50" fillId="12" borderId="63" xfId="0" applyNumberFormat="1" applyFont="1" applyFill="1" applyBorder="1" applyAlignment="1">
      <alignment horizontal="right"/>
    </xf>
    <xf numFmtId="167" fontId="50" fillId="12" borderId="57" xfId="0" applyNumberFormat="1" applyFont="1" applyFill="1" applyBorder="1" applyAlignment="1">
      <alignment horizontal="right"/>
    </xf>
    <xf numFmtId="0" fontId="47" fillId="10" borderId="54" xfId="0" applyFont="1" applyFill="1" applyBorder="1" applyAlignment="1">
      <alignment horizontal="center"/>
    </xf>
    <xf numFmtId="0" fontId="47" fillId="10" borderId="57" xfId="0" applyFont="1" applyFill="1" applyBorder="1" applyAlignment="1">
      <alignment horizontal="center"/>
    </xf>
    <xf numFmtId="0" fontId="50" fillId="9" borderId="62" xfId="0" applyFont="1" applyFill="1" applyBorder="1" applyAlignment="1">
      <alignment horizontal="center"/>
    </xf>
    <xf numFmtId="0" fontId="50" fillId="10" borderId="62" xfId="0" applyFont="1" applyFill="1" applyBorder="1" applyAlignment="1">
      <alignment horizontal="center"/>
    </xf>
    <xf numFmtId="0" fontId="29" fillId="0" borderId="0" xfId="0" applyFont="1" applyFill="1" applyAlignment="1"/>
    <xf numFmtId="0" fontId="47" fillId="8" borderId="0" xfId="0" applyFont="1" applyFill="1" applyBorder="1" applyAlignment="1"/>
    <xf numFmtId="0" fontId="47" fillId="5" borderId="32" xfId="0" applyFont="1" applyFill="1" applyBorder="1" applyAlignment="1">
      <alignment horizontal="center"/>
    </xf>
    <xf numFmtId="0" fontId="0" fillId="0" borderId="0" xfId="0" applyFill="1" applyBorder="1" applyAlignment="1"/>
    <xf numFmtId="0" fontId="47" fillId="8" borderId="0" xfId="0" applyFont="1" applyFill="1" applyAlignment="1">
      <alignment horizontal="center"/>
    </xf>
    <xf numFmtId="0" fontId="40" fillId="8" borderId="49" xfId="0" applyFont="1" applyFill="1" applyBorder="1" applyAlignment="1"/>
    <xf numFmtId="0" fontId="47" fillId="8" borderId="51" xfId="0" applyFont="1" applyFill="1" applyBorder="1" applyAlignment="1">
      <alignment vertical="center"/>
    </xf>
    <xf numFmtId="0" fontId="47" fillId="8" borderId="0" xfId="0" applyFont="1" applyFill="1" applyBorder="1" applyAlignment="1">
      <alignment horizontal="center"/>
    </xf>
    <xf numFmtId="168" fontId="47" fillId="5" borderId="57" xfId="0" applyNumberFormat="1" applyFont="1" applyFill="1" applyBorder="1" applyAlignment="1"/>
    <xf numFmtId="167" fontId="47" fillId="5" borderId="57" xfId="0" applyNumberFormat="1" applyFont="1" applyFill="1" applyBorder="1" applyAlignment="1">
      <alignment horizontal="center"/>
    </xf>
    <xf numFmtId="0" fontId="40" fillId="8" borderId="0" xfId="0" applyFont="1" applyFill="1" applyAlignment="1"/>
    <xf numFmtId="0" fontId="47" fillId="8" borderId="62" xfId="0" applyFont="1" applyFill="1" applyBorder="1" applyAlignment="1">
      <alignment horizontal="center"/>
    </xf>
    <xf numFmtId="0" fontId="47" fillId="8" borderId="53" xfId="0" applyFont="1" applyFill="1" applyBorder="1" applyAlignment="1">
      <alignment vertical="center"/>
    </xf>
    <xf numFmtId="0" fontId="47" fillId="0" borderId="0" xfId="0" applyFont="1" applyFill="1" applyBorder="1" applyAlignment="1"/>
    <xf numFmtId="0" fontId="40" fillId="0" borderId="0" xfId="0" applyFont="1" applyFill="1" applyAlignment="1"/>
    <xf numFmtId="0" fontId="47" fillId="8" borderId="49" xfId="0" applyFont="1" applyFill="1" applyBorder="1" applyAlignment="1"/>
    <xf numFmtId="0" fontId="47" fillId="8" borderId="62" xfId="0" applyFont="1" applyFill="1" applyBorder="1" applyAlignment="1"/>
    <xf numFmtId="0" fontId="47" fillId="8" borderId="53" xfId="0" applyFont="1" applyFill="1" applyBorder="1" applyAlignment="1"/>
    <xf numFmtId="0" fontId="40" fillId="8" borderId="0" xfId="0" applyFont="1" applyFill="1" applyBorder="1" applyAlignment="1"/>
    <xf numFmtId="0" fontId="47" fillId="5" borderId="32" xfId="0" applyFont="1" applyFill="1" applyBorder="1" applyAlignment="1">
      <alignment horizontal="right"/>
    </xf>
    <xf numFmtId="0" fontId="40" fillId="5" borderId="32" xfId="0" applyFont="1" applyFill="1" applyBorder="1" applyAlignment="1"/>
    <xf numFmtId="1" fontId="47" fillId="12" borderId="55" xfId="0" applyNumberFormat="1" applyFont="1" applyFill="1" applyBorder="1" applyAlignment="1">
      <alignment horizontal="center"/>
    </xf>
    <xf numFmtId="1" fontId="47" fillId="12" borderId="51" xfId="0" applyNumberFormat="1" applyFont="1" applyFill="1" applyBorder="1" applyAlignment="1">
      <alignment horizontal="center"/>
    </xf>
    <xf numFmtId="1" fontId="47" fillId="10" borderId="55" xfId="0" applyNumberFormat="1" applyFont="1" applyFill="1" applyBorder="1" applyAlignment="1">
      <alignment horizontal="center"/>
    </xf>
    <xf numFmtId="41" fontId="47" fillId="12" borderId="49" xfId="5" applyFont="1" applyFill="1" applyBorder="1" applyAlignment="1"/>
    <xf numFmtId="0" fontId="47" fillId="8" borderId="51" xfId="0" applyFont="1" applyFill="1" applyBorder="1" applyAlignment="1"/>
    <xf numFmtId="0" fontId="0" fillId="8" borderId="51" xfId="0" applyFill="1" applyBorder="1" applyAlignment="1"/>
    <xf numFmtId="0" fontId="47" fillId="11" borderId="57" xfId="0" applyFont="1" applyFill="1" applyBorder="1" applyAlignment="1">
      <alignment horizontal="center"/>
    </xf>
    <xf numFmtId="168" fontId="49" fillId="10" borderId="54" xfId="0" applyNumberFormat="1" applyFont="1" applyFill="1" applyBorder="1" applyAlignment="1"/>
    <xf numFmtId="166" fontId="47" fillId="10" borderId="57" xfId="0" applyNumberFormat="1" applyFont="1" applyFill="1" applyBorder="1" applyAlignment="1">
      <alignment horizontal="right"/>
    </xf>
    <xf numFmtId="166" fontId="50" fillId="10" borderId="57" xfId="0" applyNumberFormat="1" applyFont="1" applyFill="1" applyBorder="1" applyAlignment="1">
      <alignment horizontal="right"/>
    </xf>
    <xf numFmtId="167" fontId="50" fillId="10" borderId="57" xfId="0" applyNumberFormat="1" applyFont="1" applyFill="1" applyBorder="1" applyAlignment="1">
      <alignment horizontal="center"/>
    </xf>
    <xf numFmtId="168" fontId="50" fillId="9" borderId="61" xfId="0" applyNumberFormat="1" applyFont="1" applyFill="1" applyBorder="1" applyAlignment="1"/>
    <xf numFmtId="166" fontId="47" fillId="9" borderId="63" xfId="0" applyNumberFormat="1" applyFont="1" applyFill="1" applyBorder="1" applyAlignment="1">
      <alignment horizontal="right"/>
    </xf>
    <xf numFmtId="166" fontId="50" fillId="9" borderId="63" xfId="0" applyNumberFormat="1" applyFont="1" applyFill="1" applyBorder="1" applyAlignment="1">
      <alignment horizontal="right"/>
    </xf>
    <xf numFmtId="167" fontId="47" fillId="9" borderId="63" xfId="0" applyNumberFormat="1" applyFont="1" applyFill="1" applyBorder="1" applyAlignment="1">
      <alignment horizontal="center"/>
    </xf>
    <xf numFmtId="167" fontId="47" fillId="9" borderId="63" xfId="0" applyNumberFormat="1" applyFont="1" applyFill="1" applyBorder="1" applyAlignment="1">
      <alignment horizontal="right"/>
    </xf>
    <xf numFmtId="167" fontId="50" fillId="10" borderId="57" xfId="0" applyNumberFormat="1" applyFont="1" applyFill="1" applyBorder="1" applyAlignment="1">
      <alignment horizontal="right"/>
    </xf>
    <xf numFmtId="0" fontId="50" fillId="10" borderId="63" xfId="0" applyFont="1" applyFill="1" applyBorder="1" applyAlignment="1">
      <alignment horizontal="center"/>
    </xf>
    <xf numFmtId="0" fontId="47" fillId="10" borderId="63" xfId="0" applyFont="1" applyFill="1" applyBorder="1" applyAlignment="1">
      <alignment horizontal="center"/>
    </xf>
    <xf numFmtId="0" fontId="47" fillId="10" borderId="61" xfId="0" applyFont="1" applyFill="1" applyBorder="1" applyAlignment="1">
      <alignment horizontal="center"/>
    </xf>
    <xf numFmtId="0" fontId="50" fillId="10" borderId="61" xfId="0" applyFont="1" applyFill="1" applyBorder="1" applyAlignment="1">
      <alignment horizontal="center"/>
    </xf>
    <xf numFmtId="0" fontId="48" fillId="8" borderId="55" xfId="0" applyFont="1" applyFill="1" applyBorder="1" applyAlignment="1"/>
    <xf numFmtId="0" fontId="54" fillId="8" borderId="63" xfId="0" applyFont="1" applyFill="1" applyBorder="1" applyAlignment="1">
      <alignment horizontal="center"/>
    </xf>
    <xf numFmtId="0" fontId="54" fillId="8" borderId="0" xfId="0" applyFont="1" applyFill="1" applyBorder="1" applyAlignment="1"/>
    <xf numFmtId="0" fontId="54" fillId="8" borderId="62" xfId="0" applyFont="1" applyFill="1" applyBorder="1" applyAlignment="1"/>
    <xf numFmtId="0" fontId="54" fillId="8" borderId="0" xfId="0" applyFont="1" applyFill="1" applyAlignment="1">
      <alignment horizontal="center"/>
    </xf>
    <xf numFmtId="0" fontId="47" fillId="0" borderId="0" xfId="0" applyFont="1" applyFill="1" applyBorder="1" applyAlignment="1">
      <alignment vertical="center"/>
    </xf>
    <xf numFmtId="0" fontId="47" fillId="0" borderId="0" xfId="0" applyFont="1" applyFill="1" applyBorder="1" applyAlignment="1">
      <alignment horizontal="right"/>
    </xf>
    <xf numFmtId="0" fontId="54" fillId="8" borderId="62" xfId="0" applyFont="1" applyFill="1" applyBorder="1" applyAlignment="1">
      <alignment horizontal="right"/>
    </xf>
    <xf numFmtId="0" fontId="54" fillId="8" borderId="57" xfId="0" applyFont="1" applyFill="1" applyBorder="1" applyAlignment="1">
      <alignment horizontal="center"/>
    </xf>
    <xf numFmtId="1" fontId="47" fillId="10" borderId="40" xfId="0" applyNumberFormat="1" applyFont="1" applyFill="1" applyBorder="1" applyAlignment="1">
      <alignment horizontal="center"/>
    </xf>
    <xf numFmtId="41" fontId="47" fillId="10" borderId="32" xfId="0" applyNumberFormat="1" applyFont="1" applyFill="1" applyBorder="1" applyAlignment="1"/>
    <xf numFmtId="41" fontId="47" fillId="10" borderId="46" xfId="0" applyNumberFormat="1" applyFont="1" applyFill="1" applyBorder="1" applyAlignment="1"/>
    <xf numFmtId="1" fontId="47" fillId="9" borderId="40" xfId="0" applyNumberFormat="1" applyFont="1" applyFill="1" applyBorder="1" applyAlignment="1">
      <alignment horizontal="center"/>
    </xf>
    <xf numFmtId="41" fontId="47" fillId="9" borderId="46" xfId="0" applyNumberFormat="1" applyFont="1" applyFill="1" applyBorder="1" applyAlignment="1"/>
    <xf numFmtId="1" fontId="47" fillId="11" borderId="40" xfId="0" applyNumberFormat="1" applyFont="1" applyFill="1" applyBorder="1" applyAlignment="1">
      <alignment horizontal="center"/>
    </xf>
    <xf numFmtId="41" fontId="47" fillId="11" borderId="46" xfId="0" applyNumberFormat="1" applyFont="1" applyFill="1" applyBorder="1" applyAlignment="1"/>
    <xf numFmtId="1" fontId="47" fillId="12" borderId="40" xfId="0" applyNumberFormat="1" applyFont="1" applyFill="1" applyBorder="1" applyAlignment="1">
      <alignment horizontal="center"/>
    </xf>
    <xf numFmtId="41" fontId="47" fillId="12" borderId="46" xfId="0" applyNumberFormat="1" applyFont="1" applyFill="1" applyBorder="1" applyAlignment="1"/>
    <xf numFmtId="41" fontId="47" fillId="10" borderId="46" xfId="5" applyFont="1" applyFill="1" applyBorder="1" applyAlignment="1"/>
    <xf numFmtId="41" fontId="47" fillId="12" borderId="46" xfId="5" applyFont="1" applyFill="1" applyBorder="1" applyAlignment="1"/>
    <xf numFmtId="1" fontId="40" fillId="10" borderId="40" xfId="0" applyNumberFormat="1" applyFont="1" applyFill="1" applyBorder="1" applyAlignment="1">
      <alignment horizontal="center"/>
    </xf>
    <xf numFmtId="41" fontId="40" fillId="10" borderId="46" xfId="5" applyFont="1" applyFill="1" applyBorder="1" applyAlignment="1"/>
    <xf numFmtId="170" fontId="47" fillId="13" borderId="54" xfId="0" applyNumberFormat="1" applyFont="1" applyFill="1" applyBorder="1" applyAlignment="1"/>
    <xf numFmtId="171" fontId="47" fillId="13" borderId="32" xfId="0" applyNumberFormat="1" applyFont="1" applyFill="1" applyBorder="1" applyAlignment="1"/>
    <xf numFmtId="170" fontId="47" fillId="13" borderId="32" xfId="0" applyNumberFormat="1" applyFont="1" applyFill="1" applyBorder="1" applyAlignment="1"/>
    <xf numFmtId="170" fontId="47" fillId="13" borderId="49" xfId="0" applyNumberFormat="1" applyFont="1" applyFill="1" applyBorder="1" applyAlignment="1"/>
    <xf numFmtId="0" fontId="51" fillId="14" borderId="54" xfId="0" applyFont="1" applyFill="1" applyBorder="1" applyAlignment="1">
      <alignment horizontal="center"/>
    </xf>
    <xf numFmtId="0" fontId="51" fillId="14" borderId="32" xfId="0" applyFont="1" applyFill="1" applyBorder="1" applyAlignment="1">
      <alignment horizontal="center"/>
    </xf>
    <xf numFmtId="0" fontId="40" fillId="8" borderId="56" xfId="0" applyFont="1" applyFill="1" applyBorder="1" applyAlignment="1"/>
    <xf numFmtId="0" fontId="40" fillId="8" borderId="55" xfId="0" applyFont="1" applyFill="1" applyBorder="1" applyAlignment="1"/>
    <xf numFmtId="0" fontId="53" fillId="8" borderId="49" xfId="0" applyFont="1" applyFill="1" applyBorder="1" applyAlignment="1"/>
    <xf numFmtId="170" fontId="54" fillId="8" borderId="63" xfId="0" applyNumberFormat="1" applyFont="1" applyFill="1" applyBorder="1" applyAlignment="1">
      <alignment horizontal="center"/>
    </xf>
    <xf numFmtId="170" fontId="54" fillId="8" borderId="0" xfId="0" applyNumberFormat="1" applyFont="1" applyFill="1" applyAlignment="1">
      <alignment horizontal="center"/>
    </xf>
    <xf numFmtId="171" fontId="54" fillId="8" borderId="63" xfId="0" applyNumberFormat="1" applyFont="1" applyFill="1" applyBorder="1" applyAlignment="1">
      <alignment horizontal="center"/>
    </xf>
    <xf numFmtId="171" fontId="54" fillId="8" borderId="0" xfId="0" applyNumberFormat="1" applyFont="1" applyFill="1" applyAlignment="1">
      <alignment horizontal="center"/>
    </xf>
    <xf numFmtId="169" fontId="47" fillId="14" borderId="32" xfId="0" applyNumberFormat="1" applyFont="1" applyFill="1" applyBorder="1" applyAlignment="1">
      <alignment horizontal="center"/>
    </xf>
    <xf numFmtId="0" fontId="47" fillId="8" borderId="52" xfId="0" applyFont="1" applyFill="1" applyBorder="1" applyAlignment="1"/>
    <xf numFmtId="0" fontId="47" fillId="8" borderId="63" xfId="0" applyFont="1" applyFill="1" applyBorder="1" applyAlignment="1"/>
    <xf numFmtId="0" fontId="53" fillId="8" borderId="49" xfId="0" applyFont="1" applyFill="1" applyBorder="1" applyAlignment="1">
      <alignment horizontal="left"/>
    </xf>
    <xf numFmtId="0" fontId="53" fillId="8" borderId="0" xfId="0" applyFont="1" applyFill="1" applyBorder="1" applyAlignment="1">
      <alignment horizontal="left"/>
    </xf>
    <xf numFmtId="168" fontId="50" fillId="9" borderId="54" xfId="0" applyNumberFormat="1" applyFont="1" applyFill="1" applyBorder="1" applyAlignment="1"/>
    <xf numFmtId="0" fontId="47" fillId="11" borderId="54" xfId="0" applyFont="1" applyFill="1" applyBorder="1" applyAlignment="1">
      <alignment horizontal="center"/>
    </xf>
    <xf numFmtId="0" fontId="55" fillId="10" borderId="54" xfId="0" applyFont="1" applyFill="1" applyBorder="1" applyAlignment="1">
      <alignment horizontal="center"/>
    </xf>
    <xf numFmtId="0" fontId="55" fillId="9" borderId="52" xfId="0" applyFont="1" applyFill="1" applyBorder="1" applyAlignment="1">
      <alignment horizontal="center"/>
    </xf>
    <xf numFmtId="1" fontId="47" fillId="8" borderId="0" xfId="0" applyNumberFormat="1" applyFont="1" applyFill="1" applyBorder="1" applyAlignment="1">
      <alignment horizontal="center"/>
    </xf>
    <xf numFmtId="1" fontId="47" fillId="8" borderId="62" xfId="0" applyNumberFormat="1" applyFont="1" applyFill="1" applyBorder="1" applyAlignment="1">
      <alignment horizontal="center"/>
    </xf>
    <xf numFmtId="1" fontId="47" fillId="0" borderId="0" xfId="0" applyNumberFormat="1" applyFont="1" applyAlignment="1">
      <alignment horizontal="center"/>
    </xf>
    <xf numFmtId="1" fontId="47" fillId="5" borderId="32" xfId="0" applyNumberFormat="1" applyFont="1" applyFill="1" applyBorder="1" applyAlignment="1">
      <alignment horizontal="center"/>
    </xf>
    <xf numFmtId="0" fontId="47" fillId="10" borderId="46" xfId="0" applyFont="1" applyFill="1" applyBorder="1" applyAlignment="1">
      <alignment horizontal="center"/>
    </xf>
    <xf numFmtId="0" fontId="40" fillId="5" borderId="56" xfId="0" applyFont="1" applyFill="1" applyBorder="1" applyAlignment="1"/>
    <xf numFmtId="1" fontId="47" fillId="10" borderId="50" xfId="0" applyNumberFormat="1" applyFont="1" applyFill="1" applyBorder="1" applyAlignment="1">
      <alignment horizontal="center"/>
    </xf>
    <xf numFmtId="0" fontId="47" fillId="10" borderId="50" xfId="0" applyFont="1" applyFill="1" applyBorder="1" applyAlignment="1">
      <alignment horizontal="center"/>
    </xf>
    <xf numFmtId="1" fontId="47" fillId="10" borderId="46" xfId="0" applyNumberFormat="1" applyFont="1" applyFill="1" applyBorder="1" applyAlignment="1">
      <alignment horizontal="center"/>
    </xf>
    <xf numFmtId="1" fontId="47" fillId="9" borderId="50" xfId="0" applyNumberFormat="1" applyFont="1" applyFill="1" applyBorder="1" applyAlignment="1">
      <alignment horizontal="center"/>
    </xf>
    <xf numFmtId="1" fontId="47" fillId="9" borderId="46" xfId="0" applyNumberFormat="1" applyFont="1" applyFill="1" applyBorder="1" applyAlignment="1">
      <alignment horizontal="center"/>
    </xf>
    <xf numFmtId="0" fontId="47" fillId="8" borderId="51" xfId="0" applyFont="1" applyFill="1" applyBorder="1" applyAlignment="1">
      <alignment horizontal="right"/>
    </xf>
    <xf numFmtId="168" fontId="40" fillId="0" borderId="0" xfId="0" applyNumberFormat="1" applyFont="1" applyAlignment="1"/>
    <xf numFmtId="0" fontId="56" fillId="12" borderId="57" xfId="0" applyFont="1" applyFill="1" applyBorder="1" applyAlignment="1">
      <alignment horizontal="center" vertical="top"/>
    </xf>
    <xf numFmtId="0" fontId="56" fillId="10" borderId="57" xfId="0" applyFont="1" applyFill="1" applyBorder="1" applyAlignment="1">
      <alignment horizontal="center" vertical="top"/>
    </xf>
    <xf numFmtId="1" fontId="47" fillId="12" borderId="50" xfId="0" applyNumberFormat="1" applyFont="1" applyFill="1" applyBorder="1" applyAlignment="1">
      <alignment horizontal="center"/>
    </xf>
    <xf numFmtId="1" fontId="47" fillId="12" borderId="46" xfId="0" applyNumberFormat="1" applyFont="1" applyFill="1" applyBorder="1" applyAlignment="1">
      <alignment horizontal="center"/>
    </xf>
    <xf numFmtId="0" fontId="47" fillId="12" borderId="46" xfId="0" applyFont="1" applyFill="1" applyBorder="1" applyAlignment="1">
      <alignment horizontal="center"/>
    </xf>
    <xf numFmtId="0" fontId="47" fillId="9" borderId="46" xfId="0" applyFont="1" applyFill="1" applyBorder="1" applyAlignment="1">
      <alignment horizontal="center"/>
    </xf>
    <xf numFmtId="1" fontId="47" fillId="11" borderId="50" xfId="0" applyNumberFormat="1" applyFont="1" applyFill="1" applyBorder="1" applyAlignment="1">
      <alignment horizontal="center"/>
    </xf>
    <xf numFmtId="1" fontId="47" fillId="11" borderId="46" xfId="0" applyNumberFormat="1" applyFont="1" applyFill="1" applyBorder="1" applyAlignment="1">
      <alignment horizontal="center"/>
    </xf>
    <xf numFmtId="0" fontId="47" fillId="11" borderId="46" xfId="0" applyFont="1" applyFill="1" applyBorder="1" applyAlignment="1">
      <alignment horizontal="center"/>
    </xf>
    <xf numFmtId="0" fontId="56" fillId="0" borderId="0" xfId="0" applyFont="1" applyAlignment="1">
      <alignment vertical="center"/>
    </xf>
    <xf numFmtId="0" fontId="45" fillId="0" borderId="49" xfId="0" applyFont="1" applyBorder="1" applyAlignment="1"/>
    <xf numFmtId="0" fontId="57" fillId="0" borderId="0" xfId="0" applyFont="1" applyAlignment="1">
      <alignment vertical="center"/>
    </xf>
    <xf numFmtId="0" fontId="40" fillId="0" borderId="0" xfId="0" applyFont="1"/>
    <xf numFmtId="0" fontId="40" fillId="0" borderId="61" xfId="0" applyFont="1" applyBorder="1"/>
    <xf numFmtId="0" fontId="40" fillId="0" borderId="49" xfId="0" applyFont="1" applyBorder="1"/>
    <xf numFmtId="0" fontId="40" fillId="0" borderId="0" xfId="0" applyFont="1" applyBorder="1"/>
    <xf numFmtId="0" fontId="40" fillId="0" borderId="52" xfId="0" applyFont="1" applyBorder="1"/>
    <xf numFmtId="0" fontId="47" fillId="0" borderId="50" xfId="0" applyFont="1" applyFill="1" applyBorder="1" applyAlignment="1"/>
    <xf numFmtId="0" fontId="40" fillId="16" borderId="32" xfId="0" applyFont="1" applyFill="1" applyBorder="1" applyAlignment="1">
      <alignment horizontal="center"/>
    </xf>
    <xf numFmtId="0" fontId="40" fillId="0" borderId="40" xfId="0" applyFont="1" applyBorder="1"/>
    <xf numFmtId="0" fontId="40" fillId="0" borderId="50" xfId="0" applyFont="1" applyBorder="1"/>
    <xf numFmtId="0" fontId="40" fillId="0" borderId="46" xfId="0" applyFont="1" applyBorder="1"/>
    <xf numFmtId="0" fontId="40" fillId="0" borderId="54" xfId="0" applyFont="1" applyBorder="1"/>
    <xf numFmtId="0" fontId="40" fillId="0" borderId="57" xfId="0" applyFont="1" applyBorder="1"/>
    <xf numFmtId="0" fontId="40" fillId="0" borderId="56" xfId="0" applyFont="1" applyBorder="1"/>
    <xf numFmtId="0" fontId="40" fillId="0" borderId="32" xfId="0" applyFont="1" applyBorder="1"/>
    <xf numFmtId="0" fontId="40" fillId="0" borderId="57" xfId="0" applyFont="1" applyBorder="1" applyAlignment="1">
      <alignment wrapText="1"/>
    </xf>
    <xf numFmtId="164" fontId="40" fillId="0" borderId="54" xfId="0" applyNumberFormat="1" applyFont="1" applyBorder="1"/>
    <xf numFmtId="164" fontId="40" fillId="0" borderId="56" xfId="0" applyNumberFormat="1" applyFont="1" applyBorder="1"/>
    <xf numFmtId="1" fontId="40" fillId="0" borderId="54" xfId="0" applyNumberFormat="1" applyFont="1" applyBorder="1"/>
    <xf numFmtId="1" fontId="40" fillId="0" borderId="56" xfId="0" applyNumberFormat="1" applyFont="1" applyBorder="1"/>
    <xf numFmtId="172" fontId="40" fillId="0" borderId="0" xfId="0" applyNumberFormat="1" applyFont="1"/>
    <xf numFmtId="0" fontId="47" fillId="0" borderId="0" xfId="0" applyFont="1"/>
    <xf numFmtId="9" fontId="40" fillId="0" borderId="0" xfId="6" applyFont="1"/>
    <xf numFmtId="0" fontId="40" fillId="0" borderId="0" xfId="6" applyNumberFormat="1" applyFont="1"/>
    <xf numFmtId="0" fontId="40" fillId="0" borderId="0" xfId="0" applyFont="1" applyBorder="1" applyAlignment="1">
      <alignment horizontal="center"/>
    </xf>
    <xf numFmtId="0" fontId="58" fillId="3" borderId="32" xfId="0" applyFont="1" applyFill="1" applyBorder="1"/>
    <xf numFmtId="0" fontId="58" fillId="3" borderId="54" xfId="0" applyFont="1" applyFill="1" applyBorder="1"/>
    <xf numFmtId="0" fontId="58" fillId="0" borderId="50" xfId="0" applyFont="1" applyFill="1" applyBorder="1"/>
    <xf numFmtId="0" fontId="58" fillId="0" borderId="0" xfId="0" applyFont="1" applyFill="1" applyBorder="1"/>
    <xf numFmtId="0" fontId="45" fillId="0" borderId="0" xfId="0" applyFont="1"/>
    <xf numFmtId="0" fontId="45" fillId="0" borderId="0" xfId="0" quotePrefix="1" applyFont="1"/>
    <xf numFmtId="0" fontId="47" fillId="15" borderId="46" xfId="0" applyFont="1" applyFill="1" applyBorder="1" applyAlignment="1"/>
    <xf numFmtId="0" fontId="47" fillId="8" borderId="0" xfId="0" applyFont="1" applyFill="1"/>
    <xf numFmtId="0" fontId="47" fillId="8" borderId="61" xfId="0" applyFont="1" applyFill="1" applyBorder="1"/>
    <xf numFmtId="0" fontId="47" fillId="8" borderId="63" xfId="0" applyFont="1" applyFill="1" applyBorder="1"/>
    <xf numFmtId="0" fontId="47" fillId="8" borderId="55" xfId="0" applyFont="1" applyFill="1" applyBorder="1"/>
    <xf numFmtId="0" fontId="47" fillId="0" borderId="0" xfId="0" applyFont="1" applyFill="1"/>
    <xf numFmtId="0" fontId="47" fillId="8" borderId="49" xfId="0" applyFont="1" applyFill="1" applyBorder="1"/>
    <xf numFmtId="0" fontId="47" fillId="8" borderId="51" xfId="0" applyFont="1" applyFill="1" applyBorder="1"/>
    <xf numFmtId="0" fontId="47" fillId="8" borderId="49" xfId="0" applyFont="1" applyFill="1" applyBorder="1" applyAlignment="1">
      <alignment horizontal="center"/>
    </xf>
    <xf numFmtId="0" fontId="47" fillId="0" borderId="61" xfId="0" applyFont="1" applyBorder="1"/>
    <xf numFmtId="0" fontId="47" fillId="0" borderId="40" xfId="0" applyFont="1" applyBorder="1"/>
    <xf numFmtId="0" fontId="47" fillId="0" borderId="50" xfId="0" applyFont="1" applyBorder="1"/>
    <xf numFmtId="0" fontId="47" fillId="0" borderId="49" xfId="0" applyFont="1" applyBorder="1"/>
    <xf numFmtId="0" fontId="47" fillId="0" borderId="52" xfId="0" applyFont="1" applyBorder="1"/>
    <xf numFmtId="0" fontId="47" fillId="0" borderId="46" xfId="0" applyFont="1" applyBorder="1"/>
    <xf numFmtId="0" fontId="47" fillId="8" borderId="62" xfId="0" applyFont="1" applyFill="1" applyBorder="1"/>
    <xf numFmtId="0" fontId="47" fillId="8" borderId="53" xfId="0" applyFont="1" applyFill="1" applyBorder="1"/>
    <xf numFmtId="0" fontId="47" fillId="8" borderId="0" xfId="0" applyFont="1" applyFill="1" applyBorder="1"/>
    <xf numFmtId="0" fontId="47" fillId="8" borderId="52" xfId="0" applyFont="1" applyFill="1" applyBorder="1"/>
    <xf numFmtId="0" fontId="47" fillId="0" borderId="54" xfId="0" applyFont="1" applyBorder="1"/>
    <xf numFmtId="0" fontId="47" fillId="0" borderId="32" xfId="0" applyFont="1" applyBorder="1"/>
    <xf numFmtId="0" fontId="47" fillId="8" borderId="57" xfId="0" applyFont="1" applyFill="1" applyBorder="1"/>
    <xf numFmtId="0" fontId="47" fillId="8" borderId="50" xfId="0" applyFont="1" applyFill="1" applyBorder="1"/>
    <xf numFmtId="0" fontId="47" fillId="0" borderId="0" xfId="0" applyFont="1" applyFill="1" applyBorder="1"/>
    <xf numFmtId="0" fontId="47" fillId="0" borderId="61" xfId="0" applyFont="1" applyFill="1" applyBorder="1"/>
    <xf numFmtId="0" fontId="47" fillId="0" borderId="49" xfId="0" applyFont="1" applyFill="1" applyBorder="1"/>
    <xf numFmtId="0" fontId="47" fillId="0" borderId="52" xfId="0" applyFont="1" applyFill="1" applyBorder="1"/>
    <xf numFmtId="0" fontId="40" fillId="17" borderId="32" xfId="0" applyFont="1" applyFill="1" applyBorder="1"/>
    <xf numFmtId="41" fontId="40" fillId="0" borderId="0" xfId="5" applyFont="1"/>
    <xf numFmtId="41" fontId="40" fillId="0" borderId="49" xfId="5" applyFont="1" applyBorder="1"/>
    <xf numFmtId="41" fontId="40" fillId="0" borderId="0" xfId="5" applyFont="1" applyBorder="1"/>
    <xf numFmtId="41" fontId="40" fillId="0" borderId="0" xfId="5" applyFont="1" applyFill="1" applyBorder="1"/>
    <xf numFmtId="1" fontId="40" fillId="0" borderId="32" xfId="5" applyNumberFormat="1" applyFont="1" applyBorder="1"/>
    <xf numFmtId="164" fontId="40" fillId="0" borderId="0" xfId="5" applyNumberFormat="1" applyFont="1"/>
    <xf numFmtId="164" fontId="40" fillId="0" borderId="0" xfId="0" applyNumberFormat="1" applyFont="1"/>
    <xf numFmtId="0" fontId="40" fillId="0" borderId="32" xfId="0" applyFont="1" applyBorder="1" applyAlignment="1">
      <alignment horizontal="center"/>
    </xf>
    <xf numFmtId="164" fontId="40" fillId="0" borderId="0" xfId="5" applyNumberFormat="1" applyFont="1" applyBorder="1"/>
    <xf numFmtId="1" fontId="40" fillId="0" borderId="0" xfId="5" applyNumberFormat="1" applyFont="1" applyBorder="1"/>
    <xf numFmtId="164" fontId="40" fillId="0" borderId="49" xfId="5" applyNumberFormat="1" applyFont="1" applyBorder="1"/>
    <xf numFmtId="2" fontId="40" fillId="0" borderId="32" xfId="5" applyNumberFormat="1" applyFont="1" applyBorder="1"/>
    <xf numFmtId="2" fontId="40" fillId="0" borderId="40" xfId="5" applyNumberFormat="1" applyFont="1" applyBorder="1"/>
    <xf numFmtId="2" fontId="40" fillId="0" borderId="50" xfId="5" applyNumberFormat="1" applyFont="1" applyBorder="1"/>
    <xf numFmtId="2" fontId="40" fillId="0" borderId="46" xfId="5" applyNumberFormat="1" applyFont="1" applyBorder="1"/>
    <xf numFmtId="173" fontId="40" fillId="0" borderId="32" xfId="5" applyNumberFormat="1" applyFont="1" applyBorder="1"/>
    <xf numFmtId="173" fontId="58" fillId="3" borderId="54" xfId="0" applyNumberFormat="1" applyFont="1" applyFill="1" applyBorder="1"/>
    <xf numFmtId="2" fontId="40" fillId="0" borderId="0" xfId="0" applyNumberFormat="1" applyFont="1"/>
    <xf numFmtId="0" fontId="40" fillId="0" borderId="0" xfId="0" applyFont="1" applyAlignment="1">
      <alignment horizontal="right"/>
    </xf>
    <xf numFmtId="0" fontId="47" fillId="0" borderId="0" xfId="0" applyFont="1" applyAlignment="1">
      <alignment horizontal="left" vertical="center"/>
    </xf>
    <xf numFmtId="0" fontId="47" fillId="0" borderId="54" xfId="0" applyFont="1" applyBorder="1" applyAlignment="1"/>
    <xf numFmtId="0" fontId="47" fillId="0" borderId="0" xfId="0" applyFont="1" applyAlignment="1">
      <alignment horizontal="left" vertical="center" indent="1"/>
    </xf>
    <xf numFmtId="0" fontId="47" fillId="8" borderId="40" xfId="0" applyFont="1" applyFill="1" applyBorder="1" applyAlignment="1"/>
    <xf numFmtId="0" fontId="47" fillId="8" borderId="50" xfId="0" applyFont="1" applyFill="1" applyBorder="1" applyAlignment="1"/>
    <xf numFmtId="0" fontId="47" fillId="8" borderId="50" xfId="0" applyFont="1" applyFill="1" applyBorder="1" applyAlignment="1">
      <alignment horizontal="right"/>
    </xf>
    <xf numFmtId="0" fontId="47" fillId="8" borderId="50" xfId="0" applyFont="1" applyFill="1" applyBorder="1" applyAlignment="1">
      <alignment vertical="center"/>
    </xf>
    <xf numFmtId="0" fontId="40" fillId="0" borderId="63" xfId="0" applyFont="1" applyBorder="1"/>
    <xf numFmtId="0" fontId="40" fillId="0" borderId="55" xfId="0" applyFont="1" applyBorder="1"/>
    <xf numFmtId="0" fontId="40" fillId="0" borderId="51" xfId="0" applyFont="1" applyBorder="1"/>
    <xf numFmtId="0" fontId="40" fillId="8" borderId="57" xfId="0" applyFont="1" applyFill="1" applyBorder="1"/>
    <xf numFmtId="0" fontId="47" fillId="8" borderId="52" xfId="0" applyFont="1" applyFill="1" applyBorder="1" applyAlignment="1">
      <alignment vertical="center"/>
    </xf>
    <xf numFmtId="0" fontId="40" fillId="0" borderId="0" xfId="0" applyFont="1" applyAlignment="1">
      <alignment horizontal="left" vertical="center" indent="1"/>
    </xf>
    <xf numFmtId="0" fontId="40" fillId="0" borderId="0" xfId="0" applyFont="1" applyAlignment="1">
      <alignment horizontal="left" vertical="center" indent="2"/>
    </xf>
    <xf numFmtId="0" fontId="40" fillId="0" borderId="0" xfId="0" applyFont="1" applyAlignment="1">
      <alignment horizontal="left" vertical="center" indent="3"/>
    </xf>
    <xf numFmtId="0" fontId="40" fillId="0" borderId="0" xfId="0" applyFont="1" applyAlignment="1">
      <alignment horizontal="left" vertical="center" indent="4"/>
    </xf>
    <xf numFmtId="2" fontId="40" fillId="0" borderId="49" xfId="5" applyNumberFormat="1" applyFont="1" applyBorder="1"/>
    <xf numFmtId="0" fontId="59" fillId="0" borderId="0" xfId="0" applyFont="1" applyAlignment="1"/>
    <xf numFmtId="0" fontId="47" fillId="0" borderId="0" xfId="0" applyFont="1" applyAlignment="1">
      <alignment horizontal="left" indent="1"/>
    </xf>
    <xf numFmtId="0" fontId="59" fillId="0" borderId="0" xfId="0" applyFont="1" applyAlignment="1">
      <alignment horizontal="left" indent="1"/>
    </xf>
    <xf numFmtId="0" fontId="59" fillId="0" borderId="0" xfId="0" applyFont="1" applyAlignment="1">
      <alignment horizontal="left" indent="2"/>
    </xf>
    <xf numFmtId="0" fontId="56" fillId="0" borderId="0" xfId="0" applyFont="1" applyAlignment="1">
      <alignment horizontal="left" vertical="center" indent="1"/>
    </xf>
    <xf numFmtId="0" fontId="40" fillId="0" borderId="15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40" fillId="0" borderId="43" xfId="0" applyFont="1" applyBorder="1" applyAlignment="1">
      <alignment horizontal="center" vertical="center"/>
    </xf>
    <xf numFmtId="0" fontId="40" fillId="0" borderId="0" xfId="0" applyFont="1" applyBorder="1" applyAlignment="1">
      <alignment vertical="center"/>
    </xf>
    <xf numFmtId="0" fontId="40" fillId="0" borderId="17" xfId="0" applyFont="1" applyBorder="1" applyAlignment="1">
      <alignment vertical="center"/>
    </xf>
    <xf numFmtId="0" fontId="40" fillId="0" borderId="18" xfId="0" applyFont="1" applyBorder="1" applyAlignment="1">
      <alignment vertical="center"/>
    </xf>
    <xf numFmtId="0" fontId="40" fillId="0" borderId="43" xfId="0" applyFont="1" applyBorder="1" applyAlignment="1">
      <alignment vertical="center"/>
    </xf>
    <xf numFmtId="0" fontId="40" fillId="0" borderId="17" xfId="0" applyFont="1" applyBorder="1" applyAlignment="1">
      <alignment horizontal="center" vertical="center"/>
    </xf>
    <xf numFmtId="0" fontId="40" fillId="0" borderId="59" xfId="0" applyFont="1" applyBorder="1" applyAlignment="1">
      <alignment vertical="center"/>
    </xf>
    <xf numFmtId="0" fontId="40" fillId="0" borderId="43" xfId="0" applyFont="1" applyBorder="1" applyAlignment="1"/>
    <xf numFmtId="0" fontId="40" fillId="0" borderId="0" xfId="0" applyFont="1" applyAlignment="1">
      <alignment horizontal="center" vertical="center"/>
    </xf>
    <xf numFmtId="0" fontId="40" fillId="0" borderId="0" xfId="0" applyFont="1" applyAlignment="1">
      <alignment horizontal="center"/>
    </xf>
    <xf numFmtId="0" fontId="40" fillId="0" borderId="62" xfId="0" applyFont="1" applyBorder="1"/>
    <xf numFmtId="0" fontId="40" fillId="0" borderId="62" xfId="0" applyFont="1" applyBorder="1" applyAlignment="1">
      <alignment vertical="center"/>
    </xf>
    <xf numFmtId="0" fontId="60" fillId="0" borderId="0" xfId="0" applyFont="1" applyAlignment="1">
      <alignment vertical="center"/>
    </xf>
    <xf numFmtId="0" fontId="47" fillId="0" borderId="0" xfId="0" applyFont="1" applyBorder="1" applyAlignment="1"/>
    <xf numFmtId="0" fontId="47" fillId="0" borderId="32" xfId="0" applyFont="1" applyBorder="1" applyAlignment="1">
      <alignment horizontal="center"/>
    </xf>
    <xf numFmtId="0" fontId="47" fillId="0" borderId="54" xfId="0" applyFont="1" applyBorder="1" applyAlignment="1">
      <alignment horizontal="center"/>
    </xf>
    <xf numFmtId="0" fontId="47" fillId="0" borderId="56" xfId="0" applyFont="1" applyBorder="1" applyAlignment="1">
      <alignment horizontal="center"/>
    </xf>
    <xf numFmtId="0" fontId="47" fillId="0" borderId="57" xfId="0" applyFont="1" applyBorder="1" applyAlignment="1">
      <alignment horizontal="center"/>
    </xf>
    <xf numFmtId="0" fontId="47" fillId="0" borderId="0" xfId="0" applyFont="1" applyBorder="1"/>
    <xf numFmtId="0" fontId="47" fillId="0" borderId="0" xfId="0" applyFont="1" applyBorder="1" applyAlignment="1">
      <alignment horizontal="center"/>
    </xf>
    <xf numFmtId="0" fontId="47" fillId="0" borderId="28" xfId="0" applyFont="1" applyBorder="1" applyAlignment="1">
      <alignment horizontal="center"/>
    </xf>
    <xf numFmtId="0" fontId="47" fillId="0" borderId="29" xfId="0" applyFont="1" applyBorder="1" applyAlignment="1">
      <alignment horizontal="center"/>
    </xf>
    <xf numFmtId="0" fontId="47" fillId="0" borderId="30" xfId="0" applyFont="1" applyBorder="1" applyAlignment="1">
      <alignment horizontal="center"/>
    </xf>
    <xf numFmtId="0" fontId="47" fillId="0" borderId="31" xfId="0" applyFont="1" applyBorder="1" applyAlignment="1">
      <alignment horizontal="center"/>
    </xf>
    <xf numFmtId="0" fontId="47" fillId="0" borderId="33" xfId="0" applyFont="1" applyBorder="1" applyAlignment="1">
      <alignment horizontal="center"/>
    </xf>
    <xf numFmtId="0" fontId="47" fillId="0" borderId="34" xfId="0" applyFont="1" applyBorder="1" applyAlignment="1">
      <alignment horizontal="center"/>
    </xf>
    <xf numFmtId="0" fontId="47" fillId="0" borderId="35" xfId="0" applyFont="1" applyBorder="1" applyAlignment="1">
      <alignment horizontal="center"/>
    </xf>
    <xf numFmtId="0" fontId="47" fillId="0" borderId="36" xfId="0" applyFont="1" applyBorder="1" applyAlignment="1">
      <alignment horizontal="center"/>
    </xf>
    <xf numFmtId="0" fontId="47" fillId="0" borderId="28" xfId="0" applyFont="1" applyBorder="1"/>
    <xf numFmtId="0" fontId="47" fillId="0" borderId="31" xfId="0" applyFont="1" applyBorder="1"/>
    <xf numFmtId="0" fontId="47" fillId="0" borderId="34" xfId="0" applyFont="1" applyBorder="1"/>
    <xf numFmtId="0" fontId="47" fillId="0" borderId="74" xfId="0" applyFont="1" applyBorder="1" applyAlignment="1">
      <alignment horizontal="center"/>
    </xf>
    <xf numFmtId="0" fontId="47" fillId="0" borderId="75" xfId="0" applyFont="1" applyBorder="1" applyAlignment="1">
      <alignment horizontal="center"/>
    </xf>
    <xf numFmtId="0" fontId="47" fillId="0" borderId="77" xfId="0" applyFont="1" applyBorder="1" applyAlignment="1">
      <alignment horizontal="center"/>
    </xf>
    <xf numFmtId="0" fontId="47" fillId="0" borderId="24" xfId="0" applyFont="1" applyBorder="1" applyAlignment="1">
      <alignment horizontal="center"/>
    </xf>
    <xf numFmtId="0" fontId="47" fillId="0" borderId="78" xfId="0" applyFont="1" applyBorder="1" applyAlignment="1">
      <alignment horizontal="center"/>
    </xf>
    <xf numFmtId="0" fontId="47" fillId="0" borderId="79" xfId="0" applyFont="1" applyBorder="1" applyAlignment="1">
      <alignment horizontal="center"/>
    </xf>
    <xf numFmtId="0" fontId="47" fillId="0" borderId="81" xfId="0" applyFont="1" applyBorder="1" applyAlignment="1">
      <alignment horizontal="center"/>
    </xf>
    <xf numFmtId="0" fontId="47" fillId="0" borderId="84" xfId="0" applyFont="1" applyBorder="1" applyAlignment="1">
      <alignment horizontal="center"/>
    </xf>
    <xf numFmtId="0" fontId="47" fillId="0" borderId="85" xfId="0" applyFont="1" applyBorder="1" applyAlignment="1">
      <alignment horizontal="center"/>
    </xf>
    <xf numFmtId="0" fontId="48" fillId="0" borderId="77" xfId="0" applyFont="1" applyBorder="1" applyAlignment="1">
      <alignment horizontal="center"/>
    </xf>
    <xf numFmtId="0" fontId="48" fillId="0" borderId="56" xfId="0" applyFont="1" applyBorder="1" applyAlignment="1">
      <alignment horizontal="center"/>
    </xf>
    <xf numFmtId="0" fontId="48" fillId="0" borderId="54" xfId="0" applyFont="1" applyBorder="1" applyAlignment="1">
      <alignment horizontal="center"/>
    </xf>
    <xf numFmtId="0" fontId="59" fillId="0" borderId="54" xfId="0" applyFont="1" applyBorder="1" applyAlignment="1">
      <alignment horizontal="center"/>
    </xf>
    <xf numFmtId="0" fontId="59" fillId="0" borderId="24" xfId="0" applyFont="1" applyBorder="1" applyAlignment="1">
      <alignment horizontal="center"/>
    </xf>
    <xf numFmtId="0" fontId="48" fillId="0" borderId="73" xfId="0" applyFont="1" applyBorder="1" applyAlignment="1">
      <alignment horizontal="center"/>
    </xf>
    <xf numFmtId="0" fontId="48" fillId="0" borderId="74" xfId="0" applyFont="1" applyBorder="1" applyAlignment="1">
      <alignment horizontal="center"/>
    </xf>
    <xf numFmtId="0" fontId="48" fillId="0" borderId="84" xfId="0" applyFont="1" applyBorder="1" applyAlignment="1">
      <alignment horizontal="center"/>
    </xf>
    <xf numFmtId="0" fontId="48" fillId="0" borderId="57" xfId="0" applyFont="1" applyBorder="1" applyAlignment="1">
      <alignment horizontal="center"/>
    </xf>
    <xf numFmtId="0" fontId="48" fillId="0" borderId="75" xfId="0" applyFont="1" applyBorder="1" applyAlignment="1">
      <alignment horizontal="center"/>
    </xf>
    <xf numFmtId="0" fontId="48" fillId="0" borderId="0" xfId="0" applyFont="1" applyAlignment="1"/>
    <xf numFmtId="0" fontId="59" fillId="0" borderId="56" xfId="0" applyFont="1" applyBorder="1" applyAlignment="1">
      <alignment horizontal="center"/>
    </xf>
    <xf numFmtId="0" fontId="48" fillId="0" borderId="76" xfId="0" applyFont="1" applyBorder="1" applyAlignment="1">
      <alignment horizontal="center"/>
    </xf>
    <xf numFmtId="0" fontId="59" fillId="0" borderId="77" xfId="0" applyFont="1" applyBorder="1" applyAlignment="1">
      <alignment horizontal="center"/>
    </xf>
    <xf numFmtId="0" fontId="61" fillId="0" borderId="0" xfId="0" applyFont="1" applyBorder="1" applyAlignment="1"/>
    <xf numFmtId="0" fontId="61" fillId="0" borderId="75" xfId="0" applyFont="1" applyBorder="1" applyAlignment="1">
      <alignment horizontal="center"/>
    </xf>
    <xf numFmtId="0" fontId="61" fillId="0" borderId="76" xfId="0" applyFont="1" applyBorder="1" applyAlignment="1">
      <alignment horizontal="center"/>
    </xf>
    <xf numFmtId="0" fontId="61" fillId="0" borderId="54" xfId="0" applyFont="1" applyBorder="1" applyAlignment="1">
      <alignment horizontal="center"/>
    </xf>
    <xf numFmtId="0" fontId="61" fillId="0" borderId="24" xfId="0" applyFont="1" applyBorder="1" applyAlignment="1">
      <alignment horizontal="center"/>
    </xf>
    <xf numFmtId="0" fontId="61" fillId="0" borderId="57" xfId="0" applyFont="1" applyBorder="1" applyAlignment="1">
      <alignment horizontal="center"/>
    </xf>
    <xf numFmtId="0" fontId="61" fillId="0" borderId="56" xfId="0" applyFont="1" applyBorder="1" applyAlignment="1">
      <alignment horizontal="center"/>
    </xf>
    <xf numFmtId="0" fontId="61" fillId="0" borderId="84" xfId="0" applyFont="1" applyBorder="1" applyAlignment="1">
      <alignment horizontal="center"/>
    </xf>
    <xf numFmtId="0" fontId="61" fillId="0" borderId="74" xfId="0" applyFont="1" applyBorder="1" applyAlignment="1">
      <alignment horizontal="center"/>
    </xf>
    <xf numFmtId="0" fontId="61" fillId="0" borderId="77" xfId="0" applyFont="1" applyBorder="1" applyAlignment="1">
      <alignment horizontal="center"/>
    </xf>
    <xf numFmtId="0" fontId="59" fillId="0" borderId="88" xfId="0" applyFont="1" applyBorder="1"/>
    <xf numFmtId="0" fontId="48" fillId="0" borderId="50" xfId="0" applyFont="1" applyBorder="1"/>
    <xf numFmtId="0" fontId="61" fillId="0" borderId="50" xfId="0" applyFont="1" applyBorder="1"/>
    <xf numFmtId="0" fontId="47" fillId="0" borderId="89" xfId="0" applyFont="1" applyBorder="1"/>
    <xf numFmtId="0" fontId="61" fillId="0" borderId="50" xfId="0" applyFont="1" applyBorder="1" applyAlignment="1"/>
    <xf numFmtId="0" fontId="47" fillId="0" borderId="89" xfId="0" applyFont="1" applyBorder="1" applyAlignment="1"/>
    <xf numFmtId="0" fontId="59" fillId="0" borderId="90" xfId="0" applyFont="1" applyBorder="1"/>
    <xf numFmtId="0" fontId="48" fillId="0" borderId="91" xfId="0" applyFont="1" applyBorder="1"/>
    <xf numFmtId="0" fontId="61" fillId="0" borderId="91" xfId="0" applyFont="1" applyBorder="1" applyAlignment="1"/>
    <xf numFmtId="0" fontId="47" fillId="0" borderId="92" xfId="0" applyFont="1" applyBorder="1" applyAlignment="1"/>
    <xf numFmtId="0" fontId="47" fillId="0" borderId="88" xfId="0" applyFont="1" applyBorder="1"/>
    <xf numFmtId="0" fontId="59" fillId="0" borderId="28" xfId="0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61" fillId="0" borderId="29" xfId="0" applyFont="1" applyBorder="1" applyAlignment="1">
      <alignment horizontal="center"/>
    </xf>
    <xf numFmtId="0" fontId="47" fillId="0" borderId="21" xfId="0" applyFont="1" applyBorder="1"/>
    <xf numFmtId="0" fontId="47" fillId="0" borderId="73" xfId="0" applyFont="1" applyBorder="1" applyAlignment="1">
      <alignment horizontal="left"/>
    </xf>
    <xf numFmtId="0" fontId="47" fillId="0" borderId="84" xfId="0" applyFont="1" applyBorder="1"/>
    <xf numFmtId="0" fontId="47" fillId="0" borderId="76" xfId="0" applyFont="1" applyBorder="1"/>
    <xf numFmtId="0" fontId="47" fillId="0" borderId="77" xfId="0" applyFont="1" applyBorder="1" applyAlignment="1">
      <alignment horizontal="left"/>
    </xf>
    <xf numFmtId="0" fontId="47" fillId="0" borderId="57" xfId="0" applyFont="1" applyBorder="1"/>
    <xf numFmtId="0" fontId="47" fillId="0" borderId="24" xfId="0" applyFont="1" applyBorder="1"/>
    <xf numFmtId="0" fontId="47" fillId="0" borderId="78" xfId="0" applyFont="1" applyBorder="1" applyAlignment="1">
      <alignment horizontal="left"/>
    </xf>
    <xf numFmtId="0" fontId="47" fillId="0" borderId="85" xfId="0" applyFont="1" applyBorder="1"/>
    <xf numFmtId="0" fontId="47" fillId="0" borderId="81" xfId="0" applyFont="1" applyBorder="1"/>
    <xf numFmtId="0" fontId="47" fillId="0" borderId="28" xfId="0" applyFont="1" applyBorder="1" applyAlignment="1">
      <alignment horizontal="left"/>
    </xf>
    <xf numFmtId="0" fontId="47" fillId="0" borderId="31" xfId="0" applyFont="1" applyBorder="1" applyAlignment="1">
      <alignment horizontal="left"/>
    </xf>
    <xf numFmtId="0" fontId="47" fillId="0" borderId="34" xfId="0" applyFont="1" applyBorder="1" applyAlignment="1">
      <alignment horizontal="left"/>
    </xf>
    <xf numFmtId="0" fontId="47" fillId="0" borderId="84" xfId="0" applyFont="1" applyBorder="1" applyAlignment="1">
      <alignment horizontal="left"/>
    </xf>
    <xf numFmtId="0" fontId="47" fillId="0" borderId="57" xfId="0" applyFont="1" applyBorder="1" applyAlignment="1">
      <alignment horizontal="left"/>
    </xf>
    <xf numFmtId="0" fontId="63" fillId="0" borderId="57" xfId="0" applyFont="1" applyBorder="1" applyAlignment="1">
      <alignment horizontal="left"/>
    </xf>
    <xf numFmtId="0" fontId="63" fillId="0" borderId="85" xfId="0" applyFont="1" applyBorder="1" applyAlignment="1">
      <alignment horizontal="left"/>
    </xf>
    <xf numFmtId="0" fontId="48" fillId="0" borderId="93" xfId="0" applyFont="1" applyBorder="1" applyAlignment="1">
      <alignment horizontal="center"/>
    </xf>
    <xf numFmtId="0" fontId="48" fillId="0" borderId="62" xfId="0" applyFont="1" applyBorder="1" applyAlignment="1">
      <alignment horizontal="center"/>
    </xf>
    <xf numFmtId="0" fontId="48" fillId="0" borderId="26" xfId="0" applyFont="1" applyBorder="1" applyAlignment="1">
      <alignment horizontal="center"/>
    </xf>
    <xf numFmtId="0" fontId="63" fillId="0" borderId="84" xfId="0" applyFont="1" applyBorder="1" applyAlignment="1">
      <alignment horizontal="left"/>
    </xf>
    <xf numFmtId="0" fontId="47" fillId="0" borderId="32" xfId="0" applyFont="1" applyBorder="1" applyAlignment="1">
      <alignment horizontal="left"/>
    </xf>
    <xf numFmtId="0" fontId="47" fillId="0" borderId="30" xfId="0" applyFont="1" applyBorder="1" applyAlignment="1">
      <alignment horizontal="center"/>
    </xf>
    <xf numFmtId="0" fontId="47" fillId="0" borderId="42" xfId="0" applyFont="1" applyBorder="1"/>
    <xf numFmtId="0" fontId="63" fillId="0" borderId="33" xfId="0" applyFont="1" applyBorder="1"/>
    <xf numFmtId="0" fontId="63" fillId="0" borderId="36" xfId="0" applyFont="1" applyBorder="1"/>
    <xf numFmtId="0" fontId="47" fillId="0" borderId="30" xfId="0" applyFont="1" applyBorder="1"/>
    <xf numFmtId="0" fontId="47" fillId="0" borderId="33" xfId="0" applyFont="1" applyBorder="1"/>
    <xf numFmtId="0" fontId="63" fillId="0" borderId="32" xfId="0" applyFont="1" applyBorder="1"/>
    <xf numFmtId="0" fontId="64" fillId="0" borderId="29" xfId="0" applyFont="1" applyBorder="1"/>
    <xf numFmtId="0" fontId="64" fillId="0" borderId="32" xfId="0" applyFont="1" applyBorder="1" applyAlignment="1">
      <alignment horizontal="left"/>
    </xf>
    <xf numFmtId="0" fontId="64" fillId="0" borderId="32" xfId="0" applyFont="1" applyBorder="1"/>
    <xf numFmtId="0" fontId="64" fillId="0" borderId="35" xfId="0" applyFont="1" applyBorder="1"/>
    <xf numFmtId="0" fontId="64" fillId="0" borderId="29" xfId="0" applyFont="1" applyBorder="1" applyAlignment="1">
      <alignment horizontal="center"/>
    </xf>
    <xf numFmtId="0" fontId="64" fillId="0" borderId="32" xfId="0" applyFont="1" applyBorder="1" applyAlignment="1">
      <alignment horizontal="center"/>
    </xf>
    <xf numFmtId="0" fontId="64" fillId="0" borderId="35" xfId="0" applyFont="1" applyBorder="1" applyAlignment="1">
      <alignment horizontal="center"/>
    </xf>
    <xf numFmtId="0" fontId="47" fillId="0" borderId="0" xfId="0" applyFont="1" applyAlignment="1">
      <alignment horizontal="center"/>
    </xf>
    <xf numFmtId="0" fontId="47" fillId="0" borderId="16" xfId="0" applyFont="1" applyBorder="1" applyAlignment="1">
      <alignment horizontal="center"/>
    </xf>
    <xf numFmtId="0" fontId="47" fillId="0" borderId="38" xfId="0" applyFont="1" applyBorder="1" applyAlignment="1">
      <alignment horizontal="center"/>
    </xf>
    <xf numFmtId="0" fontId="64" fillId="0" borderId="38" xfId="0" applyFont="1" applyBorder="1" applyAlignment="1">
      <alignment horizontal="center"/>
    </xf>
    <xf numFmtId="0" fontId="63" fillId="0" borderId="28" xfId="0" applyFont="1" applyBorder="1"/>
    <xf numFmtId="0" fontId="63" fillId="0" borderId="88" xfId="0" applyFont="1" applyBorder="1"/>
    <xf numFmtId="0" fontId="63" fillId="0" borderId="31" xfId="0" applyFont="1" applyBorder="1"/>
    <xf numFmtId="0" fontId="63" fillId="0" borderId="34" xfId="0" applyFont="1" applyBorder="1"/>
    <xf numFmtId="0" fontId="47" fillId="0" borderId="60" xfId="0" applyFont="1" applyBorder="1"/>
    <xf numFmtId="0" fontId="63" fillId="0" borderId="23" xfId="0" applyFont="1" applyBorder="1"/>
    <xf numFmtId="0" fontId="63" fillId="0" borderId="94" xfId="0" applyFont="1" applyBorder="1"/>
    <xf numFmtId="0" fontId="47" fillId="0" borderId="56" xfId="0" applyFont="1" applyBorder="1" applyAlignment="1">
      <alignment horizontal="left"/>
    </xf>
    <xf numFmtId="0" fontId="47" fillId="0" borderId="85" xfId="0" applyFont="1" applyBorder="1" applyAlignment="1">
      <alignment horizontal="left"/>
    </xf>
    <xf numFmtId="0" fontId="47" fillId="0" borderId="93" xfId="0" applyFont="1" applyBorder="1" applyAlignment="1">
      <alignment horizontal="left"/>
    </xf>
    <xf numFmtId="0" fontId="47" fillId="0" borderId="62" xfId="0" applyFont="1" applyBorder="1" applyAlignment="1">
      <alignment horizontal="left"/>
    </xf>
    <xf numFmtId="0" fontId="47" fillId="0" borderId="53" xfId="0" applyFont="1" applyBorder="1" applyAlignment="1">
      <alignment horizontal="left"/>
    </xf>
    <xf numFmtId="0" fontId="63" fillId="0" borderId="62" xfId="0" applyFont="1" applyBorder="1" applyAlignment="1">
      <alignment horizontal="left"/>
    </xf>
    <xf numFmtId="0" fontId="47" fillId="0" borderId="17" xfId="0" applyFont="1" applyBorder="1"/>
    <xf numFmtId="0" fontId="47" fillId="0" borderId="28" xfId="0" applyFont="1" applyBorder="1" applyAlignment="1">
      <alignment horizontal="right"/>
    </xf>
    <xf numFmtId="0" fontId="47" fillId="0" borderId="31" xfId="0" applyFont="1" applyBorder="1" applyAlignment="1">
      <alignment horizontal="right"/>
    </xf>
    <xf numFmtId="0" fontId="47" fillId="0" borderId="34" xfId="0" applyFont="1" applyBorder="1" applyAlignment="1">
      <alignment horizontal="right"/>
    </xf>
    <xf numFmtId="0" fontId="47" fillId="0" borderId="36" xfId="0" applyFont="1" applyBorder="1"/>
    <xf numFmtId="0" fontId="64" fillId="0" borderId="84" xfId="0" applyFont="1" applyBorder="1"/>
    <xf numFmtId="0" fontId="64" fillId="0" borderId="57" xfId="0" applyFont="1" applyBorder="1" applyAlignment="1">
      <alignment horizontal="left"/>
    </xf>
    <xf numFmtId="0" fontId="64" fillId="0" borderId="57" xfId="0" applyFont="1" applyBorder="1"/>
    <xf numFmtId="0" fontId="47" fillId="0" borderId="75" xfId="0" applyFont="1" applyBorder="1"/>
    <xf numFmtId="0" fontId="63" fillId="0" borderId="56" xfId="0" applyFont="1" applyBorder="1" applyAlignment="1">
      <alignment horizontal="left"/>
    </xf>
    <xf numFmtId="0" fontId="63" fillId="0" borderId="77" xfId="0" applyFont="1" applyBorder="1"/>
    <xf numFmtId="0" fontId="63" fillId="0" borderId="43" xfId="0" applyFont="1" applyBorder="1"/>
    <xf numFmtId="0" fontId="63" fillId="0" borderId="24" xfId="0" applyFont="1" applyBorder="1"/>
    <xf numFmtId="0" fontId="63" fillId="0" borderId="45" xfId="0" applyFont="1" applyBorder="1"/>
    <xf numFmtId="0" fontId="47" fillId="0" borderId="90" xfId="0" applyFont="1" applyBorder="1" applyAlignment="1">
      <alignment horizontal="center"/>
    </xf>
    <xf numFmtId="0" fontId="64" fillId="0" borderId="91" xfId="0" applyFont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0" borderId="90" xfId="0" applyFont="1" applyBorder="1" applyAlignment="1">
      <alignment horizontal="center"/>
    </xf>
    <xf numFmtId="0" fontId="47" fillId="0" borderId="91" xfId="0" applyFont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8" borderId="15" xfId="0" applyFont="1" applyFill="1" applyBorder="1" applyAlignment="1">
      <alignment horizontal="center"/>
    </xf>
    <xf numFmtId="0" fontId="47" fillId="8" borderId="15" xfId="0" applyFont="1" applyFill="1" applyBorder="1"/>
    <xf numFmtId="0" fontId="47" fillId="8" borderId="44" xfId="0" applyFont="1" applyFill="1" applyBorder="1"/>
    <xf numFmtId="0" fontId="47" fillId="8" borderId="21" xfId="0" applyFont="1" applyFill="1" applyBorder="1"/>
    <xf numFmtId="0" fontId="47" fillId="8" borderId="59" xfId="0" applyFont="1" applyFill="1" applyBorder="1"/>
    <xf numFmtId="0" fontId="47" fillId="0" borderId="82" xfId="0" applyFont="1" applyBorder="1" applyAlignment="1">
      <alignment horizontal="left"/>
    </xf>
    <xf numFmtId="0" fontId="63" fillId="0" borderId="63" xfId="0" applyFont="1" applyBorder="1" applyAlignment="1">
      <alignment horizontal="left"/>
    </xf>
    <xf numFmtId="0" fontId="63" fillId="0" borderId="55" xfId="0" applyFont="1" applyBorder="1" applyAlignment="1">
      <alignment horizontal="left"/>
    </xf>
    <xf numFmtId="0" fontId="64" fillId="0" borderId="40" xfId="0" applyFont="1" applyBorder="1"/>
    <xf numFmtId="0" fontId="47" fillId="0" borderId="63" xfId="0" applyFont="1" applyBorder="1"/>
    <xf numFmtId="0" fontId="47" fillId="0" borderId="83" xfId="0" applyFont="1" applyBorder="1"/>
    <xf numFmtId="0" fontId="63" fillId="0" borderId="82" xfId="0" applyFont="1" applyBorder="1"/>
    <xf numFmtId="0" fontId="63" fillId="0" borderId="40" xfId="0" applyFont="1" applyBorder="1"/>
    <xf numFmtId="0" fontId="63" fillId="0" borderId="87" xfId="0" applyFont="1" applyBorder="1"/>
    <xf numFmtId="0" fontId="47" fillId="8" borderId="18" xfId="0" applyFont="1" applyFill="1" applyBorder="1"/>
    <xf numFmtId="0" fontId="47" fillId="8" borderId="17" xfId="0" applyFont="1" applyFill="1" applyBorder="1"/>
    <xf numFmtId="0" fontId="47" fillId="8" borderId="43" xfId="0" applyFont="1" applyFill="1" applyBorder="1"/>
    <xf numFmtId="0" fontId="47" fillId="8" borderId="27" xfId="0" applyFont="1" applyFill="1" applyBorder="1" applyAlignment="1">
      <alignment horizontal="center"/>
    </xf>
    <xf numFmtId="0" fontId="47" fillId="5" borderId="18" xfId="0" applyFont="1" applyFill="1" applyBorder="1"/>
    <xf numFmtId="0" fontId="47" fillId="5" borderId="19" xfId="0" applyFont="1" applyFill="1" applyBorder="1"/>
    <xf numFmtId="0" fontId="47" fillId="0" borderId="34" xfId="0" applyFont="1" applyBorder="1" applyAlignment="1">
      <alignment horizontal="center" vertical="center"/>
    </xf>
    <xf numFmtId="0" fontId="47" fillId="0" borderId="35" xfId="0" applyFont="1" applyBorder="1" applyAlignment="1">
      <alignment horizontal="center" vertical="center"/>
    </xf>
    <xf numFmtId="0" fontId="47" fillId="0" borderId="36" xfId="0" applyFont="1" applyBorder="1" applyAlignment="1">
      <alignment horizontal="center" vertical="center"/>
    </xf>
    <xf numFmtId="0" fontId="47" fillId="0" borderId="86" xfId="0" applyFont="1" applyBorder="1" applyAlignment="1">
      <alignment horizontal="center" vertical="center"/>
    </xf>
    <xf numFmtId="0" fontId="47" fillId="0" borderId="40" xfId="0" applyFont="1" applyBorder="1" applyAlignment="1">
      <alignment horizontal="center" vertical="center"/>
    </xf>
    <xf numFmtId="0" fontId="47" fillId="0" borderId="87" xfId="0" applyFont="1" applyBorder="1" applyAlignment="1">
      <alignment horizontal="center" vertical="center"/>
    </xf>
    <xf numFmtId="0" fontId="47" fillId="0" borderId="37" xfId="0" applyFont="1" applyBorder="1" applyAlignment="1">
      <alignment horizontal="center"/>
    </xf>
    <xf numFmtId="0" fontId="47" fillId="0" borderId="39" xfId="0" applyFont="1" applyBorder="1" applyAlignment="1">
      <alignment horizontal="center"/>
    </xf>
    <xf numFmtId="0" fontId="61" fillId="0" borderId="35" xfId="0" applyFont="1" applyBorder="1" applyAlignment="1">
      <alignment horizontal="center" vertical="center"/>
    </xf>
    <xf numFmtId="0" fontId="56" fillId="0" borderId="35" xfId="0" applyFont="1" applyBorder="1" applyAlignment="1">
      <alignment horizontal="center" vertical="center"/>
    </xf>
    <xf numFmtId="0" fontId="56" fillId="0" borderId="36" xfId="0" applyFont="1" applyBorder="1" applyAlignment="1">
      <alignment horizontal="center" vertical="center"/>
    </xf>
    <xf numFmtId="0" fontId="48" fillId="0" borderId="34" xfId="0" applyFont="1" applyBorder="1" applyAlignment="1">
      <alignment horizontal="center" vertical="center"/>
    </xf>
    <xf numFmtId="0" fontId="48" fillId="0" borderId="35" xfId="0" applyFont="1" applyBorder="1" applyAlignment="1">
      <alignment horizontal="center" vertical="center"/>
    </xf>
    <xf numFmtId="0" fontId="48" fillId="0" borderId="90" xfId="0" applyFont="1" applyBorder="1" applyAlignment="1">
      <alignment horizontal="center"/>
    </xf>
    <xf numFmtId="0" fontId="61" fillId="0" borderId="91" xfId="0" applyFont="1" applyBorder="1" applyAlignment="1">
      <alignment horizontal="center"/>
    </xf>
    <xf numFmtId="0" fontId="56" fillId="0" borderId="92" xfId="0" applyFont="1" applyBorder="1" applyAlignment="1">
      <alignment horizontal="center"/>
    </xf>
    <xf numFmtId="0" fontId="47" fillId="15" borderId="0" xfId="0" applyFont="1" applyFill="1" applyBorder="1"/>
    <xf numFmtId="0" fontId="47" fillId="15" borderId="17" xfId="0" applyFont="1" applyFill="1" applyBorder="1"/>
    <xf numFmtId="0" fontId="65" fillId="15" borderId="0" xfId="0" applyFont="1" applyFill="1" applyBorder="1"/>
    <xf numFmtId="0" fontId="47" fillId="15" borderId="19" xfId="0" applyFont="1" applyFill="1" applyBorder="1"/>
    <xf numFmtId="0" fontId="47" fillId="15" borderId="44" xfId="0" applyFont="1" applyFill="1" applyBorder="1"/>
    <xf numFmtId="0" fontId="47" fillId="15" borderId="20" xfId="0" applyFont="1" applyFill="1" applyBorder="1"/>
    <xf numFmtId="0" fontId="48" fillId="0" borderId="32" xfId="0" applyFont="1" applyBorder="1"/>
    <xf numFmtId="0" fontId="47" fillId="0" borderId="29" xfId="0" applyFont="1" applyBorder="1" applyAlignment="1">
      <alignment horizontal="left"/>
    </xf>
    <xf numFmtId="0" fontId="47" fillId="0" borderId="29" xfId="0" applyFont="1" applyBorder="1"/>
    <xf numFmtId="0" fontId="61" fillId="0" borderId="29" xfId="0" applyFont="1" applyBorder="1"/>
    <xf numFmtId="0" fontId="47" fillId="0" borderId="77" xfId="0" applyFont="1" applyBorder="1"/>
    <xf numFmtId="0" fontId="47" fillId="15" borderId="37" xfId="0" applyFont="1" applyFill="1" applyBorder="1" applyAlignment="1">
      <alignment horizontal="center"/>
    </xf>
    <xf numFmtId="0" fontId="47" fillId="15" borderId="38" xfId="0" applyFont="1" applyFill="1" applyBorder="1" applyAlignment="1">
      <alignment horizontal="center"/>
    </xf>
    <xf numFmtId="0" fontId="47" fillId="15" borderId="39" xfId="0" applyFont="1" applyFill="1" applyBorder="1" applyAlignment="1">
      <alignment horizontal="center"/>
    </xf>
    <xf numFmtId="0" fontId="47" fillId="15" borderId="41" xfId="0" applyFont="1" applyFill="1" applyBorder="1" applyAlignment="1">
      <alignment horizontal="center"/>
    </xf>
    <xf numFmtId="0" fontId="47" fillId="18" borderId="77" xfId="0" applyFont="1" applyFill="1" applyBorder="1" applyAlignment="1">
      <alignment horizontal="left"/>
    </xf>
    <xf numFmtId="0" fontId="47" fillId="18" borderId="32" xfId="0" applyFont="1" applyFill="1" applyBorder="1" applyAlignment="1">
      <alignment horizontal="left"/>
    </xf>
    <xf numFmtId="0" fontId="47" fillId="18" borderId="32" xfId="0" applyFont="1" applyFill="1" applyBorder="1"/>
    <xf numFmtId="0" fontId="47" fillId="18" borderId="54" xfId="0" applyFont="1" applyFill="1" applyBorder="1" applyAlignment="1">
      <alignment horizontal="center"/>
    </xf>
    <xf numFmtId="0" fontId="47" fillId="18" borderId="33" xfId="0" applyFont="1" applyFill="1" applyBorder="1" applyAlignment="1">
      <alignment horizontal="center"/>
    </xf>
    <xf numFmtId="0" fontId="47" fillId="18" borderId="77" xfId="0" applyFont="1" applyFill="1" applyBorder="1"/>
    <xf numFmtId="0" fontId="47" fillId="18" borderId="78" xfId="0" applyFont="1" applyFill="1" applyBorder="1"/>
    <xf numFmtId="0" fontId="47" fillId="18" borderId="35" xfId="0" applyFont="1" applyFill="1" applyBorder="1" applyAlignment="1">
      <alignment horizontal="left"/>
    </xf>
    <xf numFmtId="0" fontId="47" fillId="18" borderId="35" xfId="0" applyFont="1" applyFill="1" applyBorder="1"/>
    <xf numFmtId="0" fontId="47" fillId="18" borderId="80" xfId="0" applyFont="1" applyFill="1" applyBorder="1" applyAlignment="1">
      <alignment horizontal="center"/>
    </xf>
    <xf numFmtId="0" fontId="47" fillId="18" borderId="36" xfId="0" applyFont="1" applyFill="1" applyBorder="1" applyAlignment="1">
      <alignment horizontal="center"/>
    </xf>
    <xf numFmtId="0" fontId="60" fillId="0" borderId="0" xfId="0" applyFont="1"/>
    <xf numFmtId="0" fontId="47" fillId="0" borderId="73" xfId="0" applyFont="1" applyBorder="1" applyAlignment="1">
      <alignment horizontal="center"/>
    </xf>
    <xf numFmtId="0" fontId="47" fillId="0" borderId="76" xfId="0" applyFont="1" applyBorder="1" applyAlignment="1">
      <alignment horizontal="center"/>
    </xf>
    <xf numFmtId="0" fontId="47" fillId="15" borderId="19" xfId="0" applyFont="1" applyFill="1" applyBorder="1" applyAlignment="1">
      <alignment horizontal="center"/>
    </xf>
    <xf numFmtId="0" fontId="47" fillId="15" borderId="44" xfId="0" applyFont="1" applyFill="1" applyBorder="1" applyAlignment="1">
      <alignment horizontal="center"/>
    </xf>
    <xf numFmtId="0" fontId="47" fillId="15" borderId="20" xfId="0" applyFont="1" applyFill="1" applyBorder="1" applyAlignment="1">
      <alignment horizontal="center"/>
    </xf>
    <xf numFmtId="0" fontId="47" fillId="15" borderId="43" xfId="0" applyFont="1" applyFill="1" applyBorder="1"/>
    <xf numFmtId="0" fontId="47" fillId="15" borderId="59" xfId="0" applyFont="1" applyFill="1" applyBorder="1"/>
    <xf numFmtId="0" fontId="47" fillId="15" borderId="60" xfId="0" applyFont="1" applyFill="1" applyBorder="1"/>
    <xf numFmtId="0" fontId="47" fillId="15" borderId="21" xfId="0" applyFont="1" applyFill="1" applyBorder="1"/>
    <xf numFmtId="0" fontId="47" fillId="15" borderId="95" xfId="0" applyFont="1" applyFill="1" applyBorder="1" applyAlignment="1">
      <alignment horizontal="center"/>
    </xf>
    <xf numFmtId="0" fontId="60" fillId="0" borderId="27" xfId="0" applyFont="1" applyBorder="1" applyAlignment="1"/>
    <xf numFmtId="0" fontId="60" fillId="0" borderId="0" xfId="0" applyFont="1" applyBorder="1" applyAlignment="1"/>
    <xf numFmtId="0" fontId="60" fillId="0" borderId="0" xfId="0" applyFont="1" applyAlignment="1">
      <alignment horizontal="left" indent="1"/>
    </xf>
    <xf numFmtId="0" fontId="60" fillId="0" borderId="0" xfId="0" applyFont="1" applyAlignment="1">
      <alignment horizontal="left"/>
    </xf>
    <xf numFmtId="0" fontId="47" fillId="0" borderId="0" xfId="0" applyFont="1" applyBorder="1" applyAlignment="1">
      <alignment horizontal="left"/>
    </xf>
    <xf numFmtId="0" fontId="47" fillId="0" borderId="35" xfId="0" applyFont="1" applyBorder="1" applyAlignment="1">
      <alignment horizontal="left"/>
    </xf>
    <xf numFmtId="0" fontId="47" fillId="0" borderId="46" xfId="0" applyFont="1" applyBorder="1" applyAlignment="1">
      <alignment horizontal="left"/>
    </xf>
    <xf numFmtId="0" fontId="47" fillId="0" borderId="47" xfId="0" applyFont="1" applyBorder="1"/>
    <xf numFmtId="0" fontId="47" fillId="0" borderId="15" xfId="0" applyFont="1" applyBorder="1" applyAlignment="1">
      <alignment horizontal="center"/>
    </xf>
    <xf numFmtId="0" fontId="19" fillId="0" borderId="0" xfId="0" applyFont="1" applyAlignment="1">
      <alignment horizontal="left" indent="1"/>
    </xf>
    <xf numFmtId="0" fontId="31" fillId="0" borderId="0" xfId="0" applyFont="1" applyAlignment="1">
      <alignment horizontal="left" indent="1"/>
    </xf>
    <xf numFmtId="0" fontId="47" fillId="0" borderId="58" xfId="0" applyFont="1" applyBorder="1"/>
    <xf numFmtId="0" fontId="47" fillId="0" borderId="43" xfId="0" applyFont="1" applyBorder="1"/>
    <xf numFmtId="0" fontId="47" fillId="0" borderId="59" xfId="0" applyFont="1" applyBorder="1"/>
    <xf numFmtId="0" fontId="66" fillId="0" borderId="43" xfId="0" applyFont="1" applyBorder="1"/>
    <xf numFmtId="0" fontId="47" fillId="0" borderId="80" xfId="0" applyFont="1" applyBorder="1" applyAlignment="1">
      <alignment horizontal="center"/>
    </xf>
    <xf numFmtId="0" fontId="38" fillId="0" borderId="0" xfId="0" applyFont="1"/>
    <xf numFmtId="0" fontId="39" fillId="0" borderId="0" xfId="0" applyFont="1" applyAlignment="1">
      <alignment horizontal="left" indent="1"/>
    </xf>
    <xf numFmtId="0" fontId="39" fillId="0" borderId="0" xfId="0" applyFont="1" applyAlignment="1">
      <alignment horizontal="left" indent="2"/>
    </xf>
    <xf numFmtId="0" fontId="47" fillId="0" borderId="49" xfId="0" applyFont="1" applyBorder="1" applyAlignment="1"/>
    <xf numFmtId="0" fontId="43" fillId="0" borderId="0" xfId="0" applyFont="1" applyAlignment="1"/>
    <xf numFmtId="0" fontId="3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left" vertical="center" indent="1"/>
    </xf>
    <xf numFmtId="0" fontId="29" fillId="0" borderId="20" xfId="0" applyFont="1" applyBorder="1" applyAlignment="1">
      <alignment horizontal="center"/>
    </xf>
    <xf numFmtId="0" fontId="36" fillId="0" borderId="0" xfId="0" applyFont="1" applyAlignment="1"/>
    <xf numFmtId="0" fontId="29" fillId="0" borderId="0" xfId="0" applyFont="1" applyAlignment="1"/>
    <xf numFmtId="0" fontId="42" fillId="0" borderId="0" xfId="0" applyFont="1" applyAlignment="1"/>
    <xf numFmtId="0" fontId="47" fillId="0" borderId="99" xfId="0" applyFont="1" applyFill="1" applyBorder="1" applyAlignment="1"/>
    <xf numFmtId="0" fontId="47" fillId="0" borderId="100" xfId="0" applyFont="1" applyFill="1" applyBorder="1" applyAlignment="1"/>
    <xf numFmtId="0" fontId="47" fillId="0" borderId="99" xfId="0" applyFont="1" applyBorder="1" applyAlignment="1"/>
    <xf numFmtId="0" fontId="47" fillId="0" borderId="100" xfId="0" applyFont="1" applyBorder="1" applyAlignment="1"/>
    <xf numFmtId="174" fontId="40" fillId="0" borderId="0" xfId="0" applyNumberFormat="1" applyFont="1" applyAlignment="1"/>
    <xf numFmtId="0" fontId="29" fillId="0" borderId="0" xfId="0" applyFont="1" applyAlignment="1"/>
    <xf numFmtId="0" fontId="29" fillId="0" borderId="0" xfId="0" applyFont="1" applyAlignment="1">
      <alignment vertical="center"/>
    </xf>
    <xf numFmtId="0" fontId="47" fillId="0" borderId="49" xfId="0" applyFont="1" applyBorder="1" applyAlignment="1"/>
    <xf numFmtId="0" fontId="47" fillId="0" borderId="0" xfId="0" applyFont="1" applyBorder="1" applyAlignment="1"/>
    <xf numFmtId="0" fontId="0" fillId="8" borderId="49" xfId="0" applyFill="1" applyBorder="1" applyAlignment="1"/>
    <xf numFmtId="0" fontId="0" fillId="0" borderId="63" xfId="0" applyFill="1" applyBorder="1" applyAlignment="1"/>
    <xf numFmtId="0" fontId="47" fillId="0" borderId="63" xfId="0" applyFont="1" applyFill="1" applyBorder="1" applyAlignment="1"/>
    <xf numFmtId="0" fontId="45" fillId="0" borderId="0" xfId="0" applyFont="1" applyFill="1" applyBorder="1" applyAlignment="1"/>
    <xf numFmtId="0" fontId="0" fillId="0" borderId="0" xfId="0" applyFill="1" applyBorder="1"/>
    <xf numFmtId="0" fontId="47" fillId="0" borderId="0" xfId="0" applyFont="1" applyFill="1" applyBorder="1" applyAlignment="1"/>
    <xf numFmtId="0" fontId="0" fillId="0" borderId="0" xfId="0" applyFill="1"/>
    <xf numFmtId="0" fontId="48" fillId="8" borderId="63" xfId="0" applyFont="1" applyFill="1" applyBorder="1" applyAlignment="1"/>
    <xf numFmtId="0" fontId="47" fillId="0" borderId="49" xfId="0" applyFont="1" applyFill="1" applyBorder="1" applyAlignment="1"/>
    <xf numFmtId="0" fontId="0" fillId="8" borderId="53" xfId="0" applyFill="1" applyBorder="1" applyAlignment="1"/>
    <xf numFmtId="0" fontId="47" fillId="21" borderId="98" xfId="0" applyFont="1" applyFill="1" applyBorder="1" applyAlignment="1"/>
    <xf numFmtId="0" fontId="47" fillId="20" borderId="99" xfId="0" applyFont="1" applyFill="1" applyBorder="1" applyAlignment="1"/>
    <xf numFmtId="0" fontId="47" fillId="20" borderId="50" xfId="0" applyFont="1" applyFill="1" applyBorder="1" applyAlignment="1"/>
    <xf numFmtId="0" fontId="47" fillId="20" borderId="100" xfId="0" applyFont="1" applyFill="1" applyBorder="1" applyAlignment="1"/>
    <xf numFmtId="0" fontId="47" fillId="0" borderId="51" xfId="0" applyFont="1" applyFill="1" applyBorder="1" applyAlignment="1"/>
    <xf numFmtId="0" fontId="47" fillId="0" borderId="46" xfId="0" applyFont="1" applyFill="1" applyBorder="1" applyAlignment="1"/>
    <xf numFmtId="0" fontId="47" fillId="0" borderId="101" xfId="0" applyFont="1" applyFill="1" applyBorder="1" applyAlignment="1"/>
    <xf numFmtId="0" fontId="47" fillId="0" borderId="102" xfId="0" applyFont="1" applyFill="1" applyBorder="1" applyAlignment="1"/>
    <xf numFmtId="0" fontId="47" fillId="0" borderId="103" xfId="0" applyFont="1" applyBorder="1" applyAlignment="1"/>
    <xf numFmtId="0" fontId="47" fillId="0" borderId="55" xfId="0" applyFont="1" applyBorder="1" applyAlignment="1"/>
    <xf numFmtId="0" fontId="47" fillId="0" borderId="49" xfId="0" applyFont="1" applyBorder="1" applyAlignment="1"/>
    <xf numFmtId="0" fontId="47" fillId="0" borderId="51" xfId="0" applyFont="1" applyBorder="1" applyAlignment="1"/>
    <xf numFmtId="0" fontId="47" fillId="0" borderId="52" xfId="0" applyFont="1" applyBorder="1" applyAlignment="1"/>
    <xf numFmtId="0" fontId="47" fillId="0" borderId="53" xfId="0" applyFont="1" applyBorder="1" applyAlignment="1"/>
    <xf numFmtId="0" fontId="47" fillId="0" borderId="0" xfId="0" applyFont="1" applyBorder="1" applyAlignment="1"/>
    <xf numFmtId="0" fontId="0" fillId="8" borderId="63" xfId="0" applyFill="1" applyBorder="1" applyAlignment="1"/>
    <xf numFmtId="0" fontId="47" fillId="0" borderId="101" xfId="0" applyFont="1" applyBorder="1" applyAlignment="1"/>
    <xf numFmtId="0" fontId="47" fillId="0" borderId="101" xfId="0" applyFont="1" applyFill="1" applyBorder="1"/>
    <xf numFmtId="0" fontId="47" fillId="0" borderId="49" xfId="0" applyFont="1" applyBorder="1" applyAlignment="1">
      <alignment horizontal="center"/>
    </xf>
    <xf numFmtId="0" fontId="47" fillId="0" borderId="52" xfId="0" applyFont="1" applyBorder="1" applyAlignment="1">
      <alignment horizontal="center"/>
    </xf>
    <xf numFmtId="0" fontId="47" fillId="0" borderId="100" xfId="0" applyFont="1" applyBorder="1" applyAlignment="1">
      <alignment horizontal="center"/>
    </xf>
    <xf numFmtId="0" fontId="47" fillId="0" borderId="40" xfId="0" applyFont="1" applyFill="1" applyBorder="1" applyAlignment="1">
      <alignment horizontal="center"/>
    </xf>
    <xf numFmtId="0" fontId="47" fillId="0" borderId="50" xfId="0" applyFont="1" applyFill="1" applyBorder="1" applyAlignment="1">
      <alignment horizontal="center"/>
    </xf>
    <xf numFmtId="0" fontId="47" fillId="0" borderId="100" xfId="0" applyFont="1" applyFill="1" applyBorder="1" applyAlignment="1">
      <alignment horizontal="center"/>
    </xf>
    <xf numFmtId="0" fontId="47" fillId="0" borderId="46" xfId="0" applyFont="1" applyFill="1" applyBorder="1" applyAlignment="1">
      <alignment horizontal="center"/>
    </xf>
    <xf numFmtId="0" fontId="47" fillId="0" borderId="101" xfId="0" applyFont="1" applyBorder="1"/>
    <xf numFmtId="0" fontId="47" fillId="0" borderId="101" xfId="0" applyFont="1" applyBorder="1" applyAlignment="1">
      <alignment horizontal="center"/>
    </xf>
    <xf numFmtId="0" fontId="47" fillId="0" borderId="61" xfId="0" applyFont="1" applyBorder="1" applyAlignment="1">
      <alignment horizontal="center"/>
    </xf>
    <xf numFmtId="0" fontId="47" fillId="0" borderId="0" xfId="0" applyFont="1" applyFill="1" applyBorder="1" applyAlignment="1"/>
    <xf numFmtId="0" fontId="29" fillId="0" borderId="0" xfId="0" applyFont="1" applyAlignment="1"/>
    <xf numFmtId="0" fontId="58" fillId="0" borderId="57" xfId="0" applyFont="1" applyBorder="1" applyAlignment="1"/>
    <xf numFmtId="0" fontId="47" fillId="0" borderId="106" xfId="0" applyFont="1" applyBorder="1" applyAlignment="1"/>
    <xf numFmtId="0" fontId="47" fillId="0" borderId="105" xfId="0" applyFont="1" applyBorder="1" applyAlignment="1"/>
    <xf numFmtId="0" fontId="47" fillId="21" borderId="50" xfId="0" applyFont="1" applyFill="1" applyBorder="1" applyAlignment="1"/>
    <xf numFmtId="0" fontId="47" fillId="21" borderId="49" xfId="0" applyFont="1" applyFill="1" applyBorder="1" applyAlignment="1"/>
    <xf numFmtId="0" fontId="47" fillId="20" borderId="51" xfId="0" applyFont="1" applyFill="1" applyBorder="1" applyAlignment="1"/>
    <xf numFmtId="0" fontId="47" fillId="20" borderId="49" xfId="0" applyFont="1" applyFill="1" applyBorder="1" applyAlignment="1"/>
    <xf numFmtId="0" fontId="58" fillId="20" borderId="105" xfId="0" applyFont="1" applyFill="1" applyBorder="1" applyAlignment="1"/>
    <xf numFmtId="0" fontId="47" fillId="22" borderId="50" xfId="0" applyFont="1" applyFill="1" applyBorder="1" applyAlignment="1"/>
    <xf numFmtId="0" fontId="47" fillId="22" borderId="49" xfId="0" applyFont="1" applyFill="1" applyBorder="1" applyAlignment="1"/>
    <xf numFmtId="0" fontId="47" fillId="22" borderId="109" xfId="0" applyFont="1" applyFill="1" applyBorder="1" applyAlignment="1"/>
    <xf numFmtId="0" fontId="47" fillId="22" borderId="110" xfId="0" applyFont="1" applyFill="1" applyBorder="1" applyAlignment="1"/>
    <xf numFmtId="0" fontId="47" fillId="22" borderId="106" xfId="0" applyFont="1" applyFill="1" applyBorder="1" applyAlignment="1"/>
    <xf numFmtId="0" fontId="47" fillId="22" borderId="105" xfId="0" applyFont="1" applyFill="1" applyBorder="1" applyAlignment="1"/>
    <xf numFmtId="0" fontId="47" fillId="20" borderId="105" xfId="0" applyFont="1" applyFill="1" applyBorder="1" applyAlignment="1"/>
    <xf numFmtId="0" fontId="47" fillId="0" borderId="110" xfId="0" applyFont="1" applyFill="1" applyBorder="1" applyAlignment="1"/>
    <xf numFmtId="0" fontId="64" fillId="20" borderId="49" xfId="0" applyFont="1" applyFill="1" applyBorder="1" applyAlignment="1"/>
    <xf numFmtId="0" fontId="47" fillId="8" borderId="57" xfId="0" applyFont="1" applyFill="1" applyBorder="1" applyAlignment="1"/>
    <xf numFmtId="0" fontId="47" fillId="20" borderId="0" xfId="0" applyFont="1" applyFill="1" applyBorder="1" applyAlignment="1"/>
    <xf numFmtId="0" fontId="47" fillId="20" borderId="106" xfId="0" applyFont="1" applyFill="1" applyBorder="1" applyAlignment="1"/>
    <xf numFmtId="0" fontId="29" fillId="8" borderId="0" xfId="0" applyFont="1" applyFill="1" applyBorder="1" applyAlignment="1"/>
    <xf numFmtId="0" fontId="0" fillId="8" borderId="51" xfId="0" applyFill="1" applyBorder="1"/>
    <xf numFmtId="0" fontId="0" fillId="8" borderId="49" xfId="0" applyFill="1" applyBorder="1"/>
    <xf numFmtId="0" fontId="47" fillId="20" borderId="104" xfId="0" applyFont="1" applyFill="1" applyBorder="1" applyAlignment="1"/>
    <xf numFmtId="0" fontId="47" fillId="21" borderId="100" xfId="0" applyFont="1" applyFill="1" applyBorder="1" applyAlignment="1"/>
    <xf numFmtId="0" fontId="47" fillId="21" borderId="99" xfId="0" applyFont="1" applyFill="1" applyBorder="1" applyAlignment="1"/>
    <xf numFmtId="0" fontId="47" fillId="21" borderId="51" xfId="0" applyFont="1" applyFill="1" applyBorder="1" applyAlignment="1"/>
    <xf numFmtId="0" fontId="64" fillId="21" borderId="99" xfId="0" applyFont="1" applyFill="1" applyBorder="1" applyAlignment="1"/>
    <xf numFmtId="0" fontId="47" fillId="21" borderId="50" xfId="0" applyFont="1" applyFill="1" applyBorder="1" applyAlignment="1">
      <alignment horizontal="left" indent="1"/>
    </xf>
    <xf numFmtId="0" fontId="47" fillId="21" borderId="62" xfId="0" applyFont="1" applyFill="1" applyBorder="1" applyAlignment="1"/>
    <xf numFmtId="0" fontId="47" fillId="21" borderId="46" xfId="0" applyFont="1" applyFill="1" applyBorder="1" applyAlignment="1"/>
    <xf numFmtId="0" fontId="47" fillId="21" borderId="52" xfId="0" applyFont="1" applyFill="1" applyBorder="1" applyAlignment="1">
      <alignment horizontal="left" indent="1"/>
    </xf>
    <xf numFmtId="0" fontId="47" fillId="20" borderId="40" xfId="0" applyFont="1" applyFill="1" applyBorder="1" applyAlignment="1"/>
    <xf numFmtId="0" fontId="47" fillId="20" borderId="71" xfId="0" applyFont="1" applyFill="1" applyBorder="1" applyAlignment="1"/>
    <xf numFmtId="0" fontId="47" fillId="15" borderId="72" xfId="0" applyFont="1" applyFill="1" applyBorder="1" applyAlignment="1"/>
    <xf numFmtId="0" fontId="47" fillId="20" borderId="111" xfId="0" applyFont="1" applyFill="1" applyBorder="1" applyAlignment="1"/>
    <xf numFmtId="0" fontId="29" fillId="0" borderId="0" xfId="0" applyFont="1" applyAlignment="1"/>
    <xf numFmtId="0" fontId="47" fillId="0" borderId="32" xfId="0" applyFont="1" applyBorder="1" applyAlignment="1"/>
    <xf numFmtId="0" fontId="68" fillId="8" borderId="57" xfId="0" applyFont="1" applyFill="1" applyBorder="1" applyAlignment="1"/>
    <xf numFmtId="0" fontId="0" fillId="8" borderId="55" xfId="0" applyFill="1" applyBorder="1" applyAlignment="1"/>
    <xf numFmtId="0" fontId="47" fillId="0" borderId="40" xfId="0" applyFont="1" applyFill="1" applyBorder="1" applyAlignment="1"/>
    <xf numFmtId="0" fontId="47" fillId="0" borderId="104" xfId="0" applyFont="1" applyFill="1" applyBorder="1" applyAlignment="1"/>
    <xf numFmtId="0" fontId="68" fillId="19" borderId="56" xfId="0" applyFont="1" applyFill="1" applyBorder="1" applyAlignment="1"/>
    <xf numFmtId="0" fontId="47" fillId="21" borderId="101" xfId="0" applyFont="1" applyFill="1" applyBorder="1" applyAlignment="1"/>
    <xf numFmtId="0" fontId="40" fillId="8" borderId="61" xfId="0" applyFont="1" applyFill="1" applyBorder="1" applyAlignment="1"/>
    <xf numFmtId="0" fontId="40" fillId="8" borderId="50" xfId="0" applyFont="1" applyFill="1" applyBorder="1"/>
    <xf numFmtId="0" fontId="40" fillId="8" borderId="50" xfId="0" applyFont="1" applyFill="1" applyBorder="1" applyAlignment="1"/>
    <xf numFmtId="0" fontId="40" fillId="0" borderId="63" xfId="0" applyFont="1" applyFill="1" applyBorder="1" applyAlignment="1"/>
    <xf numFmtId="0" fontId="40" fillId="0" borderId="0" xfId="0" applyFont="1" applyFill="1" applyBorder="1"/>
    <xf numFmtId="0" fontId="40" fillId="0" borderId="0" xfId="0" applyFont="1" applyFill="1"/>
    <xf numFmtId="0" fontId="47" fillId="8" borderId="49" xfId="0" applyFont="1" applyFill="1" applyBorder="1" applyAlignment="1">
      <alignment vertical="center"/>
    </xf>
    <xf numFmtId="0" fontId="47" fillId="0" borderId="100" xfId="0" applyFont="1" applyFill="1" applyBorder="1" applyAlignment="1"/>
    <xf numFmtId="0" fontId="18" fillId="0" borderId="0" xfId="0" applyFont="1" applyAlignment="1">
      <alignment horizontal="left" indent="2"/>
    </xf>
    <xf numFmtId="0" fontId="18" fillId="0" borderId="0" xfId="0" applyFont="1" applyAlignment="1">
      <alignment horizontal="left" indent="3"/>
    </xf>
    <xf numFmtId="0" fontId="47" fillId="0" borderId="52" xfId="0" applyFont="1" applyFill="1" applyBorder="1" applyAlignment="1"/>
    <xf numFmtId="0" fontId="47" fillId="0" borderId="53" xfId="0" applyFont="1" applyFill="1" applyBorder="1" applyAlignment="1"/>
    <xf numFmtId="0" fontId="47" fillId="0" borderId="112" xfId="0" applyFont="1" applyFill="1" applyBorder="1" applyAlignment="1"/>
    <xf numFmtId="0" fontId="47" fillId="0" borderId="105" xfId="0" applyFont="1" applyFill="1" applyBorder="1" applyAlignment="1"/>
    <xf numFmtId="0" fontId="47" fillId="8" borderId="0" xfId="0" applyFont="1" applyFill="1" applyBorder="1" applyAlignment="1">
      <alignment vertical="center"/>
    </xf>
    <xf numFmtId="0" fontId="47" fillId="21" borderId="104" xfId="0" applyFont="1" applyFill="1" applyBorder="1" applyAlignment="1"/>
    <xf numFmtId="0" fontId="47" fillId="23" borderId="104" xfId="0" applyFont="1" applyFill="1" applyBorder="1" applyAlignment="1"/>
    <xf numFmtId="0" fontId="47" fillId="0" borderId="113" xfId="0" applyFont="1" applyBorder="1" applyAlignment="1"/>
    <xf numFmtId="0" fontId="47" fillId="0" borderId="102" xfId="0" applyFont="1" applyBorder="1" applyAlignment="1"/>
    <xf numFmtId="0" fontId="47" fillId="21" borderId="103" xfId="0" applyFont="1" applyFill="1" applyBorder="1" applyAlignment="1"/>
    <xf numFmtId="0" fontId="47" fillId="21" borderId="113" xfId="0" applyFont="1" applyFill="1" applyBorder="1" applyAlignment="1"/>
    <xf numFmtId="0" fontId="47" fillId="21" borderId="102" xfId="0" applyFont="1" applyFill="1" applyBorder="1" applyAlignment="1"/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53" fillId="0" borderId="0" xfId="0" applyFont="1"/>
    <xf numFmtId="0" fontId="17" fillId="0" borderId="0" xfId="0" applyFont="1" applyAlignment="1">
      <alignment horizontal="left" indent="3"/>
    </xf>
    <xf numFmtId="0" fontId="17" fillId="0" borderId="0" xfId="0" applyFont="1" applyAlignment="1">
      <alignment horizontal="left" indent="2"/>
    </xf>
    <xf numFmtId="0" fontId="47" fillId="0" borderId="50" xfId="0" quotePrefix="1" applyFont="1" applyFill="1" applyBorder="1" applyAlignment="1"/>
    <xf numFmtId="0" fontId="46" fillId="0" borderId="50" xfId="0" applyFont="1" applyBorder="1" applyAlignment="1"/>
    <xf numFmtId="0" fontId="48" fillId="0" borderId="50" xfId="0" applyFont="1" applyFill="1" applyBorder="1" applyAlignment="1"/>
    <xf numFmtId="0" fontId="48" fillId="0" borderId="46" xfId="0" applyFont="1" applyBorder="1" applyAlignment="1"/>
    <xf numFmtId="0" fontId="46" fillId="0" borderId="99" xfId="0" applyFont="1" applyFill="1" applyBorder="1" applyAlignment="1"/>
    <xf numFmtId="0" fontId="47" fillId="0" borderId="114" xfId="0" applyFont="1" applyBorder="1" applyAlignment="1"/>
    <xf numFmtId="0" fontId="47" fillId="24" borderId="50" xfId="0" applyFont="1" applyFill="1" applyBorder="1" applyAlignment="1"/>
    <xf numFmtId="0" fontId="47" fillId="24" borderId="99" xfId="0" applyFont="1" applyFill="1" applyBorder="1" applyAlignment="1"/>
    <xf numFmtId="0" fontId="47" fillId="24" borderId="100" xfId="0" applyFont="1" applyFill="1" applyBorder="1" applyAlignment="1"/>
    <xf numFmtId="0" fontId="47" fillId="24" borderId="104" xfId="0" applyFont="1" applyFill="1" applyBorder="1" applyAlignment="1"/>
    <xf numFmtId="0" fontId="47" fillId="25" borderId="50" xfId="0" applyFont="1" applyFill="1" applyBorder="1" applyAlignment="1"/>
    <xf numFmtId="0" fontId="47" fillId="25" borderId="100" xfId="0" applyFont="1" applyFill="1" applyBorder="1" applyAlignment="1"/>
    <xf numFmtId="0" fontId="47" fillId="25" borderId="51" xfId="0" applyFont="1" applyFill="1" applyBorder="1" applyAlignment="1"/>
    <xf numFmtId="0" fontId="47" fillId="26" borderId="98" xfId="0" applyFont="1" applyFill="1" applyBorder="1" applyAlignment="1"/>
    <xf numFmtId="0" fontId="47" fillId="26" borderId="50" xfId="0" applyFont="1" applyFill="1" applyBorder="1" applyAlignment="1"/>
    <xf numFmtId="0" fontId="45" fillId="26" borderId="50" xfId="0" applyFont="1" applyFill="1" applyBorder="1" applyAlignment="1"/>
    <xf numFmtId="0" fontId="47" fillId="26" borderId="100" xfId="0" applyFont="1" applyFill="1" applyBorder="1" applyAlignment="1"/>
    <xf numFmtId="0" fontId="45" fillId="26" borderId="100" xfId="0" applyFont="1" applyFill="1" applyBorder="1" applyAlignment="1"/>
    <xf numFmtId="0" fontId="47" fillId="25" borderId="49" xfId="0" applyFont="1" applyFill="1" applyBorder="1" applyAlignment="1"/>
    <xf numFmtId="0" fontId="47" fillId="25" borderId="99" xfId="0" applyFont="1" applyFill="1" applyBorder="1" applyAlignment="1"/>
    <xf numFmtId="0" fontId="47" fillId="25" borderId="105" xfId="0" applyFont="1" applyFill="1" applyBorder="1" applyAlignment="1"/>
    <xf numFmtId="0" fontId="47" fillId="24" borderId="108" xfId="0" applyFont="1" applyFill="1" applyBorder="1" applyAlignment="1"/>
    <xf numFmtId="0" fontId="47" fillId="24" borderId="107" xfId="0" applyFont="1" applyFill="1" applyBorder="1" applyAlignment="1"/>
    <xf numFmtId="0" fontId="47" fillId="24" borderId="109" xfId="0" applyFont="1" applyFill="1" applyBorder="1" applyAlignment="1"/>
    <xf numFmtId="0" fontId="47" fillId="24" borderId="110" xfId="0" applyFont="1" applyFill="1" applyBorder="1" applyAlignment="1"/>
    <xf numFmtId="0" fontId="47" fillId="24" borderId="49" xfId="0" applyFont="1" applyFill="1" applyBorder="1" applyAlignment="1"/>
    <xf numFmtId="0" fontId="47" fillId="24" borderId="106" xfId="0" applyFont="1" applyFill="1" applyBorder="1" applyAlignment="1"/>
    <xf numFmtId="0" fontId="47" fillId="24" borderId="105" xfId="0" applyFont="1" applyFill="1" applyBorder="1" applyAlignment="1"/>
    <xf numFmtId="0" fontId="47" fillId="25" borderId="52" xfId="0" applyFont="1" applyFill="1" applyBorder="1" applyAlignment="1"/>
    <xf numFmtId="0" fontId="47" fillId="25" borderId="53" xfId="0" applyFont="1" applyFill="1" applyBorder="1" applyAlignment="1"/>
    <xf numFmtId="0" fontId="47" fillId="24" borderId="40" xfId="0" applyFont="1" applyFill="1" applyBorder="1" applyAlignment="1"/>
    <xf numFmtId="0" fontId="47" fillId="0" borderId="110" xfId="0" applyFont="1" applyBorder="1" applyAlignment="1"/>
    <xf numFmtId="0" fontId="47" fillId="20" borderId="115" xfId="0" applyFont="1" applyFill="1" applyBorder="1" applyAlignment="1"/>
    <xf numFmtId="0" fontId="29" fillId="0" borderId="0" xfId="0" applyFont="1" applyAlignment="1"/>
    <xf numFmtId="0" fontId="47" fillId="0" borderId="49" xfId="0" applyFont="1" applyBorder="1" applyAlignment="1"/>
    <xf numFmtId="0" fontId="47" fillId="0" borderId="51" xfId="0" applyFont="1" applyBorder="1" applyAlignment="1"/>
    <xf numFmtId="0" fontId="47" fillId="0" borderId="61" xfId="0" applyFont="1" applyBorder="1" applyAlignment="1"/>
    <xf numFmtId="0" fontId="47" fillId="0" borderId="55" xfId="0" applyFont="1" applyBorder="1" applyAlignment="1"/>
    <xf numFmtId="0" fontId="69" fillId="0" borderId="0" xfId="0" applyFont="1" applyAlignment="1">
      <alignment horizontal="left" indent="2"/>
    </xf>
    <xf numFmtId="0" fontId="69" fillId="0" borderId="0" xfId="0" applyFont="1" applyAlignment="1">
      <alignment horizontal="left" indent="3"/>
    </xf>
    <xf numFmtId="0" fontId="16" fillId="0" borderId="0" xfId="0" applyFont="1"/>
    <xf numFmtId="0" fontId="70" fillId="0" borderId="2" xfId="0" applyFont="1" applyBorder="1" applyAlignment="1">
      <alignment horizontal="center"/>
    </xf>
    <xf numFmtId="0" fontId="40" fillId="0" borderId="7" xfId="0" applyFont="1" applyBorder="1" applyAlignment="1">
      <alignment horizontal="center"/>
    </xf>
    <xf numFmtId="0" fontId="40" fillId="0" borderId="7" xfId="0" applyFont="1" applyBorder="1"/>
    <xf numFmtId="1" fontId="40" fillId="0" borderId="0" xfId="0" applyNumberFormat="1" applyFont="1"/>
    <xf numFmtId="0" fontId="71" fillId="0" borderId="0" xfId="0" applyFont="1" applyAlignment="1">
      <alignment vertical="center"/>
    </xf>
    <xf numFmtId="0" fontId="47" fillId="0" borderId="100" xfId="0" applyFont="1" applyFill="1" applyBorder="1" applyAlignment="1"/>
    <xf numFmtId="0" fontId="47" fillId="19" borderId="61" xfId="0" applyFont="1" applyFill="1" applyBorder="1" applyAlignment="1">
      <alignment horizontal="left" indent="1"/>
    </xf>
    <xf numFmtId="0" fontId="47" fillId="19" borderId="63" xfId="0" applyFont="1" applyFill="1" applyBorder="1" applyAlignment="1">
      <alignment horizontal="center"/>
    </xf>
    <xf numFmtId="0" fontId="47" fillId="19" borderId="55" xfId="0" applyFont="1" applyFill="1" applyBorder="1" applyAlignment="1">
      <alignment horizontal="center"/>
    </xf>
    <xf numFmtId="0" fontId="45" fillId="19" borderId="32" xfId="0" applyFont="1" applyFill="1" applyBorder="1" applyAlignment="1">
      <alignment horizontal="center"/>
    </xf>
    <xf numFmtId="0" fontId="45" fillId="19" borderId="56" xfId="0" applyFont="1" applyFill="1" applyBorder="1" applyAlignment="1">
      <alignment horizontal="center"/>
    </xf>
    <xf numFmtId="0" fontId="45" fillId="19" borderId="54" xfId="0" applyFont="1" applyFill="1" applyBorder="1" applyAlignment="1">
      <alignment horizontal="center"/>
    </xf>
    <xf numFmtId="0" fontId="67" fillId="8" borderId="0" xfId="0" applyFont="1" applyFill="1" applyBorder="1"/>
    <xf numFmtId="0" fontId="47" fillId="25" borderId="46" xfId="0" applyFont="1" applyFill="1" applyBorder="1" applyAlignment="1"/>
    <xf numFmtId="0" fontId="47" fillId="20" borderId="116" xfId="0" applyFont="1" applyFill="1" applyBorder="1" applyAlignment="1"/>
    <xf numFmtId="0" fontId="15" fillId="0" borderId="0" xfId="0" applyFont="1" applyAlignment="1">
      <alignment horizontal="left" indent="1"/>
    </xf>
    <xf numFmtId="0" fontId="45" fillId="0" borderId="15" xfId="0" applyFont="1" applyBorder="1"/>
    <xf numFmtId="0" fontId="48" fillId="0" borderId="43" xfId="0" applyFont="1" applyBorder="1" applyAlignment="1">
      <alignment horizontal="right"/>
    </xf>
    <xf numFmtId="0" fontId="48" fillId="0" borderId="0" xfId="0" applyFont="1" applyBorder="1"/>
    <xf numFmtId="0" fontId="48" fillId="0" borderId="17" xfId="0" applyFont="1" applyBorder="1"/>
    <xf numFmtId="0" fontId="67" fillId="0" borderId="43" xfId="0" applyFont="1" applyBorder="1" applyAlignment="1">
      <alignment horizontal="right"/>
    </xf>
    <xf numFmtId="0" fontId="67" fillId="0" borderId="0" xfId="0" applyFont="1" applyBorder="1"/>
    <xf numFmtId="0" fontId="73" fillId="0" borderId="59" xfId="0" applyFont="1" applyBorder="1" applyAlignment="1">
      <alignment horizontal="right"/>
    </xf>
    <xf numFmtId="0" fontId="73" fillId="0" borderId="15" xfId="0" applyFont="1" applyBorder="1"/>
    <xf numFmtId="0" fontId="73" fillId="0" borderId="43" xfId="0" applyFont="1" applyBorder="1" applyAlignment="1">
      <alignment horizontal="right"/>
    </xf>
    <xf numFmtId="0" fontId="73" fillId="0" borderId="0" xfId="0" applyFont="1" applyBorder="1"/>
    <xf numFmtId="0" fontId="73" fillId="0" borderId="17" xfId="0" applyFont="1" applyBorder="1"/>
    <xf numFmtId="0" fontId="74" fillId="0" borderId="17" xfId="0" applyFont="1" applyBorder="1"/>
    <xf numFmtId="0" fontId="72" fillId="0" borderId="59" xfId="0" applyFont="1" applyBorder="1" applyAlignment="1">
      <alignment horizontal="right"/>
    </xf>
    <xf numFmtId="0" fontId="45" fillId="0" borderId="18" xfId="0" applyFont="1" applyBorder="1"/>
    <xf numFmtId="0" fontId="45" fillId="0" borderId="15" xfId="0" applyFont="1" applyBorder="1" applyAlignment="1">
      <alignment horizontal="right"/>
    </xf>
    <xf numFmtId="0" fontId="75" fillId="0" borderId="43" xfId="0" applyFont="1" applyBorder="1" applyAlignment="1">
      <alignment horizontal="right"/>
    </xf>
    <xf numFmtId="0" fontId="75" fillId="0" borderId="0" xfId="0" applyFont="1" applyBorder="1"/>
    <xf numFmtId="0" fontId="75" fillId="0" borderId="17" xfId="0" applyFont="1" applyBorder="1"/>
    <xf numFmtId="0" fontId="67" fillId="0" borderId="58" xfId="0" applyFont="1" applyBorder="1" applyAlignment="1">
      <alignment horizontal="right"/>
    </xf>
    <xf numFmtId="0" fontId="67" fillId="0" borderId="27" xfId="0" applyFont="1" applyBorder="1"/>
    <xf numFmtId="0" fontId="67" fillId="0" borderId="0" xfId="0" applyFont="1" applyBorder="1" applyAlignment="1">
      <alignment horizontal="right"/>
    </xf>
    <xf numFmtId="0" fontId="73" fillId="0" borderId="18" xfId="0" applyFont="1" applyBorder="1"/>
    <xf numFmtId="0" fontId="76" fillId="0" borderId="48" xfId="0" applyFont="1" applyBorder="1"/>
    <xf numFmtId="0" fontId="76" fillId="0" borderId="17" xfId="0" applyFont="1" applyBorder="1"/>
    <xf numFmtId="0" fontId="47" fillId="0" borderId="114" xfId="0" applyFont="1" applyFill="1" applyBorder="1" applyAlignment="1"/>
    <xf numFmtId="0" fontId="47" fillId="0" borderId="106" xfId="0" applyFont="1" applyFill="1" applyBorder="1" applyAlignment="1"/>
    <xf numFmtId="0" fontId="47" fillId="0" borderId="117" xfId="0" applyFont="1" applyFill="1" applyBorder="1" applyAlignment="1"/>
    <xf numFmtId="0" fontId="47" fillId="0" borderId="0" xfId="0" applyFont="1" applyFill="1" applyBorder="1" applyAlignment="1"/>
    <xf numFmtId="0" fontId="48" fillId="19" borderId="54" xfId="0" applyFont="1" applyFill="1" applyBorder="1" applyAlignment="1"/>
    <xf numFmtId="0" fontId="48" fillId="19" borderId="57" xfId="0" applyFont="1" applyFill="1" applyBorder="1" applyAlignment="1"/>
    <xf numFmtId="0" fontId="47" fillId="8" borderId="57" xfId="0" applyFont="1" applyFill="1" applyBorder="1" applyAlignment="1"/>
    <xf numFmtId="0" fontId="47" fillId="0" borderId="100" xfId="0" applyFont="1" applyFill="1" applyBorder="1" applyAlignment="1"/>
    <xf numFmtId="0" fontId="63" fillId="8" borderId="63" xfId="0" applyFont="1" applyFill="1" applyBorder="1" applyAlignment="1"/>
    <xf numFmtId="0" fontId="40" fillId="8" borderId="49" xfId="0" applyFont="1" applyFill="1" applyBorder="1"/>
    <xf numFmtId="0" fontId="40" fillId="8" borderId="51" xfId="0" applyFont="1" applyFill="1" applyBorder="1"/>
    <xf numFmtId="0" fontId="40" fillId="0" borderId="0" xfId="0" applyFont="1" applyFill="1" applyBorder="1" applyAlignment="1">
      <alignment vertical="center"/>
    </xf>
    <xf numFmtId="0" fontId="40" fillId="8" borderId="53" xfId="0" applyFont="1" applyFill="1" applyBorder="1"/>
    <xf numFmtId="0" fontId="40" fillId="0" borderId="62" xfId="0" applyFont="1" applyFill="1" applyBorder="1" applyAlignment="1"/>
    <xf numFmtId="0" fontId="40" fillId="0" borderId="46" xfId="0" applyFont="1" applyFill="1" applyBorder="1" applyAlignment="1"/>
    <xf numFmtId="0" fontId="47" fillId="0" borderId="0" xfId="0" applyFont="1" applyFill="1" applyBorder="1" applyAlignment="1"/>
    <xf numFmtId="0" fontId="47" fillId="25" borderId="51" xfId="0" applyFont="1" applyFill="1" applyBorder="1" applyAlignment="1"/>
    <xf numFmtId="0" fontId="47" fillId="0" borderId="100" xfId="0" applyFont="1" applyFill="1" applyBorder="1" applyAlignment="1"/>
    <xf numFmtId="0" fontId="40" fillId="0" borderId="61" xfId="0" applyFont="1" applyFill="1" applyBorder="1" applyAlignment="1"/>
    <xf numFmtId="0" fontId="40" fillId="0" borderId="49" xfId="0" applyFont="1" applyFill="1" applyBorder="1" applyAlignment="1"/>
    <xf numFmtId="0" fontId="40" fillId="0" borderId="52" xfId="0" applyFont="1" applyFill="1" applyBorder="1" applyAlignment="1"/>
    <xf numFmtId="0" fontId="40" fillId="0" borderId="40" xfId="0" applyFont="1" applyFill="1" applyBorder="1" applyAlignment="1"/>
    <xf numFmtId="0" fontId="40" fillId="0" borderId="50" xfId="0" applyFont="1" applyFill="1" applyBorder="1" applyAlignment="1"/>
    <xf numFmtId="0" fontId="40" fillId="0" borderId="19" xfId="0" applyFont="1" applyBorder="1" applyAlignment="1">
      <alignment horizontal="center" vertical="center"/>
    </xf>
    <xf numFmtId="0" fontId="40" fillId="0" borderId="16" xfId="0" applyFont="1" applyBorder="1" applyAlignment="1">
      <alignment horizontal="center" vertical="center"/>
    </xf>
    <xf numFmtId="0" fontId="40" fillId="0" borderId="21" xfId="0" applyFont="1" applyBorder="1" applyAlignment="1">
      <alignment vertical="center"/>
    </xf>
    <xf numFmtId="0" fontId="40" fillId="0" borderId="22" xfId="0" applyFont="1" applyBorder="1" applyAlignment="1">
      <alignment vertical="center"/>
    </xf>
    <xf numFmtId="0" fontId="40" fillId="8" borderId="53" xfId="0" applyFont="1" applyFill="1" applyBorder="1" applyAlignment="1"/>
    <xf numFmtId="0" fontId="40" fillId="0" borderId="16" xfId="0" applyFont="1" applyBorder="1" applyAlignment="1">
      <alignment vertical="center"/>
    </xf>
    <xf numFmtId="0" fontId="40" fillId="0" borderId="27" xfId="0" applyFont="1" applyBorder="1" applyAlignment="1">
      <alignment vertical="center"/>
    </xf>
    <xf numFmtId="0" fontId="48" fillId="0" borderId="0" xfId="0" applyFont="1"/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14" fillId="0" borderId="0" xfId="0" applyFont="1" applyAlignment="1">
      <alignment horizontal="left" indent="2"/>
    </xf>
    <xf numFmtId="0" fontId="63" fillId="0" borderId="0" xfId="0" applyFont="1"/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60" xfId="0" applyFont="1" applyBorder="1"/>
    <xf numFmtId="0" fontId="40" fillId="0" borderId="21" xfId="0" applyFont="1" applyBorder="1"/>
    <xf numFmtId="0" fontId="40" fillId="0" borderId="22" xfId="0" applyFont="1" applyBorder="1"/>
    <xf numFmtId="0" fontId="47" fillId="0" borderId="100" xfId="0" applyFont="1" applyFill="1" applyBorder="1" applyAlignment="1"/>
    <xf numFmtId="0" fontId="40" fillId="0" borderId="43" xfId="0" applyFont="1" applyBorder="1"/>
    <xf numFmtId="0" fontId="40" fillId="0" borderId="17" xfId="0" applyFont="1" applyBorder="1"/>
    <xf numFmtId="0" fontId="40" fillId="0" borderId="18" xfId="0" applyFont="1" applyBorder="1"/>
    <xf numFmtId="0" fontId="40" fillId="0" borderId="43" xfId="0" applyFont="1" applyBorder="1" applyAlignment="1">
      <alignment horizontal="center"/>
    </xf>
    <xf numFmtId="0" fontId="40" fillId="0" borderId="59" xfId="0" applyFont="1" applyBorder="1" applyAlignment="1">
      <alignment horizontal="center"/>
    </xf>
    <xf numFmtId="0" fontId="29" fillId="0" borderId="0" xfId="0" applyFont="1" applyAlignment="1">
      <alignment vertical="center"/>
    </xf>
    <xf numFmtId="0" fontId="40" fillId="0" borderId="60" xfId="0" applyFont="1" applyBorder="1" applyAlignment="1">
      <alignment vertical="center"/>
    </xf>
    <xf numFmtId="0" fontId="37" fillId="0" borderId="19" xfId="0" applyFont="1" applyBorder="1" applyAlignment="1">
      <alignment horizontal="center" vertical="center"/>
    </xf>
    <xf numFmtId="0" fontId="37" fillId="0" borderId="44" xfId="0" applyFont="1" applyBorder="1" applyAlignment="1">
      <alignment horizontal="center" vertical="center"/>
    </xf>
    <xf numFmtId="0" fontId="37" fillId="0" borderId="20" xfId="0" applyFont="1" applyBorder="1" applyAlignment="1">
      <alignment horizontal="center" vertical="center"/>
    </xf>
    <xf numFmtId="2" fontId="65" fillId="0" borderId="58" xfId="0" applyNumberFormat="1" applyFont="1" applyBorder="1" applyAlignment="1">
      <alignment vertical="center"/>
    </xf>
    <xf numFmtId="2" fontId="65" fillId="0" borderId="27" xfId="0" applyNumberFormat="1" applyFont="1" applyBorder="1" applyAlignment="1">
      <alignment vertical="center"/>
    </xf>
    <xf numFmtId="2" fontId="65" fillId="0" borderId="48" xfId="0" applyNumberFormat="1" applyFont="1" applyBorder="1" applyAlignment="1">
      <alignment vertical="center"/>
    </xf>
    <xf numFmtId="2" fontId="65" fillId="0" borderId="43" xfId="0" applyNumberFormat="1" applyFont="1" applyBorder="1" applyAlignment="1">
      <alignment vertical="center"/>
    </xf>
    <xf numFmtId="2" fontId="65" fillId="0" borderId="0" xfId="0" applyNumberFormat="1" applyFont="1" applyBorder="1" applyAlignment="1">
      <alignment vertical="center"/>
    </xf>
    <xf numFmtId="2" fontId="65" fillId="0" borderId="17" xfId="0" applyNumberFormat="1" applyFont="1" applyBorder="1" applyAlignment="1">
      <alignment vertical="center"/>
    </xf>
    <xf numFmtId="2" fontId="65" fillId="0" borderId="59" xfId="0" applyNumberFormat="1" applyFont="1" applyBorder="1" applyAlignment="1">
      <alignment vertical="center"/>
    </xf>
    <xf numFmtId="2" fontId="65" fillId="0" borderId="15" xfId="0" applyNumberFormat="1" applyFont="1" applyBorder="1" applyAlignment="1">
      <alignment vertical="center"/>
    </xf>
    <xf numFmtId="2" fontId="65" fillId="0" borderId="18" xfId="0" applyNumberFormat="1" applyFont="1" applyBorder="1" applyAlignment="1">
      <alignment vertical="center"/>
    </xf>
    <xf numFmtId="0" fontId="65" fillId="21" borderId="58" xfId="0" applyFont="1" applyFill="1" applyBorder="1" applyAlignment="1">
      <alignment vertical="center"/>
    </xf>
    <xf numFmtId="0" fontId="65" fillId="21" borderId="27" xfId="0" applyFont="1" applyFill="1" applyBorder="1" applyAlignment="1">
      <alignment vertical="center"/>
    </xf>
    <xf numFmtId="0" fontId="65" fillId="21" borderId="48" xfId="0" applyFont="1" applyFill="1" applyBorder="1" applyAlignment="1">
      <alignment vertical="center"/>
    </xf>
    <xf numFmtId="0" fontId="65" fillId="21" borderId="43" xfId="0" applyFont="1" applyFill="1" applyBorder="1" applyAlignment="1">
      <alignment vertical="center"/>
    </xf>
    <xf numFmtId="0" fontId="65" fillId="21" borderId="0" xfId="0" applyFont="1" applyFill="1" applyBorder="1" applyAlignment="1">
      <alignment vertical="center"/>
    </xf>
    <xf numFmtId="0" fontId="65" fillId="21" borderId="17" xfId="0" applyFont="1" applyFill="1" applyBorder="1" applyAlignment="1">
      <alignment vertical="center"/>
    </xf>
    <xf numFmtId="0" fontId="65" fillId="21" borderId="59" xfId="0" applyFont="1" applyFill="1" applyBorder="1" applyAlignment="1">
      <alignment vertical="center"/>
    </xf>
    <xf numFmtId="0" fontId="65" fillId="21" borderId="15" xfId="0" applyFont="1" applyFill="1" applyBorder="1" applyAlignment="1">
      <alignment vertical="center"/>
    </xf>
    <xf numFmtId="0" fontId="65" fillId="21" borderId="18" xfId="0" applyFont="1" applyFill="1" applyBorder="1" applyAlignment="1">
      <alignment vertical="center"/>
    </xf>
    <xf numFmtId="0" fontId="65" fillId="25" borderId="58" xfId="0" applyFont="1" applyFill="1" applyBorder="1" applyAlignment="1">
      <alignment vertical="center"/>
    </xf>
    <xf numFmtId="0" fontId="65" fillId="25" borderId="27" xfId="0" applyFont="1" applyFill="1" applyBorder="1" applyAlignment="1">
      <alignment vertical="center"/>
    </xf>
    <xf numFmtId="0" fontId="65" fillId="25" borderId="48" xfId="0" applyFont="1" applyFill="1" applyBorder="1" applyAlignment="1">
      <alignment vertical="center"/>
    </xf>
    <xf numFmtId="0" fontId="65" fillId="25" borderId="43" xfId="0" applyFont="1" applyFill="1" applyBorder="1" applyAlignment="1">
      <alignment vertical="center"/>
    </xf>
    <xf numFmtId="0" fontId="65" fillId="25" borderId="0" xfId="0" applyFont="1" applyFill="1" applyBorder="1" applyAlignment="1">
      <alignment vertical="center"/>
    </xf>
    <xf numFmtId="0" fontId="65" fillId="25" borderId="17" xfId="0" applyFont="1" applyFill="1" applyBorder="1" applyAlignment="1">
      <alignment vertical="center"/>
    </xf>
    <xf numFmtId="0" fontId="65" fillId="25" borderId="59" xfId="0" applyFont="1" applyFill="1" applyBorder="1" applyAlignment="1">
      <alignment vertical="center"/>
    </xf>
    <xf numFmtId="0" fontId="65" fillId="25" borderId="15" xfId="0" applyFont="1" applyFill="1" applyBorder="1" applyAlignment="1">
      <alignment vertical="center"/>
    </xf>
    <xf numFmtId="0" fontId="65" fillId="25" borderId="18" xfId="0" applyFont="1" applyFill="1" applyBorder="1" applyAlignment="1">
      <alignment vertical="center"/>
    </xf>
    <xf numFmtId="1" fontId="29" fillId="0" borderId="0" xfId="0" applyNumberFormat="1" applyFont="1" applyAlignment="1">
      <alignment vertical="center"/>
    </xf>
    <xf numFmtId="175" fontId="29" fillId="0" borderId="0" xfId="0" applyNumberFormat="1" applyFont="1" applyAlignment="1">
      <alignment vertical="center"/>
    </xf>
    <xf numFmtId="0" fontId="65" fillId="24" borderId="58" xfId="0" applyNumberFormat="1" applyFont="1" applyFill="1" applyBorder="1" applyAlignment="1">
      <alignment vertical="center"/>
    </xf>
    <xf numFmtId="0" fontId="65" fillId="24" borderId="27" xfId="0" applyNumberFormat="1" applyFont="1" applyFill="1" applyBorder="1" applyAlignment="1">
      <alignment vertical="center"/>
    </xf>
    <xf numFmtId="0" fontId="65" fillId="24" borderId="48" xfId="0" applyNumberFormat="1" applyFont="1" applyFill="1" applyBorder="1" applyAlignment="1">
      <alignment vertical="center"/>
    </xf>
    <xf numFmtId="0" fontId="65" fillId="24" borderId="43" xfId="0" applyNumberFormat="1" applyFont="1" applyFill="1" applyBorder="1" applyAlignment="1">
      <alignment vertical="center"/>
    </xf>
    <xf numFmtId="0" fontId="65" fillId="24" borderId="0" xfId="0" applyNumberFormat="1" applyFont="1" applyFill="1" applyBorder="1" applyAlignment="1">
      <alignment vertical="center"/>
    </xf>
    <xf numFmtId="0" fontId="65" fillId="24" borderId="17" xfId="0" applyNumberFormat="1" applyFont="1" applyFill="1" applyBorder="1" applyAlignment="1">
      <alignment vertical="center"/>
    </xf>
    <xf numFmtId="0" fontId="65" fillId="24" borderId="59" xfId="0" applyNumberFormat="1" applyFont="1" applyFill="1" applyBorder="1" applyAlignment="1">
      <alignment vertical="center"/>
    </xf>
    <xf numFmtId="0" fontId="65" fillId="24" borderId="15" xfId="0" applyNumberFormat="1" applyFont="1" applyFill="1" applyBorder="1" applyAlignment="1">
      <alignment vertical="center"/>
    </xf>
    <xf numFmtId="0" fontId="65" fillId="24" borderId="18" xfId="0" applyNumberFormat="1" applyFont="1" applyFill="1" applyBorder="1" applyAlignment="1">
      <alignment vertical="center"/>
    </xf>
    <xf numFmtId="0" fontId="37" fillId="25" borderId="19" xfId="0" applyFont="1" applyFill="1" applyBorder="1" applyAlignment="1">
      <alignment horizontal="center" vertical="center"/>
    </xf>
    <xf numFmtId="0" fontId="37" fillId="25" borderId="44" xfId="0" applyFont="1" applyFill="1" applyBorder="1" applyAlignment="1">
      <alignment horizontal="center" vertical="center"/>
    </xf>
    <xf numFmtId="0" fontId="37" fillId="25" borderId="20" xfId="0" applyFont="1" applyFill="1" applyBorder="1" applyAlignment="1">
      <alignment horizontal="center" vertical="center"/>
    </xf>
    <xf numFmtId="1" fontId="65" fillId="25" borderId="58" xfId="0" applyNumberFormat="1" applyFont="1" applyFill="1" applyBorder="1" applyAlignment="1">
      <alignment vertical="center"/>
    </xf>
    <xf numFmtId="1" fontId="65" fillId="25" borderId="27" xfId="0" applyNumberFormat="1" applyFont="1" applyFill="1" applyBorder="1" applyAlignment="1">
      <alignment vertical="center"/>
    </xf>
    <xf numFmtId="1" fontId="65" fillId="25" borderId="48" xfId="0" applyNumberFormat="1" applyFont="1" applyFill="1" applyBorder="1" applyAlignment="1">
      <alignment vertical="center"/>
    </xf>
    <xf numFmtId="1" fontId="65" fillId="25" borderId="43" xfId="0" applyNumberFormat="1" applyFont="1" applyFill="1" applyBorder="1" applyAlignment="1">
      <alignment vertical="center"/>
    </xf>
    <xf numFmtId="1" fontId="65" fillId="25" borderId="0" xfId="0" applyNumberFormat="1" applyFont="1" applyFill="1" applyBorder="1" applyAlignment="1">
      <alignment vertical="center"/>
    </xf>
    <xf numFmtId="1" fontId="65" fillId="25" borderId="17" xfId="0" applyNumberFormat="1" applyFont="1" applyFill="1" applyBorder="1" applyAlignment="1">
      <alignment vertical="center"/>
    </xf>
    <xf numFmtId="1" fontId="65" fillId="25" borderId="59" xfId="0" applyNumberFormat="1" applyFont="1" applyFill="1" applyBorder="1" applyAlignment="1">
      <alignment vertical="center"/>
    </xf>
    <xf numFmtId="1" fontId="65" fillId="25" borderId="15" xfId="0" applyNumberFormat="1" applyFont="1" applyFill="1" applyBorder="1" applyAlignment="1">
      <alignment vertical="center"/>
    </xf>
    <xf numFmtId="1" fontId="65" fillId="25" borderId="18" xfId="0" applyNumberFormat="1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56" fillId="0" borderId="0" xfId="0" applyFont="1"/>
    <xf numFmtId="0" fontId="40" fillId="0" borderId="16" xfId="0" applyFont="1" applyBorder="1" applyAlignment="1"/>
    <xf numFmtId="176" fontId="40" fillId="0" borderId="0" xfId="0" applyNumberFormat="1" applyFont="1"/>
    <xf numFmtId="0" fontId="48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48" fillId="0" borderId="0" xfId="0" applyFont="1" applyAlignment="1">
      <alignment horizontal="right"/>
    </xf>
    <xf numFmtId="175" fontId="40" fillId="0" borderId="0" xfId="0" applyNumberFormat="1" applyFont="1"/>
    <xf numFmtId="177" fontId="40" fillId="0" borderId="0" xfId="0" applyNumberFormat="1" applyFont="1"/>
    <xf numFmtId="178" fontId="40" fillId="0" borderId="0" xfId="0" applyNumberFormat="1" applyFont="1"/>
    <xf numFmtId="179" fontId="40" fillId="0" borderId="0" xfId="0" applyNumberFormat="1" applyFont="1"/>
    <xf numFmtId="180" fontId="40" fillId="0" borderId="0" xfId="0" applyNumberFormat="1" applyFont="1"/>
    <xf numFmtId="10" fontId="40" fillId="0" borderId="0" xfId="0" applyNumberFormat="1" applyFont="1"/>
    <xf numFmtId="1" fontId="40" fillId="0" borderId="15" xfId="0" applyNumberFormat="1" applyFont="1" applyBorder="1"/>
    <xf numFmtId="10" fontId="40" fillId="0" borderId="0" xfId="6" applyNumberFormat="1" applyFont="1"/>
    <xf numFmtId="0" fontId="77" fillId="0" borderId="0" xfId="0" applyFont="1"/>
    <xf numFmtId="0" fontId="48" fillId="0" borderId="16" xfId="0" applyFont="1" applyBorder="1" applyAlignment="1">
      <alignment horizontal="center"/>
    </xf>
    <xf numFmtId="175" fontId="40" fillId="0" borderId="0" xfId="0" applyNumberFormat="1" applyFont="1" applyBorder="1"/>
    <xf numFmtId="175" fontId="40" fillId="0" borderId="17" xfId="0" applyNumberFormat="1" applyFont="1" applyBorder="1"/>
    <xf numFmtId="175" fontId="40" fillId="0" borderId="18" xfId="0" applyNumberFormat="1" applyFont="1" applyBorder="1"/>
    <xf numFmtId="175" fontId="40" fillId="0" borderId="60" xfId="0" applyNumberFormat="1" applyFont="1" applyBorder="1"/>
    <xf numFmtId="176" fontId="40" fillId="0" borderId="60" xfId="0" applyNumberFormat="1" applyFont="1" applyBorder="1"/>
    <xf numFmtId="175" fontId="40" fillId="0" borderId="21" xfId="0" applyNumberFormat="1" applyFont="1" applyBorder="1"/>
    <xf numFmtId="176" fontId="40" fillId="0" borderId="21" xfId="0" applyNumberFormat="1" applyFont="1" applyBorder="1"/>
    <xf numFmtId="175" fontId="40" fillId="0" borderId="22" xfId="0" applyNumberFormat="1" applyFont="1" applyBorder="1"/>
    <xf numFmtId="176" fontId="40" fillId="0" borderId="22" xfId="0" applyNumberFormat="1" applyFont="1" applyBorder="1"/>
    <xf numFmtId="174" fontId="40" fillId="0" borderId="0" xfId="0" applyNumberFormat="1" applyFont="1"/>
    <xf numFmtId="0" fontId="48" fillId="0" borderId="0" xfId="0" applyFont="1" applyBorder="1" applyAlignment="1">
      <alignment horizontal="center"/>
    </xf>
    <xf numFmtId="174" fontId="40" fillId="0" borderId="58" xfId="0" applyNumberFormat="1" applyFont="1" applyBorder="1"/>
    <xf numFmtId="174" fontId="40" fillId="0" borderId="27" xfId="0" applyNumberFormat="1" applyFont="1" applyBorder="1"/>
    <xf numFmtId="174" fontId="40" fillId="0" borderId="48" xfId="0" applyNumberFormat="1" applyFont="1" applyBorder="1"/>
    <xf numFmtId="174" fontId="40" fillId="0" borderId="43" xfId="0" applyNumberFormat="1" applyFont="1" applyBorder="1"/>
    <xf numFmtId="174" fontId="40" fillId="0" borderId="0" xfId="0" applyNumberFormat="1" applyFont="1" applyBorder="1"/>
    <xf numFmtId="174" fontId="40" fillId="0" borderId="17" xfId="0" applyNumberFormat="1" applyFont="1" applyBorder="1"/>
    <xf numFmtId="174" fontId="40" fillId="0" borderId="59" xfId="0" applyNumberFormat="1" applyFont="1" applyBorder="1"/>
    <xf numFmtId="174" fontId="40" fillId="0" borderId="15" xfId="0" applyNumberFormat="1" applyFont="1" applyBorder="1"/>
    <xf numFmtId="174" fontId="40" fillId="0" borderId="18" xfId="0" applyNumberFormat="1" applyFont="1" applyBorder="1"/>
    <xf numFmtId="0" fontId="48" fillId="0" borderId="20" xfId="0" applyFont="1" applyBorder="1" applyAlignment="1">
      <alignment horizontal="center"/>
    </xf>
    <xf numFmtId="181" fontId="40" fillId="0" borderId="0" xfId="7" applyNumberFormat="1" applyFont="1"/>
    <xf numFmtId="3" fontId="40" fillId="0" borderId="0" xfId="0" applyNumberFormat="1" applyFont="1"/>
    <xf numFmtId="182" fontId="40" fillId="0" borderId="0" xfId="6" applyNumberFormat="1" applyFont="1"/>
    <xf numFmtId="182" fontId="40" fillId="0" borderId="0" xfId="0" applyNumberFormat="1" applyFont="1"/>
    <xf numFmtId="2" fontId="40" fillId="0" borderId="43" xfId="0" applyNumberFormat="1" applyFont="1" applyBorder="1"/>
    <xf numFmtId="2" fontId="40" fillId="0" borderId="59" xfId="0" applyNumberFormat="1" applyFont="1" applyBorder="1"/>
    <xf numFmtId="2" fontId="40" fillId="0" borderId="60" xfId="0" applyNumberFormat="1" applyFont="1" applyBorder="1"/>
    <xf numFmtId="2" fontId="40" fillId="0" borderId="21" xfId="0" applyNumberFormat="1" applyFont="1" applyBorder="1"/>
    <xf numFmtId="2" fontId="40" fillId="0" borderId="22" xfId="0" applyNumberFormat="1" applyFont="1" applyBorder="1"/>
    <xf numFmtId="2" fontId="63" fillId="0" borderId="22" xfId="0" applyNumberFormat="1" applyFont="1" applyBorder="1"/>
    <xf numFmtId="2" fontId="63" fillId="0" borderId="16" xfId="0" applyNumberFormat="1" applyFont="1" applyBorder="1"/>
    <xf numFmtId="0" fontId="51" fillId="0" borderId="0" xfId="0" applyFont="1" applyAlignment="1">
      <alignment vertical="center"/>
    </xf>
    <xf numFmtId="0" fontId="40" fillId="0" borderId="59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/>
    </xf>
    <xf numFmtId="0" fontId="40" fillId="0" borderId="21" xfId="0" applyFont="1" applyBorder="1" applyAlignment="1">
      <alignment horizontal="center" vertical="center"/>
    </xf>
    <xf numFmtId="0" fontId="40" fillId="0" borderId="22" xfId="0" applyFont="1" applyBorder="1" applyAlignment="1">
      <alignment horizontal="center" vertical="center"/>
    </xf>
    <xf numFmtId="0" fontId="48" fillId="0" borderId="0" xfId="0" applyFont="1" applyAlignment="1">
      <alignment vertical="center"/>
    </xf>
    <xf numFmtId="0" fontId="61" fillId="0" borderId="0" xfId="0" applyFont="1" applyAlignment="1">
      <alignment vertical="center"/>
    </xf>
    <xf numFmtId="0" fontId="73" fillId="0" borderId="0" xfId="0" applyFont="1" applyAlignment="1">
      <alignment vertical="center"/>
    </xf>
    <xf numFmtId="0" fontId="12" fillId="0" borderId="0" xfId="0" applyFont="1"/>
    <xf numFmtId="0" fontId="78" fillId="0" borderId="0" xfId="0" applyFont="1" applyAlignment="1">
      <alignment horizontal="left" vertical="center" indent="1"/>
    </xf>
    <xf numFmtId="0" fontId="80" fillId="0" borderId="0" xfId="0" applyFont="1" applyAlignment="1">
      <alignment horizontal="left" indent="1"/>
    </xf>
    <xf numFmtId="0" fontId="81" fillId="0" borderId="0" xfId="0" applyFont="1" applyAlignment="1">
      <alignment horizontal="left" indent="1"/>
    </xf>
    <xf numFmtId="0" fontId="11" fillId="0" borderId="0" xfId="0" applyFont="1" applyAlignment="1">
      <alignment horizontal="left" indent="1"/>
    </xf>
    <xf numFmtId="0" fontId="11" fillId="0" borderId="0" xfId="0" applyFont="1" applyAlignment="1">
      <alignment horizontal="left" indent="2"/>
    </xf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44" xfId="0" applyFont="1" applyBorder="1" applyAlignment="1">
      <alignment horizontal="center"/>
    </xf>
    <xf numFmtId="0" fontId="48" fillId="0" borderId="27" xfId="0" applyFont="1" applyBorder="1" applyAlignment="1"/>
    <xf numFmtId="0" fontId="48" fillId="0" borderId="15" xfId="0" applyFont="1" applyBorder="1" applyAlignment="1"/>
    <xf numFmtId="0" fontId="61" fillId="0" borderId="60" xfId="0" applyFont="1" applyBorder="1" applyAlignment="1"/>
    <xf numFmtId="0" fontId="45" fillId="0" borderId="21" xfId="0" applyFont="1" applyBorder="1" applyAlignment="1"/>
    <xf numFmtId="0" fontId="61" fillId="0" borderId="22" xfId="0" applyFont="1" applyBorder="1" applyAlignment="1"/>
    <xf numFmtId="0" fontId="73" fillId="0" borderId="60" xfId="0" applyFont="1" applyBorder="1" applyAlignment="1"/>
    <xf numFmtId="0" fontId="48" fillId="0" borderId="21" xfId="0" applyFont="1" applyBorder="1" applyAlignment="1"/>
    <xf numFmtId="0" fontId="73" fillId="0" borderId="22" xfId="0" applyFont="1" applyBorder="1" applyAlignment="1"/>
    <xf numFmtId="164" fontId="40" fillId="0" borderId="0" xfId="0" applyNumberFormat="1" applyFont="1" applyBorder="1"/>
    <xf numFmtId="164" fontId="40" fillId="0" borderId="17" xfId="0" applyNumberFormat="1" applyFont="1" applyBorder="1"/>
    <xf numFmtId="0" fontId="40" fillId="0" borderId="59" xfId="0" applyFont="1" applyBorder="1"/>
    <xf numFmtId="164" fontId="40" fillId="0" borderId="15" xfId="0" applyNumberFormat="1" applyFont="1" applyBorder="1"/>
    <xf numFmtId="164" fontId="40" fillId="0" borderId="18" xfId="0" applyNumberFormat="1" applyFont="1" applyBorder="1"/>
    <xf numFmtId="164" fontId="40" fillId="0" borderId="21" xfId="0" applyNumberFormat="1" applyFont="1" applyBorder="1"/>
    <xf numFmtId="164" fontId="40" fillId="0" borderId="22" xfId="0" applyNumberFormat="1" applyFont="1" applyBorder="1"/>
    <xf numFmtId="0" fontId="40" fillId="0" borderId="16" xfId="0" applyFont="1" applyBorder="1" applyAlignment="1">
      <alignment horizontal="center"/>
    </xf>
    <xf numFmtId="0" fontId="40" fillId="0" borderId="16" xfId="0" applyFont="1" applyBorder="1"/>
    <xf numFmtId="0" fontId="40" fillId="0" borderId="20" xfId="0" applyFont="1" applyBorder="1" applyAlignment="1">
      <alignment horizontal="right" indent="1"/>
    </xf>
    <xf numFmtId="0" fontId="40" fillId="0" borderId="44" xfId="0" applyFont="1" applyBorder="1" applyAlignment="1">
      <alignment horizontal="left"/>
    </xf>
    <xf numFmtId="0" fontId="47" fillId="25" borderId="55" xfId="0" applyFont="1" applyFill="1" applyBorder="1" applyAlignment="1"/>
    <xf numFmtId="0" fontId="40" fillId="0" borderId="0" xfId="0" applyFont="1" applyAlignment="1">
      <alignment horizontal="right" vertical="center"/>
    </xf>
    <xf numFmtId="0" fontId="46" fillId="27" borderId="32" xfId="0" applyFont="1" applyFill="1" applyBorder="1" applyAlignment="1"/>
    <xf numFmtId="0" fontId="47" fillId="27" borderId="57" xfId="0" applyFont="1" applyFill="1" applyBorder="1" applyAlignment="1"/>
    <xf numFmtId="0" fontId="47" fillId="27" borderId="56" xfId="0" applyFont="1" applyFill="1" applyBorder="1" applyAlignment="1"/>
    <xf numFmtId="0" fontId="46" fillId="27" borderId="46" xfId="0" applyFont="1" applyFill="1" applyBorder="1" applyAlignment="1"/>
    <xf numFmtId="0" fontId="47" fillId="27" borderId="62" xfId="0" applyFont="1" applyFill="1" applyBorder="1" applyAlignment="1">
      <alignment horizontal="center"/>
    </xf>
    <xf numFmtId="0" fontId="47" fillId="27" borderId="53" xfId="0" applyFont="1" applyFill="1" applyBorder="1" applyAlignment="1"/>
    <xf numFmtId="0" fontId="47" fillId="27" borderId="49" xfId="0" applyFont="1" applyFill="1" applyBorder="1" applyAlignment="1"/>
    <xf numFmtId="0" fontId="47" fillId="27" borderId="0" xfId="0" applyFont="1" applyFill="1" applyBorder="1" applyAlignment="1"/>
    <xf numFmtId="0" fontId="47" fillId="27" borderId="51" xfId="0" applyFont="1" applyFill="1" applyBorder="1" applyAlignment="1"/>
    <xf numFmtId="0" fontId="47" fillId="27" borderId="32" xfId="0" applyFont="1" applyFill="1" applyBorder="1" applyAlignment="1"/>
    <xf numFmtId="0" fontId="47" fillId="27" borderId="54" xfId="0" applyFont="1" applyFill="1" applyBorder="1" applyAlignment="1"/>
    <xf numFmtId="0" fontId="47" fillId="27" borderId="40" xfId="0" applyFont="1" applyFill="1" applyBorder="1" applyAlignment="1">
      <alignment horizontal="center"/>
    </xf>
    <xf numFmtId="0" fontId="47" fillId="27" borderId="63" xfId="0" applyFont="1" applyFill="1" applyBorder="1" applyAlignment="1"/>
    <xf numFmtId="0" fontId="47" fillId="27" borderId="55" xfId="0" applyFont="1" applyFill="1" applyBorder="1" applyAlignment="1"/>
    <xf numFmtId="0" fontId="47" fillId="27" borderId="46" xfId="0" applyFont="1" applyFill="1" applyBorder="1" applyAlignment="1">
      <alignment horizontal="center"/>
    </xf>
    <xf numFmtId="0" fontId="47" fillId="27" borderId="62" xfId="0" applyFont="1" applyFill="1" applyBorder="1" applyAlignment="1"/>
    <xf numFmtId="0" fontId="47" fillId="27" borderId="50" xfId="0" applyFont="1" applyFill="1" applyBorder="1" applyAlignment="1">
      <alignment horizontal="center"/>
    </xf>
    <xf numFmtId="0" fontId="45" fillId="27" borderId="69" xfId="0" applyFont="1" applyFill="1" applyBorder="1" applyAlignment="1">
      <alignment horizontal="center"/>
    </xf>
    <xf numFmtId="0" fontId="45" fillId="27" borderId="64" xfId="0" applyFont="1" applyFill="1" applyBorder="1" applyAlignment="1"/>
    <xf numFmtId="0" fontId="45" fillId="27" borderId="70" xfId="0" applyFont="1" applyFill="1" applyBorder="1" applyAlignment="1"/>
    <xf numFmtId="0" fontId="45" fillId="27" borderId="66" xfId="0" applyFont="1" applyFill="1" applyBorder="1" applyAlignment="1">
      <alignment horizontal="center"/>
    </xf>
    <xf numFmtId="0" fontId="45" fillId="27" borderId="62" xfId="0" applyFont="1" applyFill="1" applyBorder="1" applyAlignment="1"/>
    <xf numFmtId="0" fontId="45" fillId="27" borderId="53" xfId="0" applyFont="1" applyFill="1" applyBorder="1" applyAlignment="1"/>
    <xf numFmtId="0" fontId="40" fillId="27" borderId="57" xfId="0" applyFont="1" applyFill="1" applyBorder="1" applyAlignment="1"/>
    <xf numFmtId="0" fontId="40" fillId="27" borderId="62" xfId="0" applyFont="1" applyFill="1" applyBorder="1" applyAlignment="1"/>
    <xf numFmtId="0" fontId="47" fillId="24" borderId="55" xfId="0" applyFont="1" applyFill="1" applyBorder="1" applyAlignment="1"/>
    <xf numFmtId="0" fontId="47" fillId="28" borderId="109" xfId="0" applyFont="1" applyFill="1" applyBorder="1" applyAlignment="1"/>
    <xf numFmtId="0" fontId="47" fillId="28" borderId="110" xfId="0" applyFont="1" applyFill="1" applyBorder="1" applyAlignment="1"/>
    <xf numFmtId="0" fontId="47" fillId="28" borderId="49" xfId="0" applyFont="1" applyFill="1" applyBorder="1" applyAlignment="1"/>
    <xf numFmtId="0" fontId="47" fillId="28" borderId="50" xfId="0" applyFont="1" applyFill="1" applyBorder="1" applyAlignment="1"/>
    <xf numFmtId="0" fontId="47" fillId="25" borderId="40" xfId="0" applyFont="1" applyFill="1" applyBorder="1" applyAlignment="1"/>
    <xf numFmtId="0" fontId="82" fillId="0" borderId="16" xfId="0" applyFont="1" applyBorder="1" applyAlignment="1">
      <alignment horizontal="center"/>
    </xf>
    <xf numFmtId="0" fontId="82" fillId="0" borderId="0" xfId="0" applyFont="1" applyBorder="1" applyAlignment="1">
      <alignment horizontal="center"/>
    </xf>
    <xf numFmtId="0" fontId="10" fillId="0" borderId="118" xfId="0" applyFont="1" applyBorder="1"/>
    <xf numFmtId="0" fontId="40" fillId="0" borderId="76" xfId="0" applyFont="1" applyBorder="1"/>
    <xf numFmtId="0" fontId="10" fillId="0" borderId="23" xfId="0" applyFont="1" applyBorder="1"/>
    <xf numFmtId="0" fontId="40" fillId="0" borderId="24" xfId="0" applyFont="1" applyBorder="1"/>
    <xf numFmtId="0" fontId="10" fillId="0" borderId="94" xfId="0" applyFont="1" applyBorder="1"/>
    <xf numFmtId="0" fontId="40" fillId="0" borderId="81" xfId="0" applyFont="1" applyBorder="1"/>
    <xf numFmtId="0" fontId="40" fillId="0" borderId="29" xfId="0" applyFont="1" applyBorder="1"/>
    <xf numFmtId="0" fontId="40" fillId="0" borderId="35" xfId="0" applyFont="1" applyBorder="1"/>
    <xf numFmtId="0" fontId="40" fillId="0" borderId="44" xfId="0" applyFont="1" applyBorder="1"/>
    <xf numFmtId="0" fontId="40" fillId="0" borderId="38" xfId="0" applyFont="1" applyBorder="1"/>
    <xf numFmtId="0" fontId="40" fillId="0" borderId="37" xfId="0" applyFont="1" applyBorder="1"/>
    <xf numFmtId="0" fontId="48" fillId="0" borderId="41" xfId="0" applyFont="1" applyBorder="1"/>
    <xf numFmtId="0" fontId="48" fillId="0" borderId="39" xfId="0" applyFont="1" applyBorder="1"/>
    <xf numFmtId="0" fontId="78" fillId="0" borderId="38" xfId="0" applyFont="1" applyBorder="1"/>
    <xf numFmtId="0" fontId="78" fillId="0" borderId="44" xfId="0" applyFont="1" applyBorder="1"/>
    <xf numFmtId="0" fontId="78" fillId="0" borderId="39" xfId="0" applyFont="1" applyBorder="1"/>
    <xf numFmtId="164" fontId="48" fillId="0" borderId="39" xfId="0" applyNumberFormat="1" applyFont="1" applyBorder="1"/>
    <xf numFmtId="164" fontId="48" fillId="0" borderId="73" xfId="0" applyNumberFormat="1" applyFont="1" applyBorder="1"/>
    <xf numFmtId="164" fontId="48" fillId="0" borderId="77" xfId="0" applyNumberFormat="1" applyFont="1" applyBorder="1"/>
    <xf numFmtId="164" fontId="48" fillId="0" borderId="78" xfId="0" applyNumberFormat="1" applyFont="1" applyBorder="1"/>
    <xf numFmtId="164" fontId="78" fillId="0" borderId="37" xfId="0" applyNumberFormat="1" applyFont="1" applyBorder="1"/>
    <xf numFmtId="164" fontId="78" fillId="0" borderId="38" xfId="0" applyNumberFormat="1" applyFont="1" applyBorder="1"/>
    <xf numFmtId="164" fontId="48" fillId="0" borderId="41" xfId="0" applyNumberFormat="1" applyFont="1" applyBorder="1"/>
    <xf numFmtId="164" fontId="78" fillId="0" borderId="41" xfId="0" applyNumberFormat="1" applyFont="1" applyBorder="1"/>
    <xf numFmtId="0" fontId="83" fillId="0" borderId="0" xfId="0" applyFont="1" applyBorder="1" applyAlignment="1">
      <alignment horizontal="center"/>
    </xf>
    <xf numFmtId="164" fontId="78" fillId="0" borderId="39" xfId="0" applyNumberFormat="1" applyFont="1" applyBorder="1"/>
    <xf numFmtId="0" fontId="78" fillId="0" borderId="0" xfId="0" applyFont="1" applyBorder="1"/>
    <xf numFmtId="0" fontId="78" fillId="0" borderId="37" xfId="0" applyFont="1" applyBorder="1"/>
    <xf numFmtId="164" fontId="78" fillId="0" borderId="44" xfId="0" applyNumberFormat="1" applyFont="1" applyBorder="1"/>
    <xf numFmtId="164" fontId="48" fillId="0" borderId="27" xfId="0" applyNumberFormat="1" applyFont="1" applyBorder="1"/>
    <xf numFmtId="0" fontId="48" fillId="0" borderId="27" xfId="0" applyFont="1" applyBorder="1"/>
    <xf numFmtId="0" fontId="82" fillId="0" borderId="21" xfId="0" applyFont="1" applyBorder="1" applyAlignment="1">
      <alignment horizontal="center"/>
    </xf>
    <xf numFmtId="0" fontId="82" fillId="0" borderId="0" xfId="0" applyFont="1"/>
    <xf numFmtId="0" fontId="9" fillId="0" borderId="0" xfId="0" applyFont="1"/>
    <xf numFmtId="0" fontId="9" fillId="0" borderId="0" xfId="0" applyFont="1" applyBorder="1" applyAlignment="1">
      <alignment horizontal="right"/>
    </xf>
    <xf numFmtId="164" fontId="48" fillId="0" borderId="37" xfId="0" applyNumberFormat="1" applyFont="1" applyBorder="1"/>
    <xf numFmtId="0" fontId="69" fillId="0" borderId="41" xfId="0" applyFont="1" applyBorder="1" applyAlignment="1">
      <alignment horizontal="center"/>
    </xf>
    <xf numFmtId="0" fontId="69" fillId="0" borderId="39" xfId="0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1" fontId="40" fillId="0" borderId="37" xfId="0" applyNumberFormat="1" applyFont="1" applyBorder="1"/>
    <xf numFmtId="2" fontId="9" fillId="0" borderId="0" xfId="0" applyNumberFormat="1" applyFont="1"/>
    <xf numFmtId="164" fontId="48" fillId="0" borderId="93" xfId="0" applyNumberFormat="1" applyFont="1" applyBorder="1"/>
    <xf numFmtId="0" fontId="40" fillId="0" borderId="26" xfId="0" applyFont="1" applyBorder="1"/>
    <xf numFmtId="0" fontId="85" fillId="0" borderId="16" xfId="0" applyFont="1" applyBorder="1" applyAlignment="1">
      <alignment horizontal="center"/>
    </xf>
    <xf numFmtId="0" fontId="40" fillId="5" borderId="21" xfId="0" applyFont="1" applyFill="1" applyBorder="1"/>
    <xf numFmtId="0" fontId="40" fillId="5" borderId="22" xfId="0" applyFont="1" applyFill="1" applyBorder="1"/>
    <xf numFmtId="0" fontId="40" fillId="0" borderId="0" xfId="0" applyFont="1" applyAlignment="1">
      <alignment horizontal="left" indent="1"/>
    </xf>
    <xf numFmtId="0" fontId="8" fillId="0" borderId="118" xfId="0" applyFont="1" applyBorder="1" applyAlignment="1">
      <alignment horizontal="center"/>
    </xf>
    <xf numFmtId="2" fontId="8" fillId="0" borderId="118" xfId="0" applyNumberFormat="1" applyFont="1" applyBorder="1" applyAlignment="1">
      <alignment horizontal="center"/>
    </xf>
    <xf numFmtId="0" fontId="8" fillId="0" borderId="76" xfId="0" applyFont="1" applyBorder="1" applyAlignment="1">
      <alignment horizontal="center"/>
    </xf>
    <xf numFmtId="0" fontId="8" fillId="0" borderId="73" xfId="0" applyFont="1" applyBorder="1" applyAlignment="1">
      <alignment horizontal="center"/>
    </xf>
    <xf numFmtId="183" fontId="40" fillId="0" borderId="43" xfId="0" applyNumberFormat="1" applyFont="1" applyBorder="1"/>
    <xf numFmtId="184" fontId="40" fillId="0" borderId="17" xfId="0" applyNumberFormat="1" applyFont="1" applyBorder="1"/>
    <xf numFmtId="183" fontId="40" fillId="0" borderId="59" xfId="0" applyNumberFormat="1" applyFont="1" applyBorder="1"/>
    <xf numFmtId="184" fontId="40" fillId="0" borderId="18" xfId="0" applyNumberFormat="1" applyFont="1" applyBorder="1"/>
    <xf numFmtId="184" fontId="40" fillId="0" borderId="21" xfId="0" applyNumberFormat="1" applyFont="1" applyBorder="1"/>
    <xf numFmtId="184" fontId="40" fillId="0" borderId="22" xfId="0" applyNumberFormat="1" applyFont="1" applyBorder="1"/>
    <xf numFmtId="183" fontId="40" fillId="0" borderId="93" xfId="0" applyNumberFormat="1" applyFont="1" applyBorder="1"/>
    <xf numFmtId="184" fontId="40" fillId="0" borderId="25" xfId="0" applyNumberFormat="1" applyFont="1" applyBorder="1"/>
    <xf numFmtId="184" fontId="40" fillId="0" borderId="26" xfId="0" applyNumberFormat="1" applyFont="1" applyBorder="1"/>
    <xf numFmtId="0" fontId="82" fillId="0" borderId="19" xfId="0" applyFont="1" applyBorder="1" applyAlignment="1">
      <alignment horizontal="center"/>
    </xf>
    <xf numFmtId="0" fontId="82" fillId="0" borderId="44" xfId="0" applyFont="1" applyBorder="1" applyAlignment="1">
      <alignment horizontal="center"/>
    </xf>
    <xf numFmtId="0" fontId="82" fillId="0" borderId="20" xfId="0" applyFont="1" applyBorder="1" applyAlignment="1">
      <alignment horizontal="center"/>
    </xf>
    <xf numFmtId="0" fontId="82" fillId="0" borderId="37" xfId="0" applyFont="1" applyBorder="1" applyAlignment="1">
      <alignment horizontal="center"/>
    </xf>
    <xf numFmtId="0" fontId="82" fillId="0" borderId="38" xfId="0" applyFont="1" applyBorder="1" applyAlignment="1">
      <alignment horizontal="center"/>
    </xf>
    <xf numFmtId="0" fontId="82" fillId="0" borderId="39" xfId="0" applyFont="1" applyBorder="1" applyAlignment="1">
      <alignment horizontal="center"/>
    </xf>
    <xf numFmtId="0" fontId="84" fillId="0" borderId="118" xfId="0" applyFont="1" applyBorder="1" applyAlignment="1">
      <alignment horizontal="center"/>
    </xf>
    <xf numFmtId="0" fontId="9" fillId="0" borderId="76" xfId="0" applyFont="1" applyBorder="1"/>
    <xf numFmtId="0" fontId="84" fillId="0" borderId="23" xfId="0" applyFont="1" applyBorder="1" applyAlignment="1">
      <alignment horizontal="center"/>
    </xf>
    <xf numFmtId="0" fontId="9" fillId="0" borderId="24" xfId="0" applyFont="1" applyBorder="1"/>
    <xf numFmtId="0" fontId="9" fillId="0" borderId="23" xfId="0" applyFont="1" applyBorder="1"/>
    <xf numFmtId="0" fontId="84" fillId="0" borderId="94" xfId="0" applyFont="1" applyBorder="1" applyAlignment="1">
      <alignment horizontal="center"/>
    </xf>
    <xf numFmtId="0" fontId="9" fillId="0" borderId="94" xfId="0" applyFont="1" applyBorder="1"/>
    <xf numFmtId="0" fontId="40" fillId="0" borderId="15" xfId="0" applyFont="1" applyBorder="1" applyAlignment="1">
      <alignment horizontal="center"/>
    </xf>
    <xf numFmtId="0" fontId="40" fillId="0" borderId="15" xfId="0" applyFont="1" applyBorder="1"/>
    <xf numFmtId="0" fontId="40" fillId="29" borderId="0" xfId="0" applyFont="1" applyFill="1"/>
    <xf numFmtId="0" fontId="40" fillId="30" borderId="0" xfId="0" applyFont="1" applyFill="1"/>
    <xf numFmtId="0" fontId="40" fillId="0" borderId="94" xfId="0" applyFont="1" applyBorder="1" applyAlignment="1">
      <alignment horizontal="center"/>
    </xf>
    <xf numFmtId="164" fontId="40" fillId="0" borderId="94" xfId="0" applyNumberFormat="1" applyFont="1" applyBorder="1" applyAlignment="1">
      <alignment horizontal="center"/>
    </xf>
    <xf numFmtId="174" fontId="40" fillId="0" borderId="94" xfId="0" applyNumberFormat="1" applyFont="1" applyBorder="1" applyAlignment="1">
      <alignment horizontal="center"/>
    </xf>
    <xf numFmtId="2" fontId="40" fillId="0" borderId="94" xfId="0" applyNumberFormat="1" applyFont="1" applyBorder="1" applyAlignment="1">
      <alignment horizontal="center"/>
    </xf>
    <xf numFmtId="173" fontId="40" fillId="0" borderId="94" xfId="0" applyNumberFormat="1" applyFont="1" applyBorder="1" applyAlignment="1">
      <alignment horizontal="center"/>
    </xf>
    <xf numFmtId="1" fontId="40" fillId="0" borderId="94" xfId="0" applyNumberFormat="1" applyFont="1" applyBorder="1" applyAlignment="1">
      <alignment horizontal="center"/>
    </xf>
    <xf numFmtId="0" fontId="7" fillId="0" borderId="0" xfId="8"/>
    <xf numFmtId="0" fontId="6" fillId="0" borderId="0" xfId="8" applyFont="1"/>
    <xf numFmtId="0" fontId="40" fillId="0" borderId="0" xfId="8" applyFont="1"/>
    <xf numFmtId="0" fontId="7" fillId="0" borderId="0" xfId="8" applyAlignment="1">
      <alignment horizontal="right"/>
    </xf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0" fillId="0" borderId="15" xfId="0" applyBorder="1"/>
    <xf numFmtId="0" fontId="40" fillId="0" borderId="18" xfId="0" applyFont="1" applyBorder="1" applyAlignment="1">
      <alignment horizontal="right"/>
    </xf>
    <xf numFmtId="0" fontId="5" fillId="0" borderId="0" xfId="8" applyFont="1"/>
    <xf numFmtId="0" fontId="5" fillId="0" borderId="0" xfId="8" applyFont="1" applyAlignment="1">
      <alignment horizontal="center"/>
    </xf>
    <xf numFmtId="0" fontId="5" fillId="0" borderId="0" xfId="8" applyFont="1" applyAlignment="1">
      <alignment horizontal="left" indent="2"/>
    </xf>
    <xf numFmtId="0" fontId="47" fillId="0" borderId="0" xfId="0" applyFont="1" applyFill="1" applyBorder="1" applyAlignment="1"/>
    <xf numFmtId="0" fontId="40" fillId="31" borderId="60" xfId="0" applyFont="1" applyFill="1" applyBorder="1" applyAlignment="1">
      <alignment vertical="center"/>
    </xf>
    <xf numFmtId="0" fontId="40" fillId="31" borderId="58" xfId="0" applyFont="1" applyFill="1" applyBorder="1" applyAlignment="1">
      <alignment vertical="center"/>
    </xf>
    <xf numFmtId="0" fontId="40" fillId="31" borderId="21" xfId="0" applyFont="1" applyFill="1" applyBorder="1" applyAlignment="1">
      <alignment vertical="center"/>
    </xf>
    <xf numFmtId="0" fontId="40" fillId="31" borderId="43" xfId="0" applyFont="1" applyFill="1" applyBorder="1" applyAlignment="1">
      <alignment vertical="center"/>
    </xf>
    <xf numFmtId="0" fontId="40" fillId="31" borderId="22" xfId="0" applyFont="1" applyFill="1" applyBorder="1" applyAlignment="1">
      <alignment vertical="center"/>
    </xf>
    <xf numFmtId="0" fontId="40" fillId="31" borderId="59" xfId="0" applyFont="1" applyFill="1" applyBorder="1" applyAlignment="1">
      <alignment vertical="center"/>
    </xf>
    <xf numFmtId="0" fontId="40" fillId="0" borderId="0" xfId="0" applyFont="1" applyAlignment="1">
      <alignment horizontal="left" indent="2"/>
    </xf>
    <xf numFmtId="0" fontId="48" fillId="0" borderId="0" xfId="0" applyFont="1" applyAlignment="1">
      <alignment horizontal="left" indent="1"/>
    </xf>
    <xf numFmtId="0" fontId="40" fillId="0" borderId="0" xfId="0" applyFont="1" applyAlignment="1">
      <alignment horizontal="left"/>
    </xf>
    <xf numFmtId="0" fontId="40" fillId="0" borderId="48" xfId="0" applyFont="1" applyBorder="1"/>
    <xf numFmtId="0" fontId="4" fillId="0" borderId="0" xfId="8" applyFont="1"/>
    <xf numFmtId="0" fontId="7" fillId="0" borderId="43" xfId="8" applyBorder="1"/>
    <xf numFmtId="0" fontId="40" fillId="0" borderId="17" xfId="8" applyFont="1" applyBorder="1"/>
    <xf numFmtId="0" fontId="7" fillId="0" borderId="59" xfId="8" applyBorder="1"/>
    <xf numFmtId="0" fontId="40" fillId="0" borderId="18" xfId="8" applyFont="1" applyBorder="1"/>
    <xf numFmtId="0" fontId="40" fillId="0" borderId="21" xfId="8" applyFont="1" applyBorder="1"/>
    <xf numFmtId="0" fontId="40" fillId="0" borderId="22" xfId="8" applyFont="1" applyBorder="1"/>
    <xf numFmtId="0" fontId="4" fillId="0" borderId="19" xfId="8" applyFont="1" applyBorder="1" applyAlignment="1">
      <alignment horizontal="center"/>
    </xf>
    <xf numFmtId="0" fontId="4" fillId="0" borderId="16" xfId="8" applyFont="1" applyBorder="1" applyAlignment="1">
      <alignment horizontal="center"/>
    </xf>
    <xf numFmtId="0" fontId="40" fillId="0" borderId="60" xfId="0" applyFont="1" applyBorder="1" applyAlignment="1">
      <alignment horizontal="left"/>
    </xf>
    <xf numFmtId="0" fontId="40" fillId="0" borderId="21" xfId="0" applyFont="1" applyBorder="1" applyAlignment="1">
      <alignment horizontal="left"/>
    </xf>
    <xf numFmtId="0" fontId="40" fillId="0" borderId="22" xfId="0" applyFont="1" applyBorder="1" applyAlignment="1">
      <alignment horizontal="left"/>
    </xf>
    <xf numFmtId="0" fontId="61" fillId="0" borderId="21" xfId="8" applyFont="1" applyBorder="1"/>
    <xf numFmtId="0" fontId="61" fillId="0" borderId="17" xfId="8" applyFont="1" applyBorder="1"/>
    <xf numFmtId="0" fontId="7" fillId="0" borderId="93" xfId="8" applyBorder="1"/>
    <xf numFmtId="0" fontId="40" fillId="0" borderId="25" xfId="8" applyFont="1" applyBorder="1"/>
    <xf numFmtId="0" fontId="40" fillId="0" borderId="26" xfId="8" applyFont="1" applyBorder="1"/>
    <xf numFmtId="0" fontId="4" fillId="0" borderId="43" xfId="8" applyFont="1" applyBorder="1"/>
    <xf numFmtId="0" fontId="40" fillId="0" borderId="58" xfId="0" applyFont="1" applyBorder="1" applyAlignment="1">
      <alignment horizontal="center"/>
    </xf>
    <xf numFmtId="0" fontId="40" fillId="0" borderId="27" xfId="0" applyFont="1" applyBorder="1"/>
    <xf numFmtId="1" fontId="40" fillId="0" borderId="0" xfId="8" applyNumberFormat="1" applyFont="1"/>
    <xf numFmtId="164" fontId="40" fillId="0" borderId="0" xfId="8" applyNumberFormat="1" applyFont="1"/>
    <xf numFmtId="0" fontId="40" fillId="0" borderId="0" xfId="8" applyFont="1" applyAlignment="1">
      <alignment horizontal="right"/>
    </xf>
    <xf numFmtId="0" fontId="40" fillId="0" borderId="93" xfId="0" applyFont="1" applyBorder="1" applyAlignment="1"/>
    <xf numFmtId="0" fontId="40" fillId="0" borderId="93" xfId="0" applyFont="1" applyBorder="1"/>
    <xf numFmtId="0" fontId="40" fillId="0" borderId="89" xfId="0" applyFont="1" applyBorder="1"/>
    <xf numFmtId="0" fontId="40" fillId="0" borderId="47" xfId="0" applyFont="1" applyBorder="1"/>
    <xf numFmtId="0" fontId="40" fillId="0" borderId="73" xfId="0" applyFont="1" applyBorder="1" applyAlignment="1">
      <alignment horizontal="center"/>
    </xf>
    <xf numFmtId="0" fontId="40" fillId="0" borderId="30" xfId="0" applyFont="1" applyBorder="1" applyAlignment="1">
      <alignment horizontal="center"/>
    </xf>
    <xf numFmtId="0" fontId="40" fillId="0" borderId="89" xfId="0" applyFont="1" applyBorder="1" applyAlignment="1">
      <alignment horizontal="center"/>
    </xf>
    <xf numFmtId="0" fontId="40" fillId="0" borderId="47" xfId="0" applyFont="1" applyBorder="1" applyAlignment="1">
      <alignment horizontal="center"/>
    </xf>
    <xf numFmtId="0" fontId="40" fillId="0" borderId="77" xfId="0" applyFont="1" applyBorder="1" applyAlignment="1">
      <alignment horizontal="center"/>
    </xf>
    <xf numFmtId="0" fontId="40" fillId="0" borderId="33" xfId="0" applyFont="1" applyBorder="1" applyAlignment="1">
      <alignment horizontal="center"/>
    </xf>
    <xf numFmtId="0" fontId="4" fillId="0" borderId="0" xfId="8" applyFont="1" applyBorder="1" applyAlignment="1">
      <alignment horizontal="center"/>
    </xf>
    <xf numFmtId="0" fontId="3" fillId="0" borderId="20" xfId="8" applyFont="1" applyBorder="1" applyAlignment="1">
      <alignment horizontal="center"/>
    </xf>
    <xf numFmtId="0" fontId="78" fillId="0" borderId="21" xfId="8" applyFont="1" applyBorder="1"/>
    <xf numFmtId="0" fontId="86" fillId="0" borderId="25" xfId="8" applyFont="1" applyBorder="1"/>
    <xf numFmtId="0" fontId="86" fillId="0" borderId="25" xfId="8" quotePrefix="1" applyFont="1" applyBorder="1"/>
    <xf numFmtId="0" fontId="78" fillId="0" borderId="17" xfId="8" applyFont="1" applyBorder="1"/>
    <xf numFmtId="0" fontId="86" fillId="0" borderId="21" xfId="8" applyFont="1" applyBorder="1"/>
    <xf numFmtId="0" fontId="78" fillId="0" borderId="0" xfId="8" applyFont="1" applyBorder="1"/>
    <xf numFmtId="0" fontId="78" fillId="0" borderId="60" xfId="8" applyFont="1" applyBorder="1"/>
    <xf numFmtId="0" fontId="78" fillId="0" borderId="22" xfId="8" applyFont="1" applyBorder="1"/>
    <xf numFmtId="0" fontId="2" fillId="0" borderId="0" xfId="8" applyFont="1" applyBorder="1" applyAlignment="1">
      <alignment horizontal="center"/>
    </xf>
    <xf numFmtId="0" fontId="78" fillId="0" borderId="26" xfId="8" applyFont="1" applyBorder="1"/>
    <xf numFmtId="0" fontId="78" fillId="0" borderId="18" xfId="8" applyFont="1" applyBorder="1"/>
    <xf numFmtId="0" fontId="78" fillId="0" borderId="0" xfId="0" applyFont="1" applyAlignment="1">
      <alignment vertical="center"/>
    </xf>
    <xf numFmtId="0" fontId="78" fillId="0" borderId="77" xfId="0" applyFont="1" applyBorder="1" applyAlignment="1">
      <alignment vertical="center"/>
    </xf>
    <xf numFmtId="0" fontId="78" fillId="0" borderId="24" xfId="0" applyFont="1" applyBorder="1" applyAlignment="1">
      <alignment vertical="center"/>
    </xf>
    <xf numFmtId="0" fontId="78" fillId="0" borderId="78" xfId="0" applyFont="1" applyBorder="1" applyAlignment="1">
      <alignment vertical="center"/>
    </xf>
    <xf numFmtId="0" fontId="78" fillId="0" borderId="81" xfId="0" applyFont="1" applyBorder="1" applyAlignment="1">
      <alignment vertical="center"/>
    </xf>
    <xf numFmtId="0" fontId="78" fillId="0" borderId="93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41" fillId="0" borderId="0" xfId="0" applyFont="1"/>
    <xf numFmtId="0" fontId="29" fillId="0" borderId="0" xfId="0" applyFont="1" applyAlignment="1">
      <alignment horizontal="right" indent="1"/>
    </xf>
    <xf numFmtId="0" fontId="78" fillId="0" borderId="0" xfId="0" applyFont="1" applyAlignment="1">
      <alignment horizontal="right" indent="1"/>
    </xf>
    <xf numFmtId="0" fontId="78" fillId="0" borderId="0" xfId="0" applyFont="1" applyAlignment="1"/>
    <xf numFmtId="164" fontId="78" fillId="0" borderId="0" xfId="0" applyNumberFormat="1" applyFont="1" applyAlignment="1">
      <alignment horizontal="left"/>
    </xf>
    <xf numFmtId="0" fontId="78" fillId="0" borderId="0" xfId="0" quotePrefix="1" applyFont="1" applyAlignment="1"/>
    <xf numFmtId="0" fontId="78" fillId="0" borderId="43" xfId="0" applyFont="1" applyBorder="1" applyAlignment="1">
      <alignment vertical="center"/>
    </xf>
    <xf numFmtId="0" fontId="78" fillId="0" borderId="17" xfId="0" applyFont="1" applyBorder="1" applyAlignment="1">
      <alignment vertical="center"/>
    </xf>
    <xf numFmtId="0" fontId="78" fillId="0" borderId="82" xfId="0" applyFont="1" applyBorder="1" applyAlignment="1">
      <alignment vertical="center"/>
    </xf>
    <xf numFmtId="0" fontId="78" fillId="0" borderId="83" xfId="0" applyFont="1" applyBorder="1" applyAlignment="1">
      <alignment vertical="center"/>
    </xf>
    <xf numFmtId="0" fontId="78" fillId="0" borderId="59" xfId="0" applyFont="1" applyBorder="1" applyAlignment="1">
      <alignment vertical="center"/>
    </xf>
    <xf numFmtId="0" fontId="78" fillId="0" borderId="18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87" fillId="0" borderId="0" xfId="0" applyFont="1"/>
    <xf numFmtId="0" fontId="40" fillId="0" borderId="21" xfId="0" applyFont="1" applyBorder="1" applyAlignment="1">
      <alignment horizontal="left" indent="1"/>
    </xf>
    <xf numFmtId="0" fontId="40" fillId="0" borderId="21" xfId="0" applyFont="1" applyBorder="1" applyAlignment="1">
      <alignment horizontal="left" indent="2"/>
    </xf>
    <xf numFmtId="0" fontId="40" fillId="5" borderId="118" xfId="0" applyFont="1" applyFill="1" applyBorder="1"/>
    <xf numFmtId="0" fontId="40" fillId="0" borderId="25" xfId="0" applyFont="1" applyBorder="1" applyAlignment="1">
      <alignment horizontal="left" indent="2"/>
    </xf>
    <xf numFmtId="0" fontId="40" fillId="0" borderId="23" xfId="0" applyFont="1" applyBorder="1" applyAlignment="1">
      <alignment horizontal="left" indent="1"/>
    </xf>
    <xf numFmtId="0" fontId="40" fillId="0" borderId="22" xfId="0" applyFont="1" applyBorder="1" applyAlignment="1">
      <alignment horizontal="left" indent="2"/>
    </xf>
    <xf numFmtId="41" fontId="4" fillId="0" borderId="0" xfId="5" applyFont="1" applyBorder="1" applyAlignment="1">
      <alignment horizontal="center"/>
    </xf>
    <xf numFmtId="0" fontId="47" fillId="32" borderId="49" xfId="0" applyFont="1" applyFill="1" applyBorder="1" applyAlignment="1"/>
    <xf numFmtId="0" fontId="47" fillId="32" borderId="50" xfId="0" applyFont="1" applyFill="1" applyBorder="1" applyAlignment="1"/>
    <xf numFmtId="0" fontId="47" fillId="33" borderId="50" xfId="0" applyFont="1" applyFill="1" applyBorder="1" applyAlignment="1"/>
    <xf numFmtId="0" fontId="47" fillId="34" borderId="50" xfId="0" applyFont="1" applyFill="1" applyBorder="1" applyAlignment="1"/>
    <xf numFmtId="0" fontId="47" fillId="34" borderId="49" xfId="0" applyFont="1" applyFill="1" applyBorder="1" applyAlignment="1"/>
    <xf numFmtId="0" fontId="40" fillId="0" borderId="15" xfId="8" applyFont="1" applyBorder="1"/>
    <xf numFmtId="0" fontId="40" fillId="0" borderId="60" xfId="8" applyFont="1" applyBorder="1"/>
    <xf numFmtId="0" fontId="40" fillId="0" borderId="58" xfId="8" applyFont="1" applyBorder="1"/>
    <xf numFmtId="0" fontId="40" fillId="0" borderId="27" xfId="8" applyFont="1" applyBorder="1"/>
    <xf numFmtId="0" fontId="40" fillId="0" borderId="43" xfId="8" applyFont="1" applyBorder="1"/>
    <xf numFmtId="0" fontId="40" fillId="0" borderId="0" xfId="8" applyFont="1" applyBorder="1"/>
    <xf numFmtId="0" fontId="40" fillId="0" borderId="59" xfId="8" applyFont="1" applyBorder="1"/>
    <xf numFmtId="0" fontId="40" fillId="0" borderId="16" xfId="8" applyFont="1" applyBorder="1" applyAlignment="1">
      <alignment horizontal="center"/>
    </xf>
    <xf numFmtId="0" fontId="40" fillId="0" borderId="16" xfId="8" applyFont="1" applyBorder="1"/>
    <xf numFmtId="0" fontId="40" fillId="34" borderId="21" xfId="8" applyFont="1" applyFill="1" applyBorder="1"/>
    <xf numFmtId="0" fontId="40" fillId="34" borderId="17" xfId="8" applyFont="1" applyFill="1" applyBorder="1"/>
    <xf numFmtId="0" fontId="40" fillId="34" borderId="48" xfId="8" applyFont="1" applyFill="1" applyBorder="1"/>
    <xf numFmtId="0" fontId="40" fillId="34" borderId="18" xfId="8" applyFont="1" applyFill="1" applyBorder="1"/>
    <xf numFmtId="0" fontId="40" fillId="0" borderId="16" xfId="8" applyFont="1" applyBorder="1" applyAlignment="1">
      <alignment horizontal="center"/>
    </xf>
    <xf numFmtId="0" fontId="1" fillId="0" borderId="0" xfId="8" applyFont="1"/>
    <xf numFmtId="0" fontId="40" fillId="0" borderId="0" xfId="9"/>
    <xf numFmtId="185" fontId="40" fillId="0" borderId="43" xfId="8" applyNumberFormat="1" applyFont="1" applyBorder="1"/>
    <xf numFmtId="185" fontId="40" fillId="0" borderId="21" xfId="8" applyNumberFormat="1" applyFont="1" applyBorder="1"/>
    <xf numFmtId="185" fontId="40" fillId="0" borderId="17" xfId="8" applyNumberFormat="1" applyFont="1" applyBorder="1"/>
    <xf numFmtId="185" fontId="40" fillId="0" borderId="59" xfId="8" applyNumberFormat="1" applyFont="1" applyBorder="1"/>
    <xf numFmtId="185" fontId="40" fillId="0" borderId="22" xfId="8" applyNumberFormat="1" applyFont="1" applyBorder="1"/>
    <xf numFmtId="185" fontId="40" fillId="0" borderId="18" xfId="8" applyNumberFormat="1" applyFont="1" applyBorder="1"/>
    <xf numFmtId="0" fontId="40" fillId="0" borderId="19" xfId="8" applyFont="1" applyBorder="1" applyAlignment="1">
      <alignment horizontal="center"/>
    </xf>
    <xf numFmtId="0" fontId="40" fillId="0" borderId="20" xfId="8" applyFont="1" applyBorder="1" applyAlignment="1">
      <alignment horizontal="center"/>
    </xf>
    <xf numFmtId="0" fontId="40" fillId="0" borderId="58" xfId="9" applyBorder="1"/>
    <xf numFmtId="0" fontId="40" fillId="0" borderId="48" xfId="9" applyBorder="1"/>
    <xf numFmtId="0" fontId="40" fillId="0" borderId="43" xfId="9" applyBorder="1"/>
    <xf numFmtId="0" fontId="40" fillId="0" borderId="17" xfId="9" applyBorder="1"/>
    <xf numFmtId="0" fontId="40" fillId="0" borderId="59" xfId="9" applyBorder="1"/>
    <xf numFmtId="0" fontId="40" fillId="0" borderId="18" xfId="9" applyBorder="1"/>
    <xf numFmtId="0" fontId="40" fillId="0" borderId="60" xfId="9" applyBorder="1"/>
    <xf numFmtId="0" fontId="40" fillId="0" borderId="21" xfId="9" applyBorder="1"/>
    <xf numFmtId="0" fontId="40" fillId="0" borderId="22" xfId="9" applyBorder="1"/>
    <xf numFmtId="0" fontId="40" fillId="0" borderId="0" xfId="9" applyAlignment="1">
      <alignment horizontal="center"/>
    </xf>
    <xf numFmtId="0" fontId="70" fillId="0" borderId="0" xfId="9" applyFont="1"/>
    <xf numFmtId="0" fontId="1" fillId="0" borderId="16" xfId="8" applyFont="1" applyBorder="1"/>
    <xf numFmtId="0" fontId="1" fillId="0" borderId="16" xfId="8" applyFont="1" applyBorder="1" applyAlignment="1">
      <alignment horizontal="center"/>
    </xf>
    <xf numFmtId="0" fontId="1" fillId="0" borderId="60" xfId="8" applyFont="1" applyBorder="1"/>
    <xf numFmtId="0" fontId="1" fillId="0" borderId="21" xfId="8" applyFont="1" applyBorder="1"/>
    <xf numFmtId="0" fontId="1" fillId="0" borderId="22" xfId="8" applyFont="1" applyBorder="1"/>
    <xf numFmtId="0" fontId="1" fillId="0" borderId="58" xfId="8" applyFont="1" applyBorder="1"/>
    <xf numFmtId="0" fontId="1" fillId="0" borderId="48" xfId="8" applyFont="1" applyBorder="1"/>
    <xf numFmtId="0" fontId="1" fillId="0" borderId="43" xfId="8" applyFont="1" applyBorder="1"/>
    <xf numFmtId="0" fontId="1" fillId="0" borderId="0" xfId="8" applyFont="1" applyBorder="1"/>
    <xf numFmtId="0" fontId="7" fillId="0" borderId="0" xfId="8" applyBorder="1"/>
    <xf numFmtId="0" fontId="7" fillId="0" borderId="17" xfId="8" applyBorder="1"/>
    <xf numFmtId="0" fontId="1" fillId="0" borderId="59" xfId="8" applyFont="1" applyBorder="1"/>
    <xf numFmtId="0" fontId="1" fillId="0" borderId="15" xfId="8" applyFont="1" applyBorder="1"/>
    <xf numFmtId="0" fontId="7" fillId="0" borderId="18" xfId="8" applyBorder="1"/>
    <xf numFmtId="0" fontId="7" fillId="0" borderId="21" xfId="8" applyBorder="1"/>
    <xf numFmtId="0" fontId="7" fillId="0" borderId="22" xfId="8" applyBorder="1"/>
    <xf numFmtId="0" fontId="40" fillId="0" borderId="58" xfId="9" applyBorder="1" applyAlignment="1"/>
    <xf numFmtId="0" fontId="40" fillId="0" borderId="48" xfId="9" applyBorder="1" applyAlignment="1"/>
    <xf numFmtId="0" fontId="38" fillId="0" borderId="16" xfId="8" applyFont="1" applyBorder="1" applyAlignment="1">
      <alignment horizontal="center"/>
    </xf>
    <xf numFmtId="0" fontId="38" fillId="0" borderId="17" xfId="8" applyFont="1" applyBorder="1"/>
    <xf numFmtId="0" fontId="38" fillId="0" borderId="18" xfId="8" applyFont="1" applyBorder="1"/>
    <xf numFmtId="0" fontId="38" fillId="0" borderId="60" xfId="8" applyFont="1" applyBorder="1"/>
    <xf numFmtId="0" fontId="38" fillId="0" borderId="21" xfId="8" applyFont="1" applyBorder="1"/>
    <xf numFmtId="41" fontId="40" fillId="0" borderId="0" xfId="9" applyNumberFormat="1" applyBorder="1" applyAlignment="1">
      <alignment horizontal="center"/>
    </xf>
    <xf numFmtId="41" fontId="40" fillId="0" borderId="15" xfId="9" applyNumberFormat="1" applyBorder="1"/>
    <xf numFmtId="164" fontId="40" fillId="0" borderId="0" xfId="9" applyNumberFormat="1" applyBorder="1" applyAlignment="1">
      <alignment horizontal="center"/>
    </xf>
    <xf numFmtId="1" fontId="40" fillId="0" borderId="0" xfId="0" applyNumberFormat="1" applyFont="1" applyBorder="1"/>
    <xf numFmtId="0" fontId="40" fillId="0" borderId="0" xfId="9" applyBorder="1"/>
    <xf numFmtId="0" fontId="40" fillId="0" borderId="25" xfId="9" applyBorder="1"/>
    <xf numFmtId="0" fontId="40" fillId="0" borderId="16" xfId="9" applyBorder="1" applyAlignment="1">
      <alignment horizontal="center"/>
    </xf>
    <xf numFmtId="0" fontId="40" fillId="5" borderId="16" xfId="9" applyFill="1" applyBorder="1" applyAlignment="1">
      <alignment horizontal="center"/>
    </xf>
    <xf numFmtId="0" fontId="40" fillId="0" borderId="19" xfId="9" applyBorder="1" applyAlignment="1">
      <alignment horizontal="center"/>
    </xf>
    <xf numFmtId="0" fontId="88" fillId="0" borderId="48" xfId="9" applyFont="1" applyBorder="1"/>
    <xf numFmtId="0" fontId="88" fillId="0" borderId="60" xfId="9" applyFont="1" applyBorder="1"/>
    <xf numFmtId="0" fontId="40" fillId="21" borderId="21" xfId="9" applyFill="1" applyBorder="1"/>
    <xf numFmtId="0" fontId="40" fillId="21" borderId="25" xfId="9" applyFill="1" applyBorder="1"/>
    <xf numFmtId="0" fontId="40" fillId="21" borderId="22" xfId="9" applyFill="1" applyBorder="1"/>
    <xf numFmtId="0" fontId="40" fillId="5" borderId="16" xfId="9" applyFill="1" applyBorder="1" applyAlignment="1">
      <alignment horizontal="center" vertical="center"/>
    </xf>
    <xf numFmtId="0" fontId="40" fillId="0" borderId="0" xfId="9" applyAlignment="1">
      <alignment horizontal="left"/>
    </xf>
    <xf numFmtId="186" fontId="40" fillId="0" borderId="0" xfId="9" applyNumberFormat="1"/>
    <xf numFmtId="0" fontId="40" fillId="0" borderId="15" xfId="9" applyBorder="1"/>
    <xf numFmtId="0" fontId="40" fillId="0" borderId="0" xfId="9" applyBorder="1" applyAlignment="1">
      <alignment horizontal="center"/>
    </xf>
    <xf numFmtId="0" fontId="40" fillId="0" borderId="27" xfId="9" applyBorder="1"/>
    <xf numFmtId="0" fontId="40" fillId="0" borderId="27" xfId="9" applyBorder="1" applyAlignment="1">
      <alignment horizontal="center"/>
    </xf>
    <xf numFmtId="0" fontId="40" fillId="0" borderId="60" xfId="9" applyBorder="1" applyAlignment="1">
      <alignment horizontal="center"/>
    </xf>
    <xf numFmtId="0" fontId="40" fillId="0" borderId="21" xfId="9" applyBorder="1" applyAlignment="1">
      <alignment horizontal="center"/>
    </xf>
    <xf numFmtId="0" fontId="40" fillId="0" borderId="22" xfId="9" applyBorder="1" applyAlignment="1">
      <alignment horizontal="center"/>
    </xf>
    <xf numFmtId="0" fontId="40" fillId="0" borderId="58" xfId="9" applyBorder="1" applyAlignment="1">
      <alignment horizontal="right"/>
    </xf>
    <xf numFmtId="186" fontId="40" fillId="0" borderId="60" xfId="9" applyNumberFormat="1" applyBorder="1"/>
    <xf numFmtId="186" fontId="40" fillId="0" borderId="21" xfId="9" applyNumberFormat="1" applyBorder="1"/>
    <xf numFmtId="186" fontId="40" fillId="0" borderId="22" xfId="9" applyNumberFormat="1" applyBorder="1"/>
    <xf numFmtId="10" fontId="40" fillId="0" borderId="60" xfId="6" applyNumberFormat="1" applyFont="1" applyBorder="1"/>
    <xf numFmtId="10" fontId="40" fillId="0" borderId="21" xfId="6" applyNumberFormat="1" applyFont="1" applyBorder="1"/>
    <xf numFmtId="10" fontId="40" fillId="0" borderId="22" xfId="6" applyNumberFormat="1" applyFont="1" applyBorder="1"/>
    <xf numFmtId="0" fontId="0" fillId="0" borderId="0" xfId="0" applyAlignment="1">
      <alignment horizontal="left"/>
    </xf>
    <xf numFmtId="0" fontId="40" fillId="0" borderId="0" xfId="9" quotePrefix="1"/>
    <xf numFmtId="186" fontId="40" fillId="0" borderId="48" xfId="9" applyNumberFormat="1" applyBorder="1"/>
    <xf numFmtId="0" fontId="40" fillId="0" borderId="0" xfId="9" applyAlignment="1"/>
    <xf numFmtId="0" fontId="40" fillId="0" borderId="15" xfId="9" applyBorder="1" applyAlignment="1">
      <alignment horizontal="center"/>
    </xf>
    <xf numFmtId="164" fontId="40" fillId="0" borderId="48" xfId="9" applyNumberFormat="1" applyBorder="1"/>
    <xf numFmtId="0" fontId="40" fillId="0" borderId="59" xfId="9" applyBorder="1" applyAlignment="1">
      <alignment horizontal="right"/>
    </xf>
    <xf numFmtId="164" fontId="40" fillId="0" borderId="18" xfId="9" applyNumberFormat="1" applyBorder="1"/>
    <xf numFmtId="0" fontId="51" fillId="0" borderId="43" xfId="9" applyFont="1" applyBorder="1" applyAlignment="1">
      <alignment horizontal="right"/>
    </xf>
    <xf numFmtId="0" fontId="51" fillId="0" borderId="0" xfId="9" applyFont="1" applyBorder="1"/>
    <xf numFmtId="0" fontId="51" fillId="0" borderId="0" xfId="9" applyFont="1" applyBorder="1" applyAlignment="1">
      <alignment horizontal="center"/>
    </xf>
    <xf numFmtId="164" fontId="51" fillId="0" borderId="17" xfId="9" applyNumberFormat="1" applyFont="1" applyBorder="1"/>
    <xf numFmtId="0" fontId="51" fillId="0" borderId="59" xfId="9" applyFont="1" applyBorder="1" applyAlignment="1">
      <alignment horizontal="right"/>
    </xf>
    <xf numFmtId="0" fontId="51" fillId="0" borderId="15" xfId="9" applyFont="1" applyBorder="1"/>
    <xf numFmtId="0" fontId="51" fillId="0" borderId="15" xfId="9" applyFont="1" applyBorder="1" applyAlignment="1">
      <alignment horizontal="center"/>
    </xf>
    <xf numFmtId="164" fontId="51" fillId="0" borderId="18" xfId="9" applyNumberFormat="1" applyFont="1" applyBorder="1"/>
    <xf numFmtId="174" fontId="9" fillId="0" borderId="0" xfId="0" applyNumberFormat="1" applyFont="1"/>
    <xf numFmtId="172" fontId="9" fillId="0" borderId="0" xfId="0" applyNumberFormat="1" applyFont="1"/>
    <xf numFmtId="10" fontId="40" fillId="0" borderId="25" xfId="6" applyNumberFormat="1" applyFont="1" applyBorder="1"/>
    <xf numFmtId="186" fontId="40" fillId="0" borderId="25" xfId="9" applyNumberFormat="1" applyBorder="1"/>
    <xf numFmtId="0" fontId="40" fillId="0" borderId="25" xfId="9" applyBorder="1" applyAlignment="1">
      <alignment horizontal="center"/>
    </xf>
    <xf numFmtId="0" fontId="40" fillId="0" borderId="93" xfId="9" applyBorder="1"/>
    <xf numFmtId="0" fontId="40" fillId="0" borderId="62" xfId="9" applyBorder="1" applyAlignment="1">
      <alignment horizontal="center"/>
    </xf>
    <xf numFmtId="0" fontId="40" fillId="0" borderId="26" xfId="9" applyBorder="1"/>
    <xf numFmtId="0" fontId="40" fillId="0" borderId="59" xfId="9" applyBorder="1" applyAlignment="1">
      <alignment horizontal="center"/>
    </xf>
    <xf numFmtId="0" fontId="40" fillId="0" borderId="18" xfId="9" applyBorder="1" applyAlignment="1">
      <alignment horizontal="center"/>
    </xf>
    <xf numFmtId="176" fontId="40" fillId="0" borderId="0" xfId="9" applyNumberFormat="1" applyBorder="1"/>
    <xf numFmtId="0" fontId="45" fillId="0" borderId="58" xfId="9" applyFont="1" applyBorder="1"/>
    <xf numFmtId="0" fontId="45" fillId="0" borderId="0" xfId="9" applyFont="1" applyBorder="1" applyAlignment="1">
      <alignment horizontal="right"/>
    </xf>
    <xf numFmtId="0" fontId="45" fillId="0" borderId="93" xfId="9" applyFont="1" applyBorder="1"/>
    <xf numFmtId="0" fontId="45" fillId="0" borderId="62" xfId="9" applyFont="1" applyBorder="1" applyAlignment="1">
      <alignment horizontal="right"/>
    </xf>
    <xf numFmtId="0" fontId="45" fillId="0" borderId="43" xfId="9" applyFont="1" applyBorder="1"/>
    <xf numFmtId="0" fontId="45" fillId="0" borderId="59" xfId="9" applyFont="1" applyBorder="1"/>
    <xf numFmtId="0" fontId="45" fillId="0" borderId="15" xfId="9" applyFont="1" applyBorder="1" applyAlignment="1">
      <alignment horizontal="right"/>
    </xf>
    <xf numFmtId="0" fontId="45" fillId="0" borderId="18" xfId="9" applyFont="1" applyBorder="1" applyAlignment="1">
      <alignment horizontal="right"/>
    </xf>
    <xf numFmtId="186" fontId="40" fillId="0" borderId="0" xfId="9" quotePrefix="1" applyNumberFormat="1"/>
    <xf numFmtId="0" fontId="40" fillId="0" borderId="44" xfId="9" applyBorder="1"/>
    <xf numFmtId="176" fontId="40" fillId="0" borderId="0" xfId="9" applyNumberFormat="1"/>
    <xf numFmtId="0" fontId="40" fillId="0" borderId="16" xfId="9" applyBorder="1"/>
    <xf numFmtId="0" fontId="40" fillId="34" borderId="16" xfId="9" applyFill="1" applyBorder="1"/>
    <xf numFmtId="0" fontId="40" fillId="34" borderId="22" xfId="9" applyFill="1" applyBorder="1"/>
    <xf numFmtId="0" fontId="51" fillId="0" borderId="43" xfId="9" applyFont="1" applyBorder="1"/>
    <xf numFmtId="0" fontId="51" fillId="0" borderId="17" xfId="9" applyFont="1" applyBorder="1"/>
    <xf numFmtId="0" fontId="51" fillId="0" borderId="93" xfId="9" applyFont="1" applyBorder="1"/>
    <xf numFmtId="0" fontId="51" fillId="0" borderId="62" xfId="9" applyFont="1" applyBorder="1" applyAlignment="1">
      <alignment horizontal="center"/>
    </xf>
    <xf numFmtId="0" fontId="51" fillId="0" borderId="26" xfId="9" applyFont="1" applyBorder="1"/>
    <xf numFmtId="0" fontId="51" fillId="0" borderId="59" xfId="9" applyFont="1" applyBorder="1"/>
    <xf numFmtId="0" fontId="51" fillId="0" borderId="18" xfId="9" applyFont="1" applyBorder="1"/>
    <xf numFmtId="0" fontId="51" fillId="0" borderId="0" xfId="9" applyFont="1"/>
    <xf numFmtId="184" fontId="40" fillId="0" borderId="0" xfId="9" applyNumberFormat="1"/>
    <xf numFmtId="0" fontId="89" fillId="0" borderId="43" xfId="9" applyFont="1" applyBorder="1"/>
    <xf numFmtId="0" fontId="89" fillId="0" borderId="0" xfId="9" applyFont="1" applyBorder="1" applyAlignment="1">
      <alignment horizontal="center"/>
    </xf>
    <xf numFmtId="0" fontId="89" fillId="0" borderId="17" xfId="9" applyFont="1" applyBorder="1"/>
    <xf numFmtId="0" fontId="89" fillId="0" borderId="93" xfId="9" applyFont="1" applyBorder="1"/>
    <xf numFmtId="0" fontId="89" fillId="0" borderId="62" xfId="9" applyFont="1" applyBorder="1" applyAlignment="1">
      <alignment horizontal="center"/>
    </xf>
    <xf numFmtId="0" fontId="89" fillId="0" borderId="26" xfId="9" applyFont="1" applyBorder="1"/>
    <xf numFmtId="0" fontId="89" fillId="0" borderId="59" xfId="9" applyFont="1" applyBorder="1"/>
    <xf numFmtId="0" fontId="89" fillId="0" borderId="15" xfId="9" applyFont="1" applyBorder="1" applyAlignment="1">
      <alignment horizontal="center"/>
    </xf>
    <xf numFmtId="0" fontId="89" fillId="0" borderId="18" xfId="9" applyFont="1" applyBorder="1"/>
    <xf numFmtId="0" fontId="0" fillId="3" borderId="16" xfId="0" applyFill="1" applyBorder="1" applyAlignment="1">
      <alignment horizontal="center"/>
    </xf>
    <xf numFmtId="0" fontId="90" fillId="0" borderId="21" xfId="9" applyFont="1" applyBorder="1"/>
    <xf numFmtId="0" fontId="90" fillId="0" borderId="22" xfId="9" applyFont="1" applyBorder="1"/>
    <xf numFmtId="0" fontId="47" fillId="0" borderId="50" xfId="0" applyFont="1" applyFill="1" applyBorder="1" applyAlignment="1">
      <alignment wrapText="1"/>
    </xf>
    <xf numFmtId="0" fontId="56" fillId="8" borderId="0" xfId="0" applyFont="1" applyFill="1" applyBorder="1" applyAlignment="1"/>
    <xf numFmtId="0" fontId="73" fillId="0" borderId="100" xfId="0" applyFont="1" applyFill="1" applyBorder="1" applyAlignment="1"/>
    <xf numFmtId="0" fontId="0" fillId="0" borderId="0" xfId="0" applyFont="1"/>
    <xf numFmtId="0" fontId="0" fillId="0" borderId="0" xfId="8" applyFont="1" applyAlignment="1">
      <alignment horizontal="right"/>
    </xf>
    <xf numFmtId="0" fontId="0" fillId="0" borderId="0" xfId="8" applyFont="1" applyAlignment="1">
      <alignment horizontal="center"/>
    </xf>
    <xf numFmtId="186" fontId="7" fillId="0" borderId="0" xfId="8" applyNumberFormat="1"/>
    <xf numFmtId="187" fontId="7" fillId="0" borderId="0" xfId="8" applyNumberFormat="1"/>
    <xf numFmtId="188" fontId="7" fillId="0" borderId="0" xfId="8" applyNumberFormat="1"/>
    <xf numFmtId="0" fontId="7" fillId="30" borderId="0" xfId="8" applyFill="1"/>
    <xf numFmtId="0" fontId="0" fillId="0" borderId="0" xfId="8" applyFont="1"/>
    <xf numFmtId="0" fontId="7" fillId="0" borderId="15" xfId="8" applyBorder="1"/>
    <xf numFmtId="0" fontId="0" fillId="0" borderId="15" xfId="8" applyFont="1" applyBorder="1"/>
    <xf numFmtId="0" fontId="0" fillId="0" borderId="0" xfId="8" applyFont="1" applyBorder="1"/>
    <xf numFmtId="0" fontId="72" fillId="0" borderId="15" xfId="0" applyFont="1" applyBorder="1" applyAlignment="1">
      <alignment vertical="center"/>
    </xf>
    <xf numFmtId="0" fontId="72" fillId="0" borderId="0" xfId="0" applyFont="1" applyAlignment="1">
      <alignment vertical="center"/>
    </xf>
    <xf numFmtId="0" fontId="40" fillId="0" borderId="62" xfId="0" applyFont="1" applyFill="1" applyBorder="1" applyAlignment="1">
      <alignment horizontal="center"/>
    </xf>
    <xf numFmtId="0" fontId="93" fillId="0" borderId="0" xfId="0" applyFont="1"/>
    <xf numFmtId="0" fontId="0" fillId="0" borderId="43" xfId="8" applyFont="1" applyBorder="1" applyAlignment="1">
      <alignment horizontal="left"/>
    </xf>
    <xf numFmtId="0" fontId="7" fillId="0" borderId="43" xfId="8" applyBorder="1" applyAlignment="1">
      <alignment horizontal="left"/>
    </xf>
    <xf numFmtId="0" fontId="7" fillId="0" borderId="19" xfId="8" applyBorder="1"/>
    <xf numFmtId="0" fontId="7" fillId="0" borderId="16" xfId="8" applyBorder="1"/>
    <xf numFmtId="0" fontId="0" fillId="0" borderId="21" xfId="8" applyFont="1" applyBorder="1" applyAlignment="1">
      <alignment horizontal="left"/>
    </xf>
    <xf numFmtId="0" fontId="7" fillId="0" borderId="21" xfId="8" applyBorder="1" applyAlignment="1">
      <alignment horizontal="left"/>
    </xf>
    <xf numFmtId="0" fontId="7" fillId="0" borderId="59" xfId="8" applyBorder="1" applyAlignment="1">
      <alignment horizontal="left"/>
    </xf>
    <xf numFmtId="0" fontId="7" fillId="0" borderId="22" xfId="8" applyBorder="1" applyAlignment="1">
      <alignment horizontal="left"/>
    </xf>
    <xf numFmtId="0" fontId="0" fillId="0" borderId="60" xfId="8" applyFont="1" applyBorder="1" applyAlignment="1">
      <alignment horizontal="left"/>
    </xf>
    <xf numFmtId="0" fontId="40" fillId="0" borderId="19" xfId="0" applyFont="1" applyBorder="1" applyAlignment="1">
      <alignment horizontal="center"/>
    </xf>
    <xf numFmtId="0" fontId="40" fillId="0" borderId="44" xfId="0" applyFont="1" applyBorder="1" applyAlignment="1">
      <alignment horizontal="center"/>
    </xf>
    <xf numFmtId="0" fontId="29" fillId="0" borderId="0" xfId="0" applyFont="1" applyAlignment="1">
      <alignment vertical="center"/>
    </xf>
    <xf numFmtId="0" fontId="47" fillId="0" borderId="0" xfId="0" applyFont="1" applyAlignment="1">
      <alignment horizontal="center"/>
    </xf>
    <xf numFmtId="0" fontId="29" fillId="8" borderId="46" xfId="0" applyFont="1" applyFill="1" applyBorder="1" applyAlignment="1"/>
    <xf numFmtId="0" fontId="29" fillId="0" borderId="60" xfId="0" applyFont="1" applyBorder="1"/>
    <xf numFmtId="0" fontId="29" fillId="0" borderId="21" xfId="0" applyFont="1" applyBorder="1"/>
    <xf numFmtId="0" fontId="0" fillId="0" borderId="21" xfId="0" applyFont="1" applyBorder="1"/>
    <xf numFmtId="0" fontId="40" fillId="0" borderId="21" xfId="0" applyFont="1" applyBorder="1" applyAlignment="1"/>
    <xf numFmtId="0" fontId="29" fillId="0" borderId="21" xfId="0" applyFont="1" applyFill="1" applyBorder="1" applyAlignment="1"/>
    <xf numFmtId="0" fontId="0" fillId="0" borderId="21" xfId="0" applyFont="1" applyFill="1" applyBorder="1" applyAlignment="1"/>
    <xf numFmtId="0" fontId="40" fillId="0" borderId="22" xfId="0" applyFont="1" applyBorder="1" applyAlignment="1"/>
    <xf numFmtId="0" fontId="0" fillId="0" borderId="22" xfId="0" applyFont="1" applyFill="1" applyBorder="1" applyAlignment="1"/>
    <xf numFmtId="0" fontId="0" fillId="0" borderId="58" xfId="0" applyFont="1" applyBorder="1" applyAlignment="1">
      <alignment horizontal="left"/>
    </xf>
    <xf numFmtId="0" fontId="0" fillId="0" borderId="27" xfId="0" applyFont="1" applyBorder="1" applyAlignment="1">
      <alignment horizontal="left"/>
    </xf>
    <xf numFmtId="0" fontId="47" fillId="0" borderId="0" xfId="0" applyFont="1" applyFill="1" applyBorder="1" applyAlignment="1"/>
    <xf numFmtId="0" fontId="47" fillId="8" borderId="57" xfId="0" applyFont="1" applyFill="1" applyBorder="1" applyAlignment="1"/>
    <xf numFmtId="0" fontId="47" fillId="0" borderId="32" xfId="0" applyFont="1" applyFill="1" applyBorder="1" applyAlignment="1"/>
    <xf numFmtId="0" fontId="67" fillId="8" borderId="0" xfId="0" applyFont="1" applyFill="1" applyBorder="1" applyAlignment="1">
      <alignment horizontal="left" indent="1"/>
    </xf>
    <xf numFmtId="0" fontId="48" fillId="19" borderId="61" xfId="0" applyFont="1" applyFill="1" applyBorder="1" applyAlignment="1">
      <alignment horizontal="center"/>
    </xf>
    <xf numFmtId="0" fontId="48" fillId="19" borderId="63" xfId="0" applyFont="1" applyFill="1" applyBorder="1" applyAlignment="1">
      <alignment horizontal="center"/>
    </xf>
    <xf numFmtId="0" fontId="48" fillId="19" borderId="57" xfId="0" applyFont="1" applyFill="1" applyBorder="1" applyAlignment="1">
      <alignment horizontal="center"/>
    </xf>
    <xf numFmtId="0" fontId="48" fillId="19" borderId="55" xfId="0" applyFont="1" applyFill="1" applyBorder="1" applyAlignment="1">
      <alignment horizontal="center"/>
    </xf>
    <xf numFmtId="0" fontId="67" fillId="19" borderId="54" xfId="0" applyFont="1" applyFill="1" applyBorder="1" applyAlignment="1">
      <alignment horizontal="center"/>
    </xf>
    <xf numFmtId="0" fontId="67" fillId="19" borderId="56" xfId="0" applyFont="1" applyFill="1" applyBorder="1" applyAlignment="1">
      <alignment horizontal="center"/>
    </xf>
    <xf numFmtId="0" fontId="67" fillId="19" borderId="52" xfId="0" applyFont="1" applyFill="1" applyBorder="1" applyAlignment="1">
      <alignment horizontal="center"/>
    </xf>
    <xf numFmtId="0" fontId="67" fillId="19" borderId="53" xfId="0" applyFont="1" applyFill="1" applyBorder="1" applyAlignment="1">
      <alignment horizontal="center"/>
    </xf>
    <xf numFmtId="0" fontId="63" fillId="19" borderId="54" xfId="0" applyFont="1" applyFill="1" applyBorder="1" applyAlignment="1">
      <alignment horizontal="center"/>
    </xf>
    <xf numFmtId="0" fontId="63" fillId="19" borderId="57" xfId="0" applyFont="1" applyFill="1" applyBorder="1" applyAlignment="1">
      <alignment horizontal="center"/>
    </xf>
    <xf numFmtId="0" fontId="63" fillId="19" borderId="56" xfId="0" applyFont="1" applyFill="1" applyBorder="1" applyAlignment="1">
      <alignment horizontal="center"/>
    </xf>
    <xf numFmtId="0" fontId="63" fillId="19" borderId="52" xfId="0" applyFont="1" applyFill="1" applyBorder="1" applyAlignment="1">
      <alignment horizontal="center"/>
    </xf>
    <xf numFmtId="0" fontId="63" fillId="19" borderId="53" xfId="0" applyFont="1" applyFill="1" applyBorder="1" applyAlignment="1">
      <alignment horizontal="center"/>
    </xf>
    <xf numFmtId="0" fontId="47" fillId="0" borderId="0" xfId="0" applyFont="1" applyFill="1" applyBorder="1" applyAlignment="1"/>
    <xf numFmtId="0" fontId="63" fillId="8" borderId="57" xfId="0" applyFont="1" applyFill="1" applyBorder="1" applyAlignment="1">
      <alignment horizontal="center"/>
    </xf>
    <xf numFmtId="0" fontId="48" fillId="19" borderId="54" xfId="0" applyFont="1" applyFill="1" applyBorder="1" applyAlignment="1"/>
    <xf numFmtId="0" fontId="48" fillId="19" borderId="57" xfId="0" applyFont="1" applyFill="1" applyBorder="1" applyAlignment="1"/>
    <xf numFmtId="0" fontId="48" fillId="19" borderId="56" xfId="0" applyFont="1" applyFill="1" applyBorder="1" applyAlignment="1"/>
    <xf numFmtId="0" fontId="67" fillId="19" borderId="57" xfId="0" applyFont="1" applyFill="1" applyBorder="1" applyAlignment="1">
      <alignment horizontal="center"/>
    </xf>
    <xf numFmtId="0" fontId="67" fillId="19" borderId="54" xfId="0" applyFont="1" applyFill="1" applyBorder="1" applyAlignment="1">
      <alignment horizontal="left" indent="1"/>
    </xf>
    <xf numFmtId="0" fontId="67" fillId="19" borderId="57" xfId="0" applyFont="1" applyFill="1" applyBorder="1" applyAlignment="1">
      <alignment horizontal="left" indent="1"/>
    </xf>
    <xf numFmtId="0" fontId="67" fillId="19" borderId="56" xfId="0" applyFont="1" applyFill="1" applyBorder="1" applyAlignment="1">
      <alignment horizontal="left" indent="1"/>
    </xf>
    <xf numFmtId="0" fontId="47" fillId="8" borderId="63" xfId="0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44" xfId="0" applyFont="1" applyBorder="1" applyAlignment="1">
      <alignment horizontal="center"/>
    </xf>
    <xf numFmtId="0" fontId="46" fillId="19" borderId="54" xfId="0" applyFont="1" applyFill="1" applyBorder="1" applyAlignment="1"/>
    <xf numFmtId="0" fontId="46" fillId="19" borderId="57" xfId="0" applyFont="1" applyFill="1" applyBorder="1" applyAlignment="1"/>
    <xf numFmtId="0" fontId="46" fillId="19" borderId="56" xfId="0" applyFont="1" applyFill="1" applyBorder="1" applyAlignment="1"/>
    <xf numFmtId="0" fontId="48" fillId="8" borderId="57" xfId="0" applyFont="1" applyFill="1" applyBorder="1" applyAlignment="1">
      <alignment horizontal="center"/>
    </xf>
    <xf numFmtId="0" fontId="29" fillId="0" borderId="13" xfId="0" applyFont="1" applyFill="1" applyBorder="1" applyAlignment="1">
      <alignment horizontal="left" vertical="center" indent="2"/>
    </xf>
    <xf numFmtId="0" fontId="29" fillId="0" borderId="0" xfId="0" applyFont="1" applyFill="1" applyBorder="1" applyAlignment="1">
      <alignment horizontal="left" vertical="center" indent="2"/>
    </xf>
    <xf numFmtId="0" fontId="29" fillId="0" borderId="5" xfId="0" applyFont="1" applyFill="1" applyBorder="1" applyAlignment="1">
      <alignment horizontal="left" vertical="center" indent="2"/>
    </xf>
    <xf numFmtId="0" fontId="48" fillId="19" borderId="54" xfId="0" applyFont="1" applyFill="1" applyBorder="1" applyAlignment="1">
      <alignment horizontal="center"/>
    </xf>
    <xf numFmtId="0" fontId="48" fillId="19" borderId="56" xfId="0" applyFont="1" applyFill="1" applyBorder="1" applyAlignment="1">
      <alignment horizontal="center"/>
    </xf>
    <xf numFmtId="0" fontId="29" fillId="0" borderId="13" xfId="0" applyFont="1" applyFill="1" applyBorder="1" applyAlignment="1">
      <alignment horizontal="left" vertical="center" indent="1"/>
    </xf>
    <xf numFmtId="0" fontId="29" fillId="0" borderId="0" xfId="0" applyFont="1" applyFill="1" applyBorder="1" applyAlignment="1">
      <alignment horizontal="left" vertical="center" indent="1"/>
    </xf>
    <xf numFmtId="0" fontId="29" fillId="0" borderId="5" xfId="0" applyFont="1" applyFill="1" applyBorder="1" applyAlignment="1">
      <alignment horizontal="left" vertical="center" indent="1"/>
    </xf>
    <xf numFmtId="0" fontId="29" fillId="0" borderId="14" xfId="0" applyFont="1" applyFill="1" applyBorder="1" applyAlignment="1">
      <alignment horizontal="left" vertical="center" indent="2"/>
    </xf>
    <xf numFmtId="0" fontId="29" fillId="0" borderId="7" xfId="0" applyFont="1" applyFill="1" applyBorder="1" applyAlignment="1">
      <alignment horizontal="left" vertical="center" indent="2"/>
    </xf>
    <xf numFmtId="0" fontId="29" fillId="0" borderId="8" xfId="0" applyFont="1" applyFill="1" applyBorder="1" applyAlignment="1">
      <alignment horizontal="left" vertical="center" indent="2"/>
    </xf>
    <xf numFmtId="0" fontId="29" fillId="0" borderId="13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5" xfId="0" applyFont="1" applyFill="1" applyBorder="1" applyAlignment="1">
      <alignment vertical="center"/>
    </xf>
    <xf numFmtId="0" fontId="29" fillId="0" borderId="9" xfId="0" applyFont="1" applyFill="1" applyBorder="1" applyAlignment="1">
      <alignment horizontal="left" vertical="center" indent="1"/>
    </xf>
    <xf numFmtId="0" fontId="3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7" xfId="0" applyFont="1" applyFill="1" applyBorder="1" applyAlignment="1">
      <alignment horizontal="center" vertical="center"/>
    </xf>
    <xf numFmtId="0" fontId="29" fillId="0" borderId="4" xfId="0" applyFont="1" applyFill="1" applyBorder="1" applyAlignment="1">
      <alignment vertical="center"/>
    </xf>
    <xf numFmtId="0" fontId="45" fillId="27" borderId="67" xfId="0" applyFont="1" applyFill="1" applyBorder="1" applyAlignment="1"/>
    <xf numFmtId="0" fontId="45" fillId="27" borderId="65" xfId="0" applyFont="1" applyFill="1" applyBorder="1" applyAlignment="1"/>
    <xf numFmtId="0" fontId="45" fillId="27" borderId="68" xfId="0" applyFont="1" applyFill="1" applyBorder="1" applyAlignment="1"/>
    <xf numFmtId="0" fontId="29" fillId="0" borderId="0" xfId="0" applyFont="1" applyAlignment="1"/>
    <xf numFmtId="0" fontId="29" fillId="0" borderId="0" xfId="0" applyFont="1" applyAlignment="1">
      <alignment horizontal="left" vertical="center" indent="1"/>
    </xf>
    <xf numFmtId="0" fontId="40" fillId="27" borderId="61" xfId="0" applyFont="1" applyFill="1" applyBorder="1" applyAlignment="1"/>
    <xf numFmtId="0" fontId="40" fillId="27" borderId="63" xfId="0" applyFont="1" applyFill="1" applyBorder="1" applyAlignment="1"/>
    <xf numFmtId="0" fontId="40" fillId="27" borderId="55" xfId="0" applyFont="1" applyFill="1" applyBorder="1" applyAlignment="1"/>
    <xf numFmtId="0" fontId="40" fillId="27" borderId="52" xfId="0" applyFont="1" applyFill="1" applyBorder="1" applyAlignment="1"/>
    <xf numFmtId="0" fontId="40" fillId="27" borderId="62" xfId="0" applyFont="1" applyFill="1" applyBorder="1" applyAlignment="1"/>
    <xf numFmtId="0" fontId="40" fillId="27" borderId="53" xfId="0" applyFont="1" applyFill="1" applyBorder="1" applyAlignment="1"/>
    <xf numFmtId="0" fontId="40" fillId="27" borderId="54" xfId="0" applyFont="1" applyFill="1" applyBorder="1" applyAlignment="1">
      <alignment horizontal="center"/>
    </xf>
    <xf numFmtId="0" fontId="40" fillId="27" borderId="57" xfId="0" applyFont="1" applyFill="1" applyBorder="1" applyAlignment="1">
      <alignment horizontal="center"/>
    </xf>
    <xf numFmtId="0" fontId="40" fillId="27" borderId="56" xfId="0" applyFont="1" applyFill="1" applyBorder="1" applyAlignment="1">
      <alignment horizontal="center"/>
    </xf>
    <xf numFmtId="0" fontId="36" fillId="0" borderId="0" xfId="0" applyFont="1" applyAlignment="1"/>
    <xf numFmtId="0" fontId="40" fillId="27" borderId="61" xfId="0" applyFont="1" applyFill="1" applyBorder="1" applyAlignment="1">
      <alignment horizontal="center"/>
    </xf>
    <xf numFmtId="0" fontId="40" fillId="27" borderId="63" xfId="0" applyFont="1" applyFill="1" applyBorder="1" applyAlignment="1">
      <alignment horizontal="center"/>
    </xf>
    <xf numFmtId="0" fontId="40" fillId="27" borderId="55" xfId="0" applyFont="1" applyFill="1" applyBorder="1" applyAlignment="1">
      <alignment horizontal="center"/>
    </xf>
    <xf numFmtId="0" fontId="47" fillId="5" borderId="57" xfId="0" applyFont="1" applyFill="1" applyBorder="1" applyAlignment="1">
      <alignment horizontal="left" indent="1"/>
    </xf>
    <xf numFmtId="0" fontId="47" fillId="5" borderId="56" xfId="0" applyFont="1" applyFill="1" applyBorder="1" applyAlignment="1">
      <alignment horizontal="left" indent="1"/>
    </xf>
    <xf numFmtId="0" fontId="46" fillId="27" borderId="61" xfId="0" applyFont="1" applyFill="1" applyBorder="1" applyAlignment="1"/>
    <xf numFmtId="0" fontId="46" fillId="27" borderId="63" xfId="0" applyFont="1" applyFill="1" applyBorder="1" applyAlignment="1"/>
    <xf numFmtId="0" fontId="46" fillId="27" borderId="55" xfId="0" applyFont="1" applyFill="1" applyBorder="1" applyAlignment="1"/>
    <xf numFmtId="0" fontId="43" fillId="0" borderId="0" xfId="0" applyFont="1" applyAlignment="1"/>
    <xf numFmtId="0" fontId="47" fillId="27" borderId="32" xfId="0" applyFont="1" applyFill="1" applyBorder="1" applyAlignment="1"/>
    <xf numFmtId="0" fontId="47" fillId="19" borderId="54" xfId="0" applyFont="1" applyFill="1" applyBorder="1" applyAlignment="1">
      <alignment horizontal="center"/>
    </xf>
    <xf numFmtId="0" fontId="47" fillId="19" borderId="57" xfId="0" applyFont="1" applyFill="1" applyBorder="1" applyAlignment="1">
      <alignment horizontal="center"/>
    </xf>
    <xf numFmtId="0" fontId="47" fillId="19" borderId="56" xfId="0" applyFont="1" applyFill="1" applyBorder="1" applyAlignment="1">
      <alignment horizontal="center"/>
    </xf>
    <xf numFmtId="0" fontId="47" fillId="27" borderId="49" xfId="0" applyFont="1" applyFill="1" applyBorder="1" applyAlignment="1"/>
    <xf numFmtId="0" fontId="47" fillId="27" borderId="0" xfId="0" applyFont="1" applyFill="1" applyBorder="1" applyAlignment="1"/>
    <xf numFmtId="0" fontId="47" fillId="27" borderId="51" xfId="0" applyFont="1" applyFill="1" applyBorder="1" applyAlignment="1"/>
    <xf numFmtId="0" fontId="47" fillId="27" borderId="52" xfId="0" applyFont="1" applyFill="1" applyBorder="1" applyAlignment="1"/>
    <xf numFmtId="0" fontId="47" fillId="27" borderId="62" xfId="0" applyFont="1" applyFill="1" applyBorder="1" applyAlignment="1"/>
    <xf numFmtId="0" fontId="47" fillId="27" borderId="53" xfId="0" applyFont="1" applyFill="1" applyBorder="1" applyAlignment="1"/>
    <xf numFmtId="0" fontId="42" fillId="0" borderId="0" xfId="0" applyFont="1" applyAlignment="1"/>
    <xf numFmtId="0" fontId="29" fillId="0" borderId="19" xfId="0" applyFont="1" applyBorder="1" applyAlignment="1">
      <alignment horizontal="center"/>
    </xf>
    <xf numFmtId="0" fontId="29" fillId="0" borderId="44" xfId="0" applyFont="1" applyBorder="1" applyAlignment="1">
      <alignment horizontal="center"/>
    </xf>
    <xf numFmtId="0" fontId="29" fillId="0" borderId="20" xfId="0" applyFont="1" applyBorder="1" applyAlignment="1">
      <alignment horizontal="center"/>
    </xf>
    <xf numFmtId="0" fontId="40" fillId="5" borderId="61" xfId="0" applyFont="1" applyFill="1" applyBorder="1" applyAlignment="1">
      <alignment horizontal="center"/>
    </xf>
    <xf numFmtId="0" fontId="40" fillId="5" borderId="63" xfId="0" applyFont="1" applyFill="1" applyBorder="1" applyAlignment="1">
      <alignment horizontal="center"/>
    </xf>
    <xf numFmtId="0" fontId="40" fillId="5" borderId="55" xfId="0" applyFont="1" applyFill="1" applyBorder="1" applyAlignment="1">
      <alignment horizontal="center"/>
    </xf>
    <xf numFmtId="0" fontId="29" fillId="0" borderId="15" xfId="0" applyFont="1" applyBorder="1" applyAlignment="1"/>
    <xf numFmtId="0" fontId="48" fillId="5" borderId="54" xfId="0" applyFont="1" applyFill="1" applyBorder="1" applyAlignment="1"/>
    <xf numFmtId="0" fontId="48" fillId="5" borderId="57" xfId="0" applyFont="1" applyFill="1" applyBorder="1" applyAlignment="1"/>
    <xf numFmtId="0" fontId="48" fillId="5" borderId="56" xfId="0" applyFont="1" applyFill="1" applyBorder="1" applyAlignment="1"/>
    <xf numFmtId="0" fontId="47" fillId="0" borderId="28" xfId="0" applyFont="1" applyBorder="1" applyAlignment="1">
      <alignment horizontal="center" vertical="center"/>
    </xf>
    <xf numFmtId="0" fontId="47" fillId="0" borderId="29" xfId="0" applyFont="1" applyBorder="1" applyAlignment="1">
      <alignment horizontal="center" vertical="center"/>
    </xf>
    <xf numFmtId="0" fontId="47" fillId="0" borderId="30" xfId="0" applyFont="1" applyBorder="1" applyAlignment="1">
      <alignment horizontal="center" vertical="center"/>
    </xf>
    <xf numFmtId="0" fontId="47" fillId="5" borderId="19" xfId="0" applyFont="1" applyFill="1" applyBorder="1" applyAlignment="1">
      <alignment horizontal="center"/>
    </xf>
    <xf numFmtId="0" fontId="47" fillId="5" borderId="44" xfId="0" applyFont="1" applyFill="1" applyBorder="1" applyAlignment="1">
      <alignment horizontal="center"/>
    </xf>
    <xf numFmtId="0" fontId="47" fillId="5" borderId="20" xfId="0" applyFont="1" applyFill="1" applyBorder="1" applyAlignment="1">
      <alignment horizontal="center"/>
    </xf>
    <xf numFmtId="0" fontId="47" fillId="0" borderId="45" xfId="0" applyFont="1" applyBorder="1" applyAlignment="1">
      <alignment horizontal="center" vertical="center"/>
    </xf>
    <xf numFmtId="0" fontId="47" fillId="0" borderId="46" xfId="0" applyFont="1" applyBorder="1" applyAlignment="1">
      <alignment horizontal="center" vertical="center"/>
    </xf>
    <xf numFmtId="0" fontId="47" fillId="0" borderId="73" xfId="0" applyFont="1" applyBorder="1" applyAlignment="1">
      <alignment horizontal="center" vertical="center"/>
    </xf>
    <xf numFmtId="0" fontId="47" fillId="0" borderId="74" xfId="0" applyFont="1" applyBorder="1" applyAlignment="1">
      <alignment horizontal="center" vertical="center"/>
    </xf>
    <xf numFmtId="0" fontId="47" fillId="0" borderId="75" xfId="0" applyFont="1" applyBorder="1" applyAlignment="1">
      <alignment horizontal="center" vertical="center"/>
    </xf>
    <xf numFmtId="0" fontId="47" fillId="0" borderId="76" xfId="0" applyFont="1" applyBorder="1" applyAlignment="1">
      <alignment horizontal="center" vertical="center"/>
    </xf>
    <xf numFmtId="0" fontId="47" fillId="0" borderId="0" xfId="0" applyFont="1" applyAlignment="1">
      <alignment horizontal="center"/>
    </xf>
    <xf numFmtId="0" fontId="62" fillId="0" borderId="15" xfId="0" applyFont="1" applyBorder="1" applyAlignment="1">
      <alignment horizontal="center"/>
    </xf>
    <xf numFmtId="0" fontId="47" fillId="0" borderId="91" xfId="0" applyFont="1" applyBorder="1" applyAlignment="1">
      <alignment horizontal="center"/>
    </xf>
    <xf numFmtId="0" fontId="47" fillId="0" borderId="96" xfId="0" applyFont="1" applyBorder="1" applyAlignment="1">
      <alignment horizontal="center"/>
    </xf>
    <xf numFmtId="0" fontId="47" fillId="0" borderId="90" xfId="0" applyFont="1" applyBorder="1" applyAlignment="1">
      <alignment horizontal="center"/>
    </xf>
    <xf numFmtId="0" fontId="47" fillId="0" borderId="44" xfId="0" applyFont="1" applyBorder="1" applyAlignment="1">
      <alignment horizontal="center"/>
    </xf>
    <xf numFmtId="0" fontId="47" fillId="0" borderId="59" xfId="0" applyFont="1" applyBorder="1" applyAlignment="1">
      <alignment horizontal="center"/>
    </xf>
    <xf numFmtId="0" fontId="47" fillId="0" borderId="15" xfId="0" applyFont="1" applyBorder="1" applyAlignment="1">
      <alignment horizontal="center"/>
    </xf>
    <xf numFmtId="0" fontId="47" fillId="0" borderId="18" xfId="0" applyFont="1" applyBorder="1" applyAlignment="1">
      <alignment horizontal="center"/>
    </xf>
    <xf numFmtId="0" fontId="62" fillId="5" borderId="44" xfId="0" applyFont="1" applyFill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0" borderId="95" xfId="0" applyFont="1" applyBorder="1" applyAlignment="1">
      <alignment horizontal="center"/>
    </xf>
    <xf numFmtId="0" fontId="47" fillId="0" borderId="38" xfId="0" applyFont="1" applyBorder="1" applyAlignment="1">
      <alignment horizontal="center"/>
    </xf>
    <xf numFmtId="0" fontId="47" fillId="0" borderId="41" xfId="0" applyFont="1" applyBorder="1" applyAlignment="1">
      <alignment horizontal="center"/>
    </xf>
    <xf numFmtId="0" fontId="47" fillId="0" borderId="97" xfId="0" applyFont="1" applyBorder="1" applyAlignment="1">
      <alignment horizontal="center"/>
    </xf>
    <xf numFmtId="0" fontId="47" fillId="5" borderId="54" xfId="0" applyFont="1" applyFill="1" applyBorder="1" applyAlignment="1">
      <alignment horizontal="right"/>
    </xf>
    <xf numFmtId="0" fontId="47" fillId="5" borderId="57" xfId="0" applyFont="1" applyFill="1" applyBorder="1" applyAlignment="1">
      <alignment horizontal="right"/>
    </xf>
    <xf numFmtId="0" fontId="48" fillId="8" borderId="62" xfId="0" applyFont="1" applyFill="1" applyBorder="1" applyAlignment="1">
      <alignment horizontal="center"/>
    </xf>
    <xf numFmtId="0" fontId="47" fillId="8" borderId="57" xfId="0" applyFont="1" applyFill="1" applyBorder="1" applyAlignment="1"/>
    <xf numFmtId="0" fontId="48" fillId="8" borderId="54" xfId="0" applyFont="1" applyFill="1" applyBorder="1" applyAlignment="1">
      <alignment horizontal="left" indent="1"/>
    </xf>
    <xf numFmtId="0" fontId="48" fillId="8" borderId="57" xfId="0" applyFont="1" applyFill="1" applyBorder="1" applyAlignment="1">
      <alignment horizontal="left" indent="1"/>
    </xf>
    <xf numFmtId="0" fontId="47" fillId="0" borderId="61" xfId="0" applyFont="1" applyFill="1" applyBorder="1" applyAlignment="1"/>
    <xf numFmtId="0" fontId="47" fillId="0" borderId="63" xfId="0" applyFont="1" applyFill="1" applyBorder="1" applyAlignment="1"/>
    <xf numFmtId="0" fontId="46" fillId="0" borderId="0" xfId="0" applyFont="1" applyFill="1" applyBorder="1" applyAlignment="1">
      <alignment horizontal="left" indent="1"/>
    </xf>
    <xf numFmtId="0" fontId="46" fillId="0" borderId="0" xfId="0" applyFont="1" applyFill="1" applyBorder="1" applyAlignment="1">
      <alignment horizontal="left" indent="2"/>
    </xf>
    <xf numFmtId="0" fontId="40" fillId="0" borderId="0" xfId="0" applyFont="1" applyFill="1" applyBorder="1" applyAlignment="1">
      <alignment horizontal="left"/>
    </xf>
    <xf numFmtId="0" fontId="91" fillId="0" borderId="49" xfId="0" applyFont="1" applyFill="1" applyBorder="1" applyAlignment="1">
      <alignment horizontal="left" indent="1"/>
    </xf>
    <xf numFmtId="0" fontId="91" fillId="0" borderId="0" xfId="0" applyFont="1" applyFill="1" applyBorder="1" applyAlignment="1">
      <alignment horizontal="left" indent="1"/>
    </xf>
    <xf numFmtId="0" fontId="91" fillId="0" borderId="49" xfId="0" applyFont="1" applyFill="1" applyBorder="1" applyAlignment="1">
      <alignment horizontal="left" indent="2"/>
    </xf>
    <xf numFmtId="0" fontId="91" fillId="0" borderId="0" xfId="0" applyFont="1" applyFill="1" applyBorder="1" applyAlignment="1">
      <alignment horizontal="left" indent="2"/>
    </xf>
    <xf numFmtId="0" fontId="48" fillId="19" borderId="54" xfId="0" applyFont="1" applyFill="1" applyBorder="1" applyAlignment="1">
      <alignment horizontal="left"/>
    </xf>
    <xf numFmtId="0" fontId="48" fillId="19" borderId="57" xfId="0" applyFont="1" applyFill="1" applyBorder="1" applyAlignment="1">
      <alignment horizontal="left"/>
    </xf>
    <xf numFmtId="0" fontId="48" fillId="19" borderId="56" xfId="0" applyFont="1" applyFill="1" applyBorder="1" applyAlignment="1">
      <alignment horizontal="left"/>
    </xf>
    <xf numFmtId="0" fontId="47" fillId="8" borderId="57" xfId="0" applyFont="1" applyFill="1" applyBorder="1" applyAlignment="1">
      <alignment horizontal="center"/>
    </xf>
    <xf numFmtId="0" fontId="63" fillId="8" borderId="62" xfId="0" applyFont="1" applyFill="1" applyBorder="1" applyAlignment="1">
      <alignment horizontal="center"/>
    </xf>
    <xf numFmtId="0" fontId="48" fillId="19" borderId="54" xfId="0" applyFont="1" applyFill="1" applyBorder="1" applyAlignment="1">
      <alignment horizontal="left" indent="1"/>
    </xf>
    <xf numFmtId="0" fontId="48" fillId="19" borderId="57" xfId="0" applyFont="1" applyFill="1" applyBorder="1" applyAlignment="1">
      <alignment horizontal="left" indent="1"/>
    </xf>
    <xf numFmtId="0" fontId="48" fillId="19" borderId="56" xfId="0" applyFont="1" applyFill="1" applyBorder="1" applyAlignment="1">
      <alignment horizontal="left" indent="1"/>
    </xf>
    <xf numFmtId="0" fontId="67" fillId="19" borderId="54" xfId="0" applyFont="1" applyFill="1" applyBorder="1" applyAlignment="1">
      <alignment horizontal="left" indent="2"/>
    </xf>
    <xf numFmtId="0" fontId="67" fillId="19" borderId="57" xfId="0" applyFont="1" applyFill="1" applyBorder="1" applyAlignment="1">
      <alignment horizontal="left" indent="2"/>
    </xf>
    <xf numFmtId="0" fontId="67" fillId="19" borderId="56" xfId="0" applyFont="1" applyFill="1" applyBorder="1" applyAlignment="1">
      <alignment horizontal="left" indent="2"/>
    </xf>
    <xf numFmtId="0" fontId="40" fillId="0" borderId="19" xfId="9" applyBorder="1" applyAlignment="1">
      <alignment horizontal="center" vertical="center"/>
    </xf>
    <xf numFmtId="0" fontId="40" fillId="0" borderId="20" xfId="9" applyBorder="1" applyAlignment="1">
      <alignment horizontal="center" vertical="center"/>
    </xf>
    <xf numFmtId="0" fontId="40" fillId="0" borderId="44" xfId="9" applyBorder="1" applyAlignment="1">
      <alignment horizontal="center"/>
    </xf>
    <xf numFmtId="0" fontId="40" fillId="0" borderId="20" xfId="9" applyBorder="1" applyAlignment="1">
      <alignment horizontal="center"/>
    </xf>
    <xf numFmtId="0" fontId="89" fillId="0" borderId="19" xfId="9" applyFont="1" applyBorder="1" applyAlignment="1">
      <alignment horizontal="center"/>
    </xf>
    <xf numFmtId="0" fontId="89" fillId="0" borderId="44" xfId="9" applyFont="1" applyBorder="1" applyAlignment="1">
      <alignment horizontal="center"/>
    </xf>
    <xf numFmtId="0" fontId="89" fillId="0" borderId="20" xfId="9" applyFont="1" applyBorder="1" applyAlignment="1">
      <alignment horizontal="center"/>
    </xf>
    <xf numFmtId="0" fontId="40" fillId="0" borderId="59" xfId="9" applyBorder="1" applyAlignment="1">
      <alignment horizontal="center"/>
    </xf>
    <xf numFmtId="0" fontId="40" fillId="0" borderId="18" xfId="9" applyBorder="1" applyAlignment="1">
      <alignment horizontal="center"/>
    </xf>
    <xf numFmtId="0" fontId="40" fillId="0" borderId="58" xfId="9" applyBorder="1" applyAlignment="1">
      <alignment horizontal="center"/>
    </xf>
    <xf numFmtId="0" fontId="40" fillId="0" borderId="48" xfId="9" applyBorder="1" applyAlignment="1">
      <alignment horizontal="center"/>
    </xf>
    <xf numFmtId="0" fontId="51" fillId="0" borderId="19" xfId="9" applyFont="1" applyBorder="1" applyAlignment="1">
      <alignment horizontal="center"/>
    </xf>
    <xf numFmtId="0" fontId="51" fillId="0" borderId="44" xfId="9" applyFont="1" applyBorder="1" applyAlignment="1">
      <alignment horizontal="center"/>
    </xf>
    <xf numFmtId="0" fontId="51" fillId="0" borderId="20" xfId="9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0" xfId="0" applyBorder="1" applyAlignment="1">
      <alignment horizontal="center"/>
    </xf>
    <xf numFmtId="0" fontId="37" fillId="24" borderId="19" xfId="0" applyFont="1" applyFill="1" applyBorder="1" applyAlignment="1">
      <alignment horizontal="center" vertical="center"/>
    </xf>
    <xf numFmtId="0" fontId="37" fillId="24" borderId="44" xfId="0" applyFont="1" applyFill="1" applyBorder="1" applyAlignment="1">
      <alignment horizontal="center" vertical="center"/>
    </xf>
    <xf numFmtId="0" fontId="37" fillId="24" borderId="20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0" fontId="37" fillId="21" borderId="19" xfId="0" applyFont="1" applyFill="1" applyBorder="1" applyAlignment="1">
      <alignment horizontal="center" vertical="center"/>
    </xf>
    <xf numFmtId="0" fontId="37" fillId="21" borderId="44" xfId="0" applyFont="1" applyFill="1" applyBorder="1" applyAlignment="1">
      <alignment horizontal="center" vertical="center"/>
    </xf>
    <xf numFmtId="0" fontId="37" fillId="21" borderId="20" xfId="0" applyFont="1" applyFill="1" applyBorder="1" applyAlignment="1">
      <alignment horizontal="center" vertical="center"/>
    </xf>
    <xf numFmtId="0" fontId="48" fillId="0" borderId="0" xfId="0" applyFont="1" applyAlignment="1">
      <alignment horizontal="center"/>
    </xf>
    <xf numFmtId="0" fontId="40" fillId="5" borderId="54" xfId="0" applyFont="1" applyFill="1" applyBorder="1" applyAlignment="1">
      <alignment horizontal="center"/>
    </xf>
    <xf numFmtId="0" fontId="40" fillId="5" borderId="57" xfId="0" applyFont="1" applyFill="1" applyBorder="1" applyAlignment="1">
      <alignment horizontal="center"/>
    </xf>
    <xf numFmtId="0" fontId="40" fillId="5" borderId="56" xfId="0" applyFont="1" applyFill="1" applyBorder="1" applyAlignment="1">
      <alignment horizontal="center"/>
    </xf>
    <xf numFmtId="0" fontId="43" fillId="0" borderId="19" xfId="0" applyFont="1" applyBorder="1" applyAlignment="1">
      <alignment horizontal="center"/>
    </xf>
    <xf numFmtId="0" fontId="43" fillId="0" borderId="20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95" xfId="0" applyFont="1" applyBorder="1" applyAlignment="1">
      <alignment horizontal="center"/>
    </xf>
    <xf numFmtId="0" fontId="82" fillId="0" borderId="19" xfId="0" applyFont="1" applyBorder="1" applyAlignment="1">
      <alignment horizontal="center"/>
    </xf>
    <xf numFmtId="0" fontId="82" fillId="0" borderId="44" xfId="0" applyFont="1" applyBorder="1" applyAlignment="1">
      <alignment horizontal="center"/>
    </xf>
    <xf numFmtId="0" fontId="82" fillId="0" borderId="20" xfId="0" applyFont="1" applyBorder="1" applyAlignment="1">
      <alignment horizontal="center"/>
    </xf>
    <xf numFmtId="0" fontId="40" fillId="0" borderId="58" xfId="0" applyFont="1" applyBorder="1" applyAlignment="1">
      <alignment horizontal="center" vertical="center"/>
    </xf>
    <xf numFmtId="0" fontId="40" fillId="0" borderId="48" xfId="0" applyFont="1" applyBorder="1" applyAlignment="1">
      <alignment horizontal="center" vertical="center"/>
    </xf>
    <xf numFmtId="0" fontId="40" fillId="0" borderId="59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71" fillId="5" borderId="73" xfId="0" applyFont="1" applyFill="1" applyBorder="1" applyAlignment="1">
      <alignment vertical="center"/>
    </xf>
    <xf numFmtId="0" fontId="71" fillId="5" borderId="76" xfId="0" applyFont="1" applyFill="1" applyBorder="1" applyAlignment="1">
      <alignment vertical="center"/>
    </xf>
    <xf numFmtId="0" fontId="78" fillId="0" borderId="83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40" fillId="16" borderId="19" xfId="0" applyFont="1" applyFill="1" applyBorder="1" applyAlignment="1">
      <alignment horizontal="center"/>
    </xf>
    <xf numFmtId="0" fontId="40" fillId="16" borderId="20" xfId="0" applyFont="1" applyFill="1" applyBorder="1" applyAlignment="1">
      <alignment horizontal="center"/>
    </xf>
    <xf numFmtId="0" fontId="29" fillId="0" borderId="10" xfId="0" applyFont="1" applyFill="1" applyBorder="1" applyAlignment="1">
      <alignment horizontal="center"/>
    </xf>
    <xf numFmtId="179" fontId="29" fillId="0" borderId="0" xfId="0" applyNumberFormat="1" applyFont="1"/>
    <xf numFmtId="179" fontId="92" fillId="0" borderId="0" xfId="0" applyNumberFormat="1" applyFont="1"/>
    <xf numFmtId="164" fontId="29" fillId="0" borderId="0" xfId="0" applyNumberFormat="1" applyFont="1"/>
    <xf numFmtId="179" fontId="93" fillId="0" borderId="0" xfId="0" applyNumberFormat="1" applyFont="1"/>
    <xf numFmtId="0" fontId="40" fillId="0" borderId="43" xfId="0" applyFont="1" applyBorder="1" applyAlignment="1">
      <alignment horizontal="center"/>
    </xf>
    <xf numFmtId="0" fontId="40" fillId="0" borderId="17" xfId="0" applyFont="1" applyBorder="1" applyAlignment="1">
      <alignment horizontal="center"/>
    </xf>
    <xf numFmtId="0" fontId="40" fillId="0" borderId="59" xfId="0" applyFont="1" applyBorder="1" applyAlignment="1">
      <alignment horizontal="center"/>
    </xf>
    <xf numFmtId="0" fontId="40" fillId="0" borderId="18" xfId="0" applyFont="1" applyBorder="1" applyAlignment="1">
      <alignment horizontal="center"/>
    </xf>
    <xf numFmtId="0" fontId="3" fillId="0" borderId="15" xfId="8" applyFont="1" applyBorder="1" applyAlignment="1">
      <alignment horizontal="center"/>
    </xf>
    <xf numFmtId="0" fontId="7" fillId="0" borderId="15" xfId="8" applyBorder="1" applyAlignment="1">
      <alignment horizontal="center"/>
    </xf>
    <xf numFmtId="0" fontId="40" fillId="0" borderId="16" xfId="8" applyFont="1" applyBorder="1" applyAlignment="1">
      <alignment horizontal="center"/>
    </xf>
    <xf numFmtId="0" fontId="0" fillId="0" borderId="19" xfId="8" applyFont="1" applyBorder="1" applyAlignment="1">
      <alignment horizontal="center"/>
    </xf>
    <xf numFmtId="0" fontId="7" fillId="0" borderId="20" xfId="8" applyBorder="1" applyAlignment="1">
      <alignment horizontal="center"/>
    </xf>
    <xf numFmtId="0" fontId="0" fillId="0" borderId="15" xfId="8" applyFont="1" applyBorder="1" applyAlignment="1">
      <alignment horizontal="center"/>
    </xf>
    <xf numFmtId="0" fontId="7" fillId="0" borderId="18" xfId="8" applyBorder="1" applyAlignment="1">
      <alignment horizontal="center"/>
    </xf>
    <xf numFmtId="0" fontId="40" fillId="0" borderId="25" xfId="0" applyFont="1" applyBorder="1"/>
    <xf numFmtId="0" fontId="40" fillId="0" borderId="60" xfId="0" applyFont="1" applyBorder="1" applyAlignment="1">
      <alignment horizontal="left" indent="1"/>
    </xf>
    <xf numFmtId="0" fontId="40" fillId="0" borderId="22" xfId="0" applyFont="1" applyBorder="1" applyAlignment="1">
      <alignment horizontal="left" indent="1"/>
    </xf>
    <xf numFmtId="0" fontId="40" fillId="0" borderId="0" xfId="0" applyFont="1" applyBorder="1" applyAlignment="1">
      <alignment horizontal="left" indent="1"/>
    </xf>
    <xf numFmtId="0" fontId="88" fillId="0" borderId="0" xfId="0" applyFont="1"/>
  </cellXfs>
  <cellStyles count="10">
    <cellStyle name="Comma" xfId="7" builtinId="3"/>
    <cellStyle name="Comma [0]" xfId="5" builtinId="6"/>
    <cellStyle name="Fixed" xfId="9"/>
    <cellStyle name="Heading" xfId="1"/>
    <cellStyle name="Heading1" xfId="2"/>
    <cellStyle name="Normal" xfId="0" builtinId="0" customBuiltin="1"/>
    <cellStyle name="Normal 2" xfId="8"/>
    <cellStyle name="Percent" xfId="6" builtinId="5"/>
    <cellStyle name="Result" xfId="3"/>
    <cellStyle name="Result2" xfId="4"/>
  </cellStyles>
  <dxfs count="5">
    <dxf>
      <font>
        <color theme="0"/>
      </font>
      <fill>
        <patternFill>
          <bgColor rgb="FF9B9B9B"/>
        </patternFill>
      </fill>
    </dxf>
    <dxf>
      <font>
        <color theme="0"/>
      </font>
      <fill>
        <patternFill>
          <bgColor rgb="FFCDCDCD"/>
        </patternFill>
      </fill>
    </dxf>
    <dxf>
      <font>
        <color theme="0"/>
      </font>
      <fill>
        <patternFill>
          <bgColor rgb="FFCDCDCD"/>
        </patternFill>
      </fill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Light16"/>
  <colors>
    <mruColors>
      <color rgb="FF0000CC"/>
      <color rgb="FFF9FBFD"/>
      <color rgb="FFFFF8FF"/>
      <color rgb="FFFFF8F8"/>
      <color rgb="FFFFFFF8"/>
      <color rgb="FFF8F8FF"/>
      <color rgb="FFF8FFF8"/>
      <color rgb="FF600000"/>
      <color rgb="FF003399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40</xdr:row>
      <xdr:rowOff>0</xdr:rowOff>
    </xdr:from>
    <xdr:to>
      <xdr:col>10</xdr:col>
      <xdr:colOff>1190791</xdr:colOff>
      <xdr:row>54</xdr:row>
      <xdr:rowOff>76583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26100" y="7620000"/>
          <a:ext cx="1190791" cy="27435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</sheetPr>
  <dimension ref="A1:AB32"/>
  <sheetViews>
    <sheetView showGridLines="0" workbookViewId="0">
      <selection activeCell="X30" sqref="X30"/>
    </sheetView>
  </sheetViews>
  <sheetFormatPr defaultRowHeight="15.75" x14ac:dyDescent="0.25"/>
  <cols>
    <col min="1" max="1" width="1.77734375" style="367" customWidth="1"/>
    <col min="2" max="2" width="4.6640625" style="367" customWidth="1"/>
    <col min="3" max="3" width="2.77734375" style="367" customWidth="1"/>
    <col min="4" max="4" width="1.77734375" style="367" customWidth="1"/>
    <col min="5" max="5" width="6.77734375" style="367" customWidth="1"/>
    <col min="6" max="6" width="9.33203125" style="367" customWidth="1"/>
    <col min="7" max="7" width="1.77734375" style="367" customWidth="1"/>
    <col min="8" max="8" width="10.44140625" style="367" customWidth="1"/>
    <col min="9" max="9" width="2.77734375" style="367" customWidth="1"/>
    <col min="10" max="10" width="1.77734375" style="367" customWidth="1"/>
    <col min="11" max="12" width="6.88671875" style="367" customWidth="1"/>
    <col min="13" max="13" width="1.77734375" style="367" customWidth="1"/>
    <col min="14" max="14" width="6.88671875" style="367" customWidth="1"/>
    <col min="15" max="15" width="3.5546875" style="367" customWidth="1"/>
    <col min="16" max="16" width="1.77734375" style="367" customWidth="1"/>
    <col min="17" max="17" width="11.44140625" style="367" customWidth="1"/>
    <col min="18" max="18" width="2.77734375" style="367" customWidth="1"/>
    <col min="19" max="19" width="1.77734375" style="367" customWidth="1"/>
    <col min="20" max="20" width="8.88671875" style="367" customWidth="1"/>
    <col min="21" max="21" width="13.77734375" style="367" customWidth="1"/>
    <col min="22" max="22" width="1.77734375" style="367" customWidth="1"/>
    <col min="23" max="16384" width="8.88671875" style="367"/>
  </cols>
  <sheetData>
    <row r="1" spans="1:28" ht="9.75" customHeight="1" x14ac:dyDescent="0.25">
      <c r="A1" s="379"/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80"/>
      <c r="V1" s="381"/>
      <c r="W1" s="382"/>
    </row>
    <row r="2" spans="1:28" ht="15.75" customHeight="1" x14ac:dyDescent="0.25">
      <c r="A2" s="383"/>
      <c r="B2" s="1507" t="s">
        <v>719</v>
      </c>
      <c r="C2" s="1508"/>
      <c r="D2" s="1508"/>
      <c r="E2" s="1508"/>
      <c r="F2" s="1508"/>
      <c r="G2" s="1509"/>
      <c r="H2" s="1509"/>
      <c r="I2" s="1509"/>
      <c r="J2" s="1509"/>
      <c r="K2" s="1508"/>
      <c r="L2" s="1508"/>
      <c r="M2" s="1508"/>
      <c r="N2" s="1508"/>
      <c r="O2" s="1508"/>
      <c r="P2" s="1508"/>
      <c r="Q2" s="1508"/>
      <c r="R2" s="1510"/>
      <c r="S2" s="378"/>
      <c r="T2" s="394"/>
      <c r="U2" s="394"/>
      <c r="V2" s="384"/>
      <c r="W2" s="382" t="s">
        <v>1104</v>
      </c>
    </row>
    <row r="3" spans="1:28" x14ac:dyDescent="0.25">
      <c r="A3" s="383"/>
      <c r="B3" s="1515" t="s">
        <v>712</v>
      </c>
      <c r="C3" s="1516"/>
      <c r="D3" s="1516"/>
      <c r="E3" s="1516"/>
      <c r="F3" s="1517"/>
      <c r="G3" s="378"/>
      <c r="H3" s="1518" t="s">
        <v>713</v>
      </c>
      <c r="I3" s="1519"/>
      <c r="J3" s="378"/>
      <c r="K3" s="1515" t="s">
        <v>714</v>
      </c>
      <c r="L3" s="1516"/>
      <c r="M3" s="1516"/>
      <c r="N3" s="1516"/>
      <c r="O3" s="1516"/>
      <c r="P3" s="1516"/>
      <c r="Q3" s="1516"/>
      <c r="R3" s="1516"/>
      <c r="S3" s="1516"/>
      <c r="T3" s="1516"/>
      <c r="U3" s="1517"/>
      <c r="V3" s="384"/>
      <c r="W3" s="382" t="s">
        <v>1023</v>
      </c>
    </row>
    <row r="4" spans="1:28" x14ac:dyDescent="0.25">
      <c r="A4" s="383"/>
      <c r="B4" s="1511" t="s">
        <v>721</v>
      </c>
      <c r="C4" s="1512"/>
      <c r="D4" s="243"/>
      <c r="E4" s="1511" t="s">
        <v>1134</v>
      </c>
      <c r="F4" s="1512"/>
      <c r="G4" s="378"/>
      <c r="H4" s="1511" t="s">
        <v>1666</v>
      </c>
      <c r="I4" s="1512"/>
      <c r="J4" s="378"/>
      <c r="K4" s="1513" t="s">
        <v>715</v>
      </c>
      <c r="L4" s="1514"/>
      <c r="M4" s="385"/>
      <c r="N4" s="1513" t="s">
        <v>716</v>
      </c>
      <c r="O4" s="1514"/>
      <c r="P4" s="385"/>
      <c r="Q4" s="1513" t="s">
        <v>718</v>
      </c>
      <c r="R4" s="1514"/>
      <c r="S4" s="378"/>
      <c r="T4" s="1513" t="s">
        <v>1746</v>
      </c>
      <c r="U4" s="1514"/>
      <c r="V4" s="384"/>
      <c r="W4" s="382" t="s">
        <v>1100</v>
      </c>
      <c r="X4" s="382" t="s">
        <v>714</v>
      </c>
      <c r="Y4" s="367" t="s">
        <v>1105</v>
      </c>
      <c r="Z4" s="367" t="str">
        <f t="shared" ref="Z4:Z24" si="0">X4&amp;Y4&amp;T5</f>
        <v>Ez.Ez.rad</v>
      </c>
      <c r="AB4" s="367" t="str">
        <f>LEFT(E5, 2) &amp; LOWER(RIGHT(E5, 2))</f>
        <v>C.rr</v>
      </c>
    </row>
    <row r="5" spans="1:28" x14ac:dyDescent="0.25">
      <c r="A5" s="383"/>
      <c r="B5" s="401" t="s">
        <v>1106</v>
      </c>
      <c r="C5" s="740">
        <v>1</v>
      </c>
      <c r="D5" s="378"/>
      <c r="E5" s="737" t="s">
        <v>1114</v>
      </c>
      <c r="F5" s="178">
        <v>1</v>
      </c>
      <c r="G5" s="378"/>
      <c r="H5" s="386" t="s">
        <v>1135</v>
      </c>
      <c r="I5" s="176">
        <f>I10</f>
        <v>1</v>
      </c>
      <c r="J5" s="378"/>
      <c r="K5" s="746" t="s">
        <v>1144</v>
      </c>
      <c r="L5" s="176">
        <v>1</v>
      </c>
      <c r="M5" s="383"/>
      <c r="N5" s="389" t="s">
        <v>1160</v>
      </c>
      <c r="O5" s="176">
        <v>1</v>
      </c>
      <c r="P5" s="383"/>
      <c r="Q5" s="389" t="s">
        <v>1168</v>
      </c>
      <c r="R5" s="176">
        <v>1</v>
      </c>
      <c r="S5" s="378"/>
      <c r="T5" s="386" t="s">
        <v>1175</v>
      </c>
      <c r="U5" s="387">
        <f>PI() / 180</f>
        <v>1.7453292519943295E-2</v>
      </c>
      <c r="V5" s="384"/>
      <c r="W5" s="382" t="s">
        <v>1101</v>
      </c>
      <c r="X5" s="382" t="s">
        <v>714</v>
      </c>
      <c r="Y5" s="367" t="s">
        <v>1105</v>
      </c>
      <c r="Z5" s="367" t="str">
        <f t="shared" si="0"/>
        <v>Ez.Ez.grad</v>
      </c>
      <c r="AB5" s="367" t="str">
        <f t="shared" ref="AB5:AB23" si="1">LEFT(E6, 2) &amp; LOWER(RIGHT(E6, 2))</f>
        <v>C.gr</v>
      </c>
    </row>
    <row r="6" spans="1:28" x14ac:dyDescent="0.25">
      <c r="A6" s="383"/>
      <c r="B6" s="402" t="s">
        <v>1107</v>
      </c>
      <c r="C6" s="741">
        <f t="shared" ref="C6:C8" si="2">C5*2</f>
        <v>2</v>
      </c>
      <c r="D6" s="378"/>
      <c r="E6" s="737" t="s">
        <v>1115</v>
      </c>
      <c r="F6" s="178">
        <f t="shared" ref="F6:F24" si="3">F5*2</f>
        <v>2</v>
      </c>
      <c r="G6" s="378"/>
      <c r="H6" s="389" t="s">
        <v>1136</v>
      </c>
      <c r="I6" s="178">
        <f t="shared" ref="I6:I7" si="4">I11</f>
        <v>2</v>
      </c>
      <c r="J6" s="378"/>
      <c r="K6" s="737" t="s">
        <v>1145</v>
      </c>
      <c r="L6" s="178">
        <f>L5*2</f>
        <v>2</v>
      </c>
      <c r="M6" s="383"/>
      <c r="N6" s="389" t="s">
        <v>1161</v>
      </c>
      <c r="O6" s="178">
        <f t="shared" ref="O6:O10" si="5">O5*2</f>
        <v>2</v>
      </c>
      <c r="P6" s="383"/>
      <c r="Q6" s="389" t="s">
        <v>1169</v>
      </c>
      <c r="R6" s="178">
        <f t="shared" ref="R6:R7" si="6">R5*2</f>
        <v>2</v>
      </c>
      <c r="S6" s="378"/>
      <c r="T6" s="389" t="s">
        <v>1176</v>
      </c>
      <c r="U6" s="388">
        <f>10/9</f>
        <v>1.1111111111111112</v>
      </c>
      <c r="V6" s="384"/>
      <c r="W6" s="382" t="s">
        <v>1098</v>
      </c>
      <c r="X6" s="382" t="s">
        <v>714</v>
      </c>
      <c r="Y6" s="367" t="s">
        <v>1105</v>
      </c>
      <c r="Z6" s="367" t="str">
        <f t="shared" si="0"/>
        <v>Ez.Ez.turn</v>
      </c>
      <c r="AB6" s="367" t="str">
        <f t="shared" si="1"/>
        <v>C.br</v>
      </c>
    </row>
    <row r="7" spans="1:28" x14ac:dyDescent="0.25">
      <c r="A7" s="383"/>
      <c r="B7" s="402" t="s">
        <v>1108</v>
      </c>
      <c r="C7" s="741">
        <f t="shared" si="2"/>
        <v>4</v>
      </c>
      <c r="D7" s="378"/>
      <c r="E7" s="737" t="s">
        <v>1116</v>
      </c>
      <c r="F7" s="178">
        <f t="shared" si="3"/>
        <v>4</v>
      </c>
      <c r="G7" s="378"/>
      <c r="H7" s="744" t="s">
        <v>1137</v>
      </c>
      <c r="I7" s="739">
        <f t="shared" si="4"/>
        <v>4</v>
      </c>
      <c r="J7" s="378"/>
      <c r="K7" s="737" t="s">
        <v>1146</v>
      </c>
      <c r="L7" s="178">
        <f t="shared" ref="L7:L20" si="7">L6*2</f>
        <v>4</v>
      </c>
      <c r="M7" s="383"/>
      <c r="N7" s="389" t="s">
        <v>1162</v>
      </c>
      <c r="O7" s="178">
        <f t="shared" si="5"/>
        <v>4</v>
      </c>
      <c r="P7" s="383"/>
      <c r="Q7" s="744" t="s">
        <v>1170</v>
      </c>
      <c r="R7" s="739">
        <f t="shared" si="6"/>
        <v>4</v>
      </c>
      <c r="S7" s="378"/>
      <c r="T7" s="390" t="s">
        <v>1177</v>
      </c>
      <c r="U7" s="391">
        <f>1/360</f>
        <v>2.7777777777777779E-3</v>
      </c>
      <c r="V7" s="384"/>
      <c r="W7" s="382" t="s">
        <v>1102</v>
      </c>
      <c r="X7" s="382" t="s">
        <v>714</v>
      </c>
      <c r="Y7" s="367" t="s">
        <v>1105</v>
      </c>
      <c r="Z7" s="367" t="str">
        <f t="shared" si="0"/>
        <v>Ez.</v>
      </c>
      <c r="AB7" s="367" t="str">
        <f t="shared" si="1"/>
        <v>C.ar</v>
      </c>
    </row>
    <row r="8" spans="1:28" x14ac:dyDescent="0.25">
      <c r="A8" s="383"/>
      <c r="B8" s="736" t="s">
        <v>1109</v>
      </c>
      <c r="C8" s="742">
        <f t="shared" si="2"/>
        <v>8</v>
      </c>
      <c r="D8" s="378"/>
      <c r="E8" s="737" t="s">
        <v>1117</v>
      </c>
      <c r="F8" s="178">
        <f t="shared" si="3"/>
        <v>8</v>
      </c>
      <c r="G8" s="378"/>
      <c r="H8" s="389" t="s">
        <v>1138</v>
      </c>
      <c r="I8" s="178">
        <f>I11</f>
        <v>2</v>
      </c>
      <c r="J8" s="378"/>
      <c r="K8" s="745" t="s">
        <v>1147</v>
      </c>
      <c r="L8" s="739">
        <f t="shared" si="7"/>
        <v>8</v>
      </c>
      <c r="M8" s="383"/>
      <c r="N8" s="389" t="s">
        <v>1163</v>
      </c>
      <c r="O8" s="178">
        <f t="shared" si="5"/>
        <v>8</v>
      </c>
      <c r="P8" s="383"/>
      <c r="Q8" s="389" t="s">
        <v>1171</v>
      </c>
      <c r="R8" s="178">
        <f>R6*2</f>
        <v>4</v>
      </c>
      <c r="S8" s="394"/>
      <c r="T8" s="398"/>
      <c r="U8" s="392"/>
      <c r="V8" s="393"/>
      <c r="W8" s="382" t="s">
        <v>1099</v>
      </c>
      <c r="X8" s="382" t="s">
        <v>714</v>
      </c>
      <c r="Y8" s="367" t="s">
        <v>1105</v>
      </c>
      <c r="Z8" s="367" t="str">
        <f t="shared" si="0"/>
        <v>Ez.</v>
      </c>
      <c r="AB8" s="367" t="str">
        <f t="shared" si="1"/>
        <v>C.cr</v>
      </c>
    </row>
    <row r="9" spans="1:28" x14ac:dyDescent="0.25">
      <c r="A9" s="383"/>
      <c r="B9" s="402" t="s">
        <v>1110</v>
      </c>
      <c r="C9" s="741">
        <f>C5</f>
        <v>1</v>
      </c>
      <c r="D9" s="378"/>
      <c r="E9" s="745" t="s">
        <v>1118</v>
      </c>
      <c r="F9" s="739">
        <f t="shared" si="3"/>
        <v>16</v>
      </c>
      <c r="G9" s="378"/>
      <c r="H9" s="744" t="s">
        <v>1139</v>
      </c>
      <c r="I9" s="739">
        <f>I12</f>
        <v>4</v>
      </c>
      <c r="J9" s="378"/>
      <c r="K9" s="737" t="s">
        <v>1148</v>
      </c>
      <c r="L9" s="178">
        <f t="shared" si="7"/>
        <v>16</v>
      </c>
      <c r="M9" s="383"/>
      <c r="N9" s="389" t="s">
        <v>1164</v>
      </c>
      <c r="O9" s="178">
        <f t="shared" si="5"/>
        <v>16</v>
      </c>
      <c r="P9" s="383"/>
      <c r="Q9" s="389" t="s">
        <v>1172</v>
      </c>
      <c r="R9" s="178">
        <f>R7*2</f>
        <v>8</v>
      </c>
      <c r="S9" s="384"/>
      <c r="W9" s="817" t="s">
        <v>713</v>
      </c>
      <c r="X9" s="382" t="s">
        <v>714</v>
      </c>
      <c r="Y9" s="367" t="s">
        <v>1105</v>
      </c>
      <c r="Z9" s="367" t="str">
        <f t="shared" si="0"/>
        <v>Ez.</v>
      </c>
      <c r="AB9" s="367" t="str">
        <f t="shared" si="1"/>
        <v>C.rg</v>
      </c>
    </row>
    <row r="10" spans="1:28" x14ac:dyDescent="0.25">
      <c r="A10" s="383"/>
      <c r="B10" s="402" t="s">
        <v>1111</v>
      </c>
      <c r="C10" s="741">
        <f t="shared" ref="C10:C11" si="8">C6</f>
        <v>2</v>
      </c>
      <c r="D10" s="378"/>
      <c r="E10" s="737" t="s">
        <v>1119</v>
      </c>
      <c r="F10" s="178">
        <f t="shared" si="3"/>
        <v>32</v>
      </c>
      <c r="G10" s="378"/>
      <c r="H10" s="389" t="s">
        <v>1140</v>
      </c>
      <c r="I10" s="178">
        <v>1</v>
      </c>
      <c r="J10" s="378"/>
      <c r="K10" s="737" t="s">
        <v>1149</v>
      </c>
      <c r="L10" s="178">
        <f t="shared" si="7"/>
        <v>32</v>
      </c>
      <c r="M10" s="383"/>
      <c r="N10" s="744" t="s">
        <v>1165</v>
      </c>
      <c r="O10" s="739">
        <f t="shared" si="5"/>
        <v>32</v>
      </c>
      <c r="P10" s="383"/>
      <c r="Q10" s="389" t="s">
        <v>1173</v>
      </c>
      <c r="R10" s="178">
        <f>R8</f>
        <v>4</v>
      </c>
      <c r="S10" s="384"/>
      <c r="W10" s="367" t="s">
        <v>1103</v>
      </c>
      <c r="X10" s="382" t="s">
        <v>714</v>
      </c>
      <c r="Y10" s="367" t="s">
        <v>1105</v>
      </c>
      <c r="Z10" s="367" t="str">
        <f t="shared" si="0"/>
        <v>Ez.</v>
      </c>
      <c r="AB10" s="367" t="str">
        <f t="shared" si="1"/>
        <v>C.gg</v>
      </c>
    </row>
    <row r="11" spans="1:28" x14ac:dyDescent="0.25">
      <c r="A11" s="383"/>
      <c r="B11" s="402" t="s">
        <v>1112</v>
      </c>
      <c r="C11" s="741">
        <f t="shared" si="8"/>
        <v>4</v>
      </c>
      <c r="D11" s="378"/>
      <c r="E11" s="737" t="s">
        <v>1120</v>
      </c>
      <c r="F11" s="178">
        <f t="shared" si="3"/>
        <v>64</v>
      </c>
      <c r="G11" s="378"/>
      <c r="H11" s="389" t="s">
        <v>1141</v>
      </c>
      <c r="I11" s="178">
        <f t="shared" ref="I11:I13" si="9">I10*2</f>
        <v>2</v>
      </c>
      <c r="J11" s="378"/>
      <c r="K11" s="737" t="s">
        <v>1150</v>
      </c>
      <c r="L11" s="178">
        <f t="shared" si="7"/>
        <v>64</v>
      </c>
      <c r="M11" s="383"/>
      <c r="N11" s="389" t="s">
        <v>1166</v>
      </c>
      <c r="O11" s="178">
        <f>O9</f>
        <v>16</v>
      </c>
      <c r="P11" s="383"/>
      <c r="Q11" s="390" t="s">
        <v>1174</v>
      </c>
      <c r="R11" s="177">
        <f>R9</f>
        <v>8</v>
      </c>
      <c r="S11" s="384"/>
      <c r="X11" s="382" t="s">
        <v>714</v>
      </c>
      <c r="Y11" s="367" t="s">
        <v>1105</v>
      </c>
      <c r="Z11" s="367" t="str">
        <f t="shared" si="0"/>
        <v>Ez.</v>
      </c>
      <c r="AB11" s="367" t="str">
        <f t="shared" si="1"/>
        <v>C.bg</v>
      </c>
    </row>
    <row r="12" spans="1:28" x14ac:dyDescent="0.25">
      <c r="A12" s="383"/>
      <c r="B12" s="403" t="s">
        <v>1113</v>
      </c>
      <c r="C12" s="743">
        <f>C6</f>
        <v>2</v>
      </c>
      <c r="D12" s="378"/>
      <c r="E12" s="737" t="s">
        <v>1121</v>
      </c>
      <c r="F12" s="178">
        <f t="shared" si="3"/>
        <v>128</v>
      </c>
      <c r="G12" s="378"/>
      <c r="H12" s="744" t="s">
        <v>1142</v>
      </c>
      <c r="I12" s="739">
        <f t="shared" si="9"/>
        <v>4</v>
      </c>
      <c r="J12" s="378"/>
      <c r="K12" s="745" t="s">
        <v>1151</v>
      </c>
      <c r="L12" s="739">
        <f t="shared" si="7"/>
        <v>128</v>
      </c>
      <c r="M12" s="383"/>
      <c r="N12" s="390" t="s">
        <v>1167</v>
      </c>
      <c r="O12" s="177">
        <f>O10</f>
        <v>32</v>
      </c>
      <c r="P12" s="383"/>
      <c r="Q12" s="394"/>
      <c r="R12" s="394"/>
      <c r="S12" s="384"/>
      <c r="X12" s="382" t="s">
        <v>714</v>
      </c>
      <c r="Y12" s="367" t="s">
        <v>1105</v>
      </c>
      <c r="Z12" s="367" t="str">
        <f t="shared" si="0"/>
        <v>Ez.</v>
      </c>
      <c r="AB12" s="367" t="str">
        <f t="shared" si="1"/>
        <v>C.ag</v>
      </c>
    </row>
    <row r="13" spans="1:28" x14ac:dyDescent="0.25">
      <c r="A13" s="383"/>
      <c r="B13" s="394"/>
      <c r="C13" s="394"/>
      <c r="D13" s="394"/>
      <c r="E13" s="737" t="s">
        <v>1122</v>
      </c>
      <c r="F13" s="178">
        <f t="shared" si="3"/>
        <v>256</v>
      </c>
      <c r="G13" s="378"/>
      <c r="H13" s="390" t="s">
        <v>1143</v>
      </c>
      <c r="I13" s="177">
        <f t="shared" si="9"/>
        <v>8</v>
      </c>
      <c r="J13" s="384"/>
      <c r="K13" s="737" t="s">
        <v>1152</v>
      </c>
      <c r="L13" s="178">
        <f t="shared" si="7"/>
        <v>256</v>
      </c>
      <c r="M13" s="394"/>
      <c r="N13" s="378"/>
      <c r="O13" s="378"/>
      <c r="P13" s="394"/>
      <c r="Q13" s="378"/>
      <c r="R13" s="378"/>
      <c r="S13" s="384"/>
      <c r="X13" s="382" t="s">
        <v>714</v>
      </c>
      <c r="Y13" s="367" t="s">
        <v>1105</v>
      </c>
      <c r="Z13" s="367" t="str">
        <f t="shared" si="0"/>
        <v>Ez.</v>
      </c>
      <c r="AB13" s="367" t="str">
        <f t="shared" si="1"/>
        <v>C.cg</v>
      </c>
    </row>
    <row r="14" spans="1:28" x14ac:dyDescent="0.25">
      <c r="A14" s="383"/>
      <c r="B14" s="394"/>
      <c r="C14" s="394"/>
      <c r="D14" s="394"/>
      <c r="E14" s="745" t="s">
        <v>1123</v>
      </c>
      <c r="F14" s="739">
        <f t="shared" si="3"/>
        <v>512</v>
      </c>
      <c r="G14" s="394"/>
      <c r="H14" s="380"/>
      <c r="I14" s="380"/>
      <c r="J14" s="384"/>
      <c r="K14" s="737" t="s">
        <v>1153</v>
      </c>
      <c r="L14" s="178">
        <f t="shared" si="7"/>
        <v>512</v>
      </c>
      <c r="M14" s="394"/>
      <c r="N14" s="378"/>
      <c r="O14" s="378"/>
      <c r="P14" s="394"/>
      <c r="Q14" s="1511" t="s">
        <v>720</v>
      </c>
      <c r="R14" s="1512"/>
      <c r="S14" s="384"/>
      <c r="X14" s="382" t="s">
        <v>714</v>
      </c>
      <c r="Y14" s="367" t="s">
        <v>1105</v>
      </c>
      <c r="Z14" s="367" t="str">
        <f t="shared" si="0"/>
        <v>Ez.</v>
      </c>
      <c r="AB14" s="367" t="str">
        <f t="shared" si="1"/>
        <v>C.rb</v>
      </c>
    </row>
    <row r="15" spans="1:28" x14ac:dyDescent="0.25">
      <c r="A15" s="383"/>
      <c r="B15" s="873" t="s">
        <v>1504</v>
      </c>
      <c r="C15" s="394"/>
      <c r="D15" s="394"/>
      <c r="E15" s="737" t="s">
        <v>1124</v>
      </c>
      <c r="F15" s="178">
        <f t="shared" si="3"/>
        <v>1024</v>
      </c>
      <c r="G15" s="383"/>
      <c r="H15" s="1506" t="s">
        <v>1507</v>
      </c>
      <c r="I15" s="1506"/>
      <c r="J15" s="384"/>
      <c r="K15" s="737" t="s">
        <v>1154</v>
      </c>
      <c r="L15" s="178">
        <f t="shared" si="7"/>
        <v>1024</v>
      </c>
      <c r="M15" s="394"/>
      <c r="N15" s="394"/>
      <c r="O15" s="394"/>
      <c r="P15" s="394"/>
      <c r="Q15" s="396" t="s">
        <v>711</v>
      </c>
      <c r="R15" s="397">
        <v>8</v>
      </c>
      <c r="S15" s="384"/>
      <c r="X15" s="382" t="s">
        <v>714</v>
      </c>
      <c r="Y15" s="367" t="s">
        <v>1105</v>
      </c>
      <c r="Z15" s="367" t="str">
        <f t="shared" si="0"/>
        <v>Ez.</v>
      </c>
      <c r="AB15" s="367" t="str">
        <f t="shared" si="1"/>
        <v>C.gb</v>
      </c>
    </row>
    <row r="16" spans="1:28" x14ac:dyDescent="0.25">
      <c r="A16" s="383"/>
      <c r="B16" s="873" t="s">
        <v>1505</v>
      </c>
      <c r="C16" s="394"/>
      <c r="D16" s="394"/>
      <c r="E16" s="737" t="s">
        <v>1125</v>
      </c>
      <c r="F16" s="178">
        <f t="shared" si="3"/>
        <v>2048</v>
      </c>
      <c r="G16" s="383"/>
      <c r="H16" s="1506" t="s">
        <v>1508</v>
      </c>
      <c r="I16" s="1506"/>
      <c r="J16" s="384"/>
      <c r="K16" s="745" t="s">
        <v>1155</v>
      </c>
      <c r="L16" s="739">
        <f t="shared" si="7"/>
        <v>2048</v>
      </c>
      <c r="M16" s="394"/>
      <c r="N16" s="394"/>
      <c r="O16" s="394"/>
      <c r="P16" s="394"/>
      <c r="Q16" s="394"/>
      <c r="R16" s="394"/>
      <c r="S16" s="384"/>
      <c r="X16" s="382" t="s">
        <v>714</v>
      </c>
      <c r="Y16" s="367" t="s">
        <v>1105</v>
      </c>
      <c r="Z16" s="367" t="str">
        <f t="shared" si="0"/>
        <v>Ez.</v>
      </c>
      <c r="AB16" s="367" t="str">
        <f t="shared" si="1"/>
        <v>C.bb</v>
      </c>
    </row>
    <row r="17" spans="1:28" x14ac:dyDescent="0.25">
      <c r="A17" s="383"/>
      <c r="B17" s="873" t="s">
        <v>1506</v>
      </c>
      <c r="C17" s="394"/>
      <c r="D17" s="394"/>
      <c r="E17" s="737" t="s">
        <v>1126</v>
      </c>
      <c r="F17" s="178">
        <f t="shared" si="3"/>
        <v>4096</v>
      </c>
      <c r="G17" s="383"/>
      <c r="H17" s="1506" t="s">
        <v>1509</v>
      </c>
      <c r="I17" s="1506"/>
      <c r="J17" s="384"/>
      <c r="K17" s="737" t="s">
        <v>1156</v>
      </c>
      <c r="L17" s="178">
        <f t="shared" si="7"/>
        <v>4096</v>
      </c>
      <c r="M17" s="394"/>
      <c r="N17" s="394"/>
      <c r="O17" s="394"/>
      <c r="P17" s="394"/>
      <c r="Q17" s="394"/>
      <c r="R17" s="394"/>
      <c r="S17" s="384"/>
      <c r="X17" s="382" t="s">
        <v>714</v>
      </c>
      <c r="Y17" s="367" t="s">
        <v>1105</v>
      </c>
      <c r="Z17" s="367" t="str">
        <f t="shared" si="0"/>
        <v>Ez.</v>
      </c>
      <c r="AB17" s="367" t="str">
        <f t="shared" si="1"/>
        <v>C.ab</v>
      </c>
    </row>
    <row r="18" spans="1:28" x14ac:dyDescent="0.25">
      <c r="A18" s="395"/>
      <c r="B18" s="392"/>
      <c r="C18" s="392"/>
      <c r="D18" s="394"/>
      <c r="E18" s="737" t="s">
        <v>1127</v>
      </c>
      <c r="F18" s="178">
        <f t="shared" si="3"/>
        <v>8192</v>
      </c>
      <c r="G18" s="383"/>
      <c r="H18" s="1506" t="s">
        <v>1510</v>
      </c>
      <c r="I18" s="1506"/>
      <c r="J18" s="384"/>
      <c r="K18" s="737" t="s">
        <v>1157</v>
      </c>
      <c r="L18" s="178">
        <f t="shared" si="7"/>
        <v>8192</v>
      </c>
      <c r="M18" s="394"/>
      <c r="N18" s="394"/>
      <c r="O18" s="394"/>
      <c r="P18" s="394"/>
      <c r="Q18" s="394"/>
      <c r="R18" s="394"/>
      <c r="S18" s="384"/>
      <c r="X18" s="382" t="s">
        <v>714</v>
      </c>
      <c r="Y18" s="367" t="s">
        <v>1105</v>
      </c>
      <c r="Z18" s="367" t="str">
        <f t="shared" si="0"/>
        <v>Ez.</v>
      </c>
      <c r="AB18" s="367" t="str">
        <f t="shared" si="1"/>
        <v>C.cb</v>
      </c>
    </row>
    <row r="19" spans="1:28" x14ac:dyDescent="0.25">
      <c r="D19" s="383"/>
      <c r="E19" s="745" t="s">
        <v>1128</v>
      </c>
      <c r="F19" s="739">
        <f t="shared" si="3"/>
        <v>16384</v>
      </c>
      <c r="G19" s="383"/>
      <c r="H19" s="1506" t="s">
        <v>1511</v>
      </c>
      <c r="I19" s="1506"/>
      <c r="J19" s="384"/>
      <c r="K19" s="737" t="s">
        <v>1158</v>
      </c>
      <c r="L19" s="178">
        <f t="shared" si="7"/>
        <v>16384</v>
      </c>
      <c r="M19" s="394"/>
      <c r="N19" s="394"/>
      <c r="O19" s="394"/>
      <c r="P19" s="394"/>
      <c r="Q19" s="394"/>
      <c r="R19" s="394"/>
      <c r="S19" s="384"/>
      <c r="X19" s="382" t="s">
        <v>714</v>
      </c>
      <c r="Y19" s="367" t="s">
        <v>1105</v>
      </c>
      <c r="Z19" s="367" t="str">
        <f t="shared" si="0"/>
        <v>Ez.</v>
      </c>
      <c r="AB19" s="367" t="str">
        <f t="shared" si="1"/>
        <v>C.ra</v>
      </c>
    </row>
    <row r="20" spans="1:28" x14ac:dyDescent="0.25">
      <c r="D20" s="383"/>
      <c r="E20" s="737" t="s">
        <v>1129</v>
      </c>
      <c r="F20" s="178">
        <f t="shared" si="3"/>
        <v>32768</v>
      </c>
      <c r="G20" s="383"/>
      <c r="H20" s="394"/>
      <c r="I20" s="394"/>
      <c r="J20" s="384"/>
      <c r="K20" s="738" t="s">
        <v>1159</v>
      </c>
      <c r="L20" s="177">
        <f t="shared" si="7"/>
        <v>32768</v>
      </c>
      <c r="M20" s="394"/>
      <c r="N20" s="394"/>
      <c r="O20" s="394"/>
      <c r="P20" s="394"/>
      <c r="Q20" s="394"/>
      <c r="R20" s="394"/>
      <c r="S20" s="384"/>
      <c r="X20" s="382" t="s">
        <v>714</v>
      </c>
      <c r="Y20" s="367" t="s">
        <v>1105</v>
      </c>
      <c r="Z20" s="367" t="str">
        <f t="shared" si="0"/>
        <v>Ez.</v>
      </c>
      <c r="AB20" s="367" t="str">
        <f t="shared" si="1"/>
        <v>C.ga</v>
      </c>
    </row>
    <row r="21" spans="1:28" x14ac:dyDescent="0.25">
      <c r="D21" s="383"/>
      <c r="E21" s="737" t="s">
        <v>1130</v>
      </c>
      <c r="F21" s="178">
        <f t="shared" si="3"/>
        <v>65536</v>
      </c>
      <c r="G21" s="383"/>
      <c r="H21" s="394"/>
      <c r="I21" s="394"/>
      <c r="J21" s="394"/>
      <c r="K21" s="380"/>
      <c r="L21" s="380"/>
      <c r="M21" s="394"/>
      <c r="N21" s="394"/>
      <c r="O21" s="394"/>
      <c r="P21" s="394"/>
      <c r="Q21" s="394"/>
      <c r="R21" s="394"/>
      <c r="S21" s="384"/>
      <c r="X21" s="382" t="s">
        <v>714</v>
      </c>
      <c r="Y21" s="367" t="s">
        <v>1105</v>
      </c>
      <c r="Z21" s="367" t="str">
        <f t="shared" si="0"/>
        <v>Ez.</v>
      </c>
      <c r="AB21" s="367" t="str">
        <f t="shared" si="1"/>
        <v>C.ba</v>
      </c>
    </row>
    <row r="22" spans="1:28" x14ac:dyDescent="0.25">
      <c r="D22" s="383"/>
      <c r="E22" s="737" t="s">
        <v>1131</v>
      </c>
      <c r="F22" s="178">
        <f t="shared" si="3"/>
        <v>131072</v>
      </c>
      <c r="G22" s="383"/>
      <c r="H22" s="873" t="s">
        <v>717</v>
      </c>
      <c r="I22" s="394"/>
      <c r="J22" s="394"/>
      <c r="K22" s="394"/>
      <c r="L22" s="394"/>
      <c r="M22" s="394"/>
      <c r="N22" s="394"/>
      <c r="O22" s="394"/>
      <c r="P22" s="394"/>
      <c r="Q22" s="394"/>
      <c r="R22" s="394"/>
      <c r="S22" s="384"/>
      <c r="X22" s="382" t="s">
        <v>714</v>
      </c>
      <c r="Y22" s="367" t="s">
        <v>1105</v>
      </c>
      <c r="Z22" s="367" t="str">
        <f t="shared" si="0"/>
        <v>Ez.</v>
      </c>
      <c r="AB22" s="367" t="str">
        <f t="shared" si="1"/>
        <v>C.aa</v>
      </c>
    </row>
    <row r="23" spans="1:28" x14ac:dyDescent="0.25">
      <c r="D23" s="399"/>
      <c r="E23" s="737" t="s">
        <v>1132</v>
      </c>
      <c r="F23" s="178">
        <f t="shared" si="3"/>
        <v>262144</v>
      </c>
      <c r="G23" s="383"/>
      <c r="H23" s="392"/>
      <c r="I23" s="392"/>
      <c r="J23" s="392"/>
      <c r="K23" s="392"/>
      <c r="L23" s="392"/>
      <c r="M23" s="392"/>
      <c r="N23" s="392"/>
      <c r="O23" s="392"/>
      <c r="P23" s="392"/>
      <c r="Q23" s="392"/>
      <c r="R23" s="392"/>
      <c r="S23" s="393"/>
      <c r="X23" s="382" t="s">
        <v>714</v>
      </c>
      <c r="Y23" s="367" t="s">
        <v>1105</v>
      </c>
      <c r="Z23" s="367" t="str">
        <f t="shared" si="0"/>
        <v>Ez.</v>
      </c>
      <c r="AB23" s="367" t="str">
        <f t="shared" si="1"/>
        <v>C.ca</v>
      </c>
    </row>
    <row r="24" spans="1:28" x14ac:dyDescent="0.25">
      <c r="D24" s="399"/>
      <c r="E24" s="738" t="s">
        <v>1133</v>
      </c>
      <c r="F24" s="177">
        <f t="shared" si="3"/>
        <v>524288</v>
      </c>
      <c r="G24" s="399"/>
      <c r="X24" s="382" t="s">
        <v>714</v>
      </c>
      <c r="Y24" s="367" t="s">
        <v>1105</v>
      </c>
      <c r="Z24" s="367" t="str">
        <f t="shared" si="0"/>
        <v>Ez.</v>
      </c>
    </row>
    <row r="25" spans="1:28" x14ac:dyDescent="0.25">
      <c r="D25" s="395"/>
      <c r="E25" s="392"/>
      <c r="F25" s="392"/>
      <c r="G25" s="393"/>
    </row>
    <row r="26" spans="1:28" x14ac:dyDescent="0.25">
      <c r="D26" s="400"/>
      <c r="E26" s="400"/>
      <c r="F26" s="400"/>
      <c r="G26" s="400"/>
    </row>
    <row r="27" spans="1:28" x14ac:dyDescent="0.25">
      <c r="D27" s="400"/>
      <c r="E27" s="400"/>
      <c r="F27" s="400"/>
      <c r="G27" s="400"/>
    </row>
    <row r="28" spans="1:28" x14ac:dyDescent="0.25">
      <c r="D28" s="400"/>
      <c r="E28" s="400"/>
      <c r="F28" s="400"/>
      <c r="G28" s="400"/>
    </row>
    <row r="29" spans="1:28" x14ac:dyDescent="0.25">
      <c r="D29" s="400"/>
      <c r="E29" s="400"/>
      <c r="F29" s="400"/>
      <c r="G29" s="400"/>
    </row>
    <row r="30" spans="1:28" x14ac:dyDescent="0.25">
      <c r="D30" s="400"/>
      <c r="E30" s="400"/>
      <c r="F30" s="400"/>
      <c r="G30" s="400"/>
    </row>
    <row r="31" spans="1:28" x14ac:dyDescent="0.25">
      <c r="D31" s="400"/>
      <c r="E31" s="400"/>
      <c r="F31" s="400"/>
      <c r="G31" s="400"/>
    </row>
    <row r="32" spans="1:28" x14ac:dyDescent="0.25">
      <c r="D32" s="400"/>
      <c r="E32" s="400"/>
      <c r="F32" s="400"/>
      <c r="G32" s="400"/>
    </row>
  </sheetData>
  <mergeCells count="17">
    <mergeCell ref="B2:R2"/>
    <mergeCell ref="Q14:R14"/>
    <mergeCell ref="T4:U4"/>
    <mergeCell ref="B3:F3"/>
    <mergeCell ref="B4:C4"/>
    <mergeCell ref="E4:F4"/>
    <mergeCell ref="H4:I4"/>
    <mergeCell ref="H3:I3"/>
    <mergeCell ref="K4:L4"/>
    <mergeCell ref="N4:O4"/>
    <mergeCell ref="Q4:R4"/>
    <mergeCell ref="K3:U3"/>
    <mergeCell ref="H15:I15"/>
    <mergeCell ref="H16:I16"/>
    <mergeCell ref="H17:I17"/>
    <mergeCell ref="H18:I18"/>
    <mergeCell ref="H19:I19"/>
  </mergeCells>
  <pageMargins left="0.7" right="0.7" top="0.75" bottom="0.75" header="0.3" footer="0.3"/>
  <pageSetup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KO102"/>
  <sheetViews>
    <sheetView showGridLines="0" zoomScaleNormal="100" workbookViewId="0"/>
  </sheetViews>
  <sheetFormatPr defaultRowHeight="15" customHeight="1" x14ac:dyDescent="0.25"/>
  <cols>
    <col min="1" max="1" width="1.77734375" style="347" customWidth="1"/>
    <col min="2" max="2" width="23" style="114" customWidth="1"/>
    <col min="3" max="3" width="19.5546875" style="114" customWidth="1"/>
    <col min="4" max="4" width="48.5546875" style="114" customWidth="1"/>
    <col min="5" max="5" width="1.77734375" style="347" customWidth="1"/>
    <col min="6" max="6" width="13.77734375" style="114" customWidth="1"/>
    <col min="7" max="7" width="23" style="114" customWidth="1"/>
    <col min="8" max="8" width="50.88671875" style="114" customWidth="1"/>
    <col min="9" max="9" width="1.77734375" style="347" customWidth="1"/>
    <col min="10" max="10" width="3.33203125" style="114" customWidth="1"/>
    <col min="11" max="11" width="5.77734375" style="175" customWidth="1"/>
    <col min="12" max="12" width="6.88671875" style="175" customWidth="1"/>
    <col min="13" max="13" width="5.77734375" style="175" customWidth="1"/>
    <col min="14" max="14" width="6.88671875" style="175" customWidth="1"/>
    <col min="15" max="15" width="5.77734375" style="175" customWidth="1"/>
    <col min="16" max="16" width="10.33203125" style="175" customWidth="1"/>
    <col min="17" max="17" width="11.44140625" style="175" customWidth="1"/>
    <col min="18" max="18" width="1.77734375" style="175" customWidth="1"/>
    <col min="19" max="975" width="10.88671875" style="175" customWidth="1"/>
    <col min="976" max="16384" width="8.88671875" style="347"/>
  </cols>
  <sheetData>
    <row r="1" spans="1:24" s="114" customFormat="1" ht="15" customHeight="1" x14ac:dyDescent="0.25">
      <c r="A1" s="793"/>
      <c r="B1" s="1521" t="s">
        <v>1264</v>
      </c>
      <c r="C1" s="1521"/>
      <c r="D1" s="1521"/>
      <c r="E1" s="909"/>
      <c r="F1" s="1521" t="s">
        <v>1378</v>
      </c>
      <c r="G1" s="1521"/>
      <c r="H1" s="1521"/>
      <c r="I1" s="188"/>
      <c r="J1" s="197"/>
      <c r="K1" s="198" t="s">
        <v>809</v>
      </c>
      <c r="L1" s="198" t="s">
        <v>1592</v>
      </c>
      <c r="M1" s="198" t="s">
        <v>808</v>
      </c>
      <c r="N1" s="198" t="s">
        <v>1770</v>
      </c>
      <c r="O1" s="198" t="s">
        <v>1750</v>
      </c>
      <c r="P1" s="198" t="s">
        <v>1771</v>
      </c>
      <c r="Q1" s="1477" t="s">
        <v>1720</v>
      </c>
      <c r="R1" s="197"/>
      <c r="S1" s="197" t="s">
        <v>3564</v>
      </c>
      <c r="T1" s="197"/>
      <c r="U1" s="197"/>
      <c r="V1" s="197"/>
      <c r="W1" s="197"/>
      <c r="X1" s="197"/>
    </row>
    <row r="2" spans="1:24" s="114" customFormat="1" ht="15" customHeight="1" x14ac:dyDescent="0.25">
      <c r="A2" s="794"/>
      <c r="B2" s="870" t="s">
        <v>943</v>
      </c>
      <c r="C2" s="870" t="s">
        <v>467</v>
      </c>
      <c r="D2" s="870" t="s">
        <v>507</v>
      </c>
      <c r="E2" s="910"/>
      <c r="F2" s="870" t="s">
        <v>943</v>
      </c>
      <c r="G2" s="870" t="s">
        <v>467</v>
      </c>
      <c r="H2" s="870" t="s">
        <v>507</v>
      </c>
      <c r="I2" s="188"/>
      <c r="J2" s="197"/>
      <c r="K2" s="919">
        <v>20</v>
      </c>
      <c r="L2" s="796">
        <v>10</v>
      </c>
      <c r="M2" s="796">
        <v>100</v>
      </c>
      <c r="N2" s="796">
        <f>M2+K2</f>
        <v>120</v>
      </c>
      <c r="O2" s="796">
        <f>M2+L2</f>
        <v>110</v>
      </c>
      <c r="P2" s="919">
        <f>N$5 - N2</f>
        <v>0</v>
      </c>
      <c r="Q2" s="922">
        <f>P2-L2</f>
        <v>-10</v>
      </c>
      <c r="R2" s="197"/>
      <c r="S2" s="114" t="s">
        <v>1268</v>
      </c>
      <c r="T2" s="197" t="s">
        <v>3565</v>
      </c>
      <c r="U2" s="197"/>
      <c r="V2" s="197"/>
      <c r="W2" s="197"/>
      <c r="X2" s="197"/>
    </row>
    <row r="3" spans="1:24" s="114" customFormat="1" ht="15" customHeight="1" x14ac:dyDescent="0.25">
      <c r="A3" s="795"/>
      <c r="B3" s="1522" t="s">
        <v>1619</v>
      </c>
      <c r="C3" s="1523"/>
      <c r="D3" s="1524"/>
      <c r="E3" s="241"/>
      <c r="F3" s="905" t="s">
        <v>1280</v>
      </c>
      <c r="G3" s="906"/>
      <c r="H3" s="791" t="s">
        <v>1279</v>
      </c>
      <c r="I3" s="188"/>
      <c r="J3" s="197"/>
      <c r="K3" s="920">
        <v>15</v>
      </c>
      <c r="L3" s="197">
        <v>20</v>
      </c>
      <c r="M3" s="197">
        <v>80</v>
      </c>
      <c r="N3" s="197">
        <f>M3+K3</f>
        <v>95</v>
      </c>
      <c r="O3" s="197">
        <f>M3+L3</f>
        <v>100</v>
      </c>
      <c r="P3" s="920">
        <f t="shared" ref="P3:P4" si="0">N$5 - N3</f>
        <v>25</v>
      </c>
      <c r="Q3" s="923">
        <f>P3-L3</f>
        <v>5</v>
      </c>
      <c r="R3" s="197"/>
      <c r="S3" s="197" t="s">
        <v>3566</v>
      </c>
      <c r="T3" s="197" t="s">
        <v>3569</v>
      </c>
      <c r="U3" s="197"/>
      <c r="V3" s="197"/>
      <c r="W3" s="197"/>
      <c r="X3" s="197"/>
    </row>
    <row r="4" spans="1:24" s="114" customFormat="1" ht="15" customHeight="1" x14ac:dyDescent="0.25">
      <c r="A4" s="794"/>
      <c r="B4" s="1526" t="s">
        <v>1660</v>
      </c>
      <c r="C4" s="1527"/>
      <c r="D4" s="1528"/>
      <c r="E4" s="910"/>
      <c r="F4" s="352" t="s">
        <v>415</v>
      </c>
      <c r="G4" s="352" t="s">
        <v>962</v>
      </c>
      <c r="H4" s="352" t="s">
        <v>1278</v>
      </c>
      <c r="I4" s="188"/>
      <c r="J4" s="197"/>
      <c r="K4" s="921">
        <v>10</v>
      </c>
      <c r="L4" s="914">
        <v>20</v>
      </c>
      <c r="M4" s="914">
        <v>90</v>
      </c>
      <c r="N4" s="914">
        <f>M4+K4</f>
        <v>100</v>
      </c>
      <c r="O4" s="914">
        <f>M4+L4</f>
        <v>110</v>
      </c>
      <c r="P4" s="921">
        <f t="shared" si="0"/>
        <v>20</v>
      </c>
      <c r="Q4" s="915">
        <f>P4-L4</f>
        <v>0</v>
      </c>
      <c r="R4" s="197"/>
      <c r="S4" s="197"/>
      <c r="T4" s="114" t="s">
        <v>3570</v>
      </c>
      <c r="U4" s="197"/>
      <c r="V4" s="197"/>
      <c r="W4" s="197"/>
      <c r="X4" s="197"/>
    </row>
    <row r="5" spans="1:24" s="114" customFormat="1" ht="15" customHeight="1" x14ac:dyDescent="0.25">
      <c r="A5" s="795"/>
      <c r="B5" s="181" t="s">
        <v>1658</v>
      </c>
      <c r="C5" s="181" t="s">
        <v>627</v>
      </c>
      <c r="D5" s="181" t="s">
        <v>1238</v>
      </c>
      <c r="E5" s="241"/>
      <c r="F5" s="786" t="s">
        <v>1267</v>
      </c>
      <c r="G5" s="786" t="s">
        <v>1272</v>
      </c>
      <c r="H5" s="786" t="s">
        <v>1282</v>
      </c>
      <c r="I5" s="188"/>
      <c r="J5" s="197"/>
      <c r="K5" s="197">
        <f>MAX(K2:K4) - MIN(K2:K4)</f>
        <v>10</v>
      </c>
      <c r="L5" s="197"/>
      <c r="M5" s="197"/>
      <c r="N5" s="197">
        <f>MAX(N2:N4)</f>
        <v>120</v>
      </c>
      <c r="O5" s="915">
        <f>COUNTIF(O2:O4, "&lt;&gt;110")</f>
        <v>1</v>
      </c>
      <c r="P5" s="197"/>
      <c r="Q5" s="197" t="b">
        <f>COUNTIF(Q2:Q4, "&gt;0")&lt;=0</f>
        <v>0</v>
      </c>
      <c r="R5" s="197"/>
      <c r="S5" s="197"/>
      <c r="T5" s="114" t="s">
        <v>3571</v>
      </c>
      <c r="U5" s="197"/>
      <c r="V5" s="197"/>
      <c r="W5" s="197"/>
      <c r="X5" s="197"/>
    </row>
    <row r="6" spans="1:24" s="114" customFormat="1" ht="15" customHeight="1" x14ac:dyDescent="0.25">
      <c r="A6" s="795"/>
      <c r="B6" s="805" t="s">
        <v>1659</v>
      </c>
      <c r="C6" s="805" t="s">
        <v>498</v>
      </c>
      <c r="D6" s="805" t="s">
        <v>1357</v>
      </c>
      <c r="E6" s="188"/>
      <c r="F6" s="905" t="s">
        <v>1281</v>
      </c>
      <c r="G6" s="906"/>
      <c r="H6" s="791" t="s">
        <v>1279</v>
      </c>
      <c r="I6" s="188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14" t="s">
        <v>3572</v>
      </c>
      <c r="U6" s="197"/>
      <c r="V6" s="197"/>
      <c r="W6" s="197"/>
      <c r="X6" s="197"/>
    </row>
    <row r="7" spans="1:24" s="114" customFormat="1" ht="15" customHeight="1" x14ac:dyDescent="0.25">
      <c r="A7" s="794"/>
      <c r="B7" s="1526" t="s">
        <v>1010</v>
      </c>
      <c r="C7" s="1527" t="s">
        <v>953</v>
      </c>
      <c r="D7" s="1528"/>
      <c r="E7" s="910"/>
      <c r="F7" s="352" t="s">
        <v>415</v>
      </c>
      <c r="G7" s="352" t="s">
        <v>962</v>
      </c>
      <c r="H7" s="352" t="s">
        <v>823</v>
      </c>
      <c r="I7" s="188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 t="s">
        <v>3573</v>
      </c>
      <c r="U7" s="197"/>
      <c r="V7" s="197"/>
      <c r="W7" s="197"/>
      <c r="X7" s="197"/>
    </row>
    <row r="8" spans="1:24" s="114" customFormat="1" ht="15" customHeight="1" x14ac:dyDescent="0.25">
      <c r="A8" s="795"/>
      <c r="B8" s="352" t="s">
        <v>1247</v>
      </c>
      <c r="C8" s="352" t="s">
        <v>1248</v>
      </c>
      <c r="D8" s="352"/>
      <c r="E8" s="241"/>
      <c r="F8" s="786" t="s">
        <v>1096</v>
      </c>
      <c r="G8" s="786" t="s">
        <v>1323</v>
      </c>
      <c r="H8" s="786" t="s">
        <v>1325</v>
      </c>
      <c r="I8" s="188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 t="s">
        <v>3567</v>
      </c>
      <c r="U8" s="197"/>
      <c r="V8" s="197"/>
      <c r="W8" s="197"/>
      <c r="X8" s="197"/>
    </row>
    <row r="9" spans="1:24" s="114" customFormat="1" ht="15" customHeight="1" x14ac:dyDescent="0.25">
      <c r="A9" s="795"/>
      <c r="B9" s="352" t="s">
        <v>1249</v>
      </c>
      <c r="C9" s="352" t="s">
        <v>962</v>
      </c>
      <c r="D9" s="352"/>
      <c r="E9" s="241"/>
      <c r="F9" s="905" t="s">
        <v>1386</v>
      </c>
      <c r="G9" s="906"/>
      <c r="H9" s="791" t="s">
        <v>1279</v>
      </c>
      <c r="I9" s="188"/>
      <c r="L9" s="197"/>
      <c r="M9" s="197"/>
      <c r="N9" s="197"/>
      <c r="O9" s="197"/>
      <c r="P9" s="197"/>
      <c r="Q9" s="197"/>
      <c r="R9" s="197"/>
      <c r="S9" s="197"/>
      <c r="T9" s="197" t="s">
        <v>3568</v>
      </c>
      <c r="U9" s="197"/>
      <c r="V9" s="197"/>
      <c r="W9" s="197"/>
      <c r="X9" s="197"/>
    </row>
    <row r="10" spans="1:24" s="114" customFormat="1" ht="15" customHeight="1" x14ac:dyDescent="0.25">
      <c r="A10" s="794"/>
      <c r="B10" s="352" t="s">
        <v>1250</v>
      </c>
      <c r="C10" s="352" t="s">
        <v>962</v>
      </c>
      <c r="D10" s="352"/>
      <c r="E10" s="910"/>
      <c r="F10" s="352" t="s">
        <v>415</v>
      </c>
      <c r="G10" s="352" t="s">
        <v>962</v>
      </c>
      <c r="H10" s="352" t="s">
        <v>823</v>
      </c>
      <c r="I10" s="188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</row>
    <row r="11" spans="1:24" s="114" customFormat="1" ht="15" customHeight="1" x14ac:dyDescent="0.25">
      <c r="A11" s="795"/>
      <c r="B11" s="1522" t="s">
        <v>1657</v>
      </c>
      <c r="C11" s="1523"/>
      <c r="D11" s="1524"/>
      <c r="E11" s="795"/>
      <c r="F11" s="786" t="s">
        <v>1096</v>
      </c>
      <c r="G11" s="786" t="s">
        <v>1323</v>
      </c>
      <c r="H11" s="786" t="s">
        <v>1326</v>
      </c>
      <c r="I11" s="188"/>
      <c r="J11" s="197" t="s">
        <v>380</v>
      </c>
      <c r="K11" s="197" t="s">
        <v>1775</v>
      </c>
      <c r="L11" s="197"/>
      <c r="M11" s="197"/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</row>
    <row r="12" spans="1:24" s="114" customFormat="1" ht="15" customHeight="1" x14ac:dyDescent="0.25">
      <c r="A12" s="794"/>
      <c r="B12" s="352" t="s">
        <v>1258</v>
      </c>
      <c r="C12" s="352" t="s">
        <v>1259</v>
      </c>
      <c r="D12" s="352" t="s">
        <v>1260</v>
      </c>
      <c r="E12" s="794"/>
      <c r="F12" s="905" t="s">
        <v>1387</v>
      </c>
      <c r="G12" s="906"/>
      <c r="H12" s="791" t="s">
        <v>1279</v>
      </c>
      <c r="I12" s="188"/>
      <c r="J12" s="197" t="s">
        <v>1773</v>
      </c>
      <c r="K12" s="197" t="s">
        <v>1772</v>
      </c>
      <c r="L12" s="197"/>
      <c r="M12" s="197"/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</row>
    <row r="13" spans="1:24" s="114" customFormat="1" ht="15" customHeight="1" x14ac:dyDescent="0.25">
      <c r="A13" s="795"/>
      <c r="B13" s="1522" t="s">
        <v>1621</v>
      </c>
      <c r="C13" s="1523"/>
      <c r="D13" s="1524"/>
      <c r="E13" s="795"/>
      <c r="F13" s="352" t="s">
        <v>415</v>
      </c>
      <c r="G13" s="352" t="s">
        <v>962</v>
      </c>
      <c r="H13" s="352" t="s">
        <v>823</v>
      </c>
      <c r="I13" s="188"/>
      <c r="J13" s="197" t="s">
        <v>383</v>
      </c>
      <c r="K13" s="197" t="s">
        <v>1774</v>
      </c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</row>
    <row r="14" spans="1:24" s="114" customFormat="1" ht="15" customHeight="1" x14ac:dyDescent="0.25">
      <c r="A14" s="795"/>
      <c r="B14" s="1526" t="s">
        <v>1186</v>
      </c>
      <c r="C14" s="1527" t="s">
        <v>953</v>
      </c>
      <c r="D14" s="1528"/>
      <c r="E14" s="241"/>
      <c r="F14" s="786" t="s">
        <v>1096</v>
      </c>
      <c r="G14" s="786" t="s">
        <v>1327</v>
      </c>
      <c r="H14" s="786" t="s">
        <v>1328</v>
      </c>
      <c r="I14" s="188"/>
      <c r="J14" s="197"/>
      <c r="K14" s="197"/>
      <c r="L14" s="197"/>
      <c r="M14" s="197"/>
      <c r="N14" s="197"/>
      <c r="O14" s="197"/>
      <c r="P14" s="197"/>
      <c r="Q14" s="197"/>
      <c r="R14" s="197"/>
      <c r="S14" s="197"/>
      <c r="T14" s="197"/>
      <c r="U14" s="197"/>
      <c r="V14" s="197"/>
      <c r="W14" s="197"/>
      <c r="X14" s="197"/>
    </row>
    <row r="15" spans="1:24" s="114" customFormat="1" ht="15" customHeight="1" x14ac:dyDescent="0.25">
      <c r="A15" s="795"/>
      <c r="B15" s="181" t="s">
        <v>1267</v>
      </c>
      <c r="C15" s="181" t="s">
        <v>1272</v>
      </c>
      <c r="D15" s="181" t="s">
        <v>1273</v>
      </c>
      <c r="E15" s="795"/>
      <c r="F15" s="1633" t="s">
        <v>1382</v>
      </c>
      <c r="G15" s="1634"/>
      <c r="H15" s="787" t="s">
        <v>1279</v>
      </c>
      <c r="I15" s="188"/>
      <c r="J15" s="197"/>
      <c r="K15" s="197"/>
      <c r="L15" s="197"/>
      <c r="M15" s="197"/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7"/>
    </row>
    <row r="16" spans="1:24" s="114" customFormat="1" ht="15" customHeight="1" x14ac:dyDescent="0.25">
      <c r="A16" s="794"/>
      <c r="B16" s="181" t="s">
        <v>1239</v>
      </c>
      <c r="C16" s="181" t="s">
        <v>627</v>
      </c>
      <c r="D16" s="181" t="s">
        <v>1274</v>
      </c>
      <c r="E16" s="910"/>
      <c r="F16" s="790" t="s">
        <v>1269</v>
      </c>
      <c r="G16" s="790" t="s">
        <v>1270</v>
      </c>
      <c r="H16" s="790" t="s">
        <v>1332</v>
      </c>
      <c r="I16" s="188"/>
      <c r="J16" s="197"/>
      <c r="K16" s="197"/>
      <c r="L16" s="197"/>
      <c r="M16" s="197"/>
      <c r="N16" s="197"/>
      <c r="O16" s="197"/>
      <c r="P16" s="197"/>
      <c r="Q16" s="197"/>
      <c r="R16" s="197"/>
      <c r="S16" s="197"/>
      <c r="T16" s="197"/>
      <c r="U16" s="197"/>
      <c r="V16" s="197"/>
      <c r="W16" s="197"/>
      <c r="X16" s="197"/>
    </row>
    <row r="17" spans="1:975" ht="15" customHeight="1" x14ac:dyDescent="0.25">
      <c r="A17" s="795"/>
      <c r="B17" s="703" t="s">
        <v>1240</v>
      </c>
      <c r="C17" s="703" t="s">
        <v>504</v>
      </c>
      <c r="D17" s="703"/>
      <c r="E17" s="241"/>
      <c r="F17" s="181" t="s">
        <v>1184</v>
      </c>
      <c r="G17" s="181" t="s">
        <v>1268</v>
      </c>
      <c r="H17" s="181" t="s">
        <v>1331</v>
      </c>
      <c r="I17" s="911"/>
      <c r="J17" s="197"/>
      <c r="K17" s="197" t="s">
        <v>3150</v>
      </c>
      <c r="L17" s="197"/>
      <c r="M17" s="197"/>
      <c r="N17" s="197"/>
      <c r="O17" s="197"/>
      <c r="P17" s="912"/>
      <c r="Q17" s="912"/>
      <c r="R17" s="912"/>
      <c r="S17" s="912" t="s">
        <v>3161</v>
      </c>
      <c r="T17" s="912"/>
      <c r="U17" s="912"/>
      <c r="V17" s="912"/>
      <c r="W17" s="912"/>
      <c r="X17" s="912"/>
    </row>
    <row r="18" spans="1:975" ht="15" customHeight="1" x14ac:dyDescent="0.25">
      <c r="A18" s="795"/>
      <c r="B18" s="352" t="s">
        <v>1241</v>
      </c>
      <c r="C18" s="352" t="s">
        <v>498</v>
      </c>
      <c r="D18" s="352"/>
      <c r="E18" s="241"/>
      <c r="F18" s="181" t="s">
        <v>1271</v>
      </c>
      <c r="G18" s="181" t="s">
        <v>1268</v>
      </c>
      <c r="H18" s="181" t="s">
        <v>945</v>
      </c>
      <c r="I18" s="911"/>
      <c r="J18" s="197"/>
      <c r="K18" s="912" t="s">
        <v>3151</v>
      </c>
      <c r="L18" s="912"/>
      <c r="M18" s="912"/>
      <c r="N18" s="912"/>
      <c r="O18" s="912"/>
      <c r="P18" s="912"/>
      <c r="Q18" s="912"/>
      <c r="R18" s="912"/>
      <c r="S18" s="912" t="s">
        <v>3162</v>
      </c>
      <c r="T18" s="912"/>
      <c r="U18" s="912"/>
      <c r="V18" s="912"/>
      <c r="W18" s="912"/>
      <c r="X18" s="912"/>
    </row>
    <row r="19" spans="1:975" ht="15" customHeight="1" x14ac:dyDescent="0.25">
      <c r="A19" s="795"/>
      <c r="B19" s="352" t="s">
        <v>1242</v>
      </c>
      <c r="C19" s="352" t="s">
        <v>1180</v>
      </c>
      <c r="D19" s="352" t="s">
        <v>1275</v>
      </c>
      <c r="E19" s="795"/>
      <c r="F19" s="805" t="s">
        <v>1379</v>
      </c>
      <c r="G19" s="805" t="s">
        <v>498</v>
      </c>
      <c r="H19" s="805" t="s">
        <v>1357</v>
      </c>
      <c r="I19" s="188"/>
      <c r="J19" s="197"/>
      <c r="K19" s="912"/>
      <c r="L19" s="912" t="s">
        <v>3152</v>
      </c>
      <c r="M19" s="912"/>
      <c r="N19" s="912"/>
      <c r="O19" s="912"/>
      <c r="P19" s="912"/>
      <c r="Q19" s="912"/>
      <c r="R19" s="912"/>
      <c r="S19" s="912"/>
      <c r="T19" s="912"/>
      <c r="U19" s="912"/>
      <c r="V19" s="912"/>
      <c r="W19" s="912"/>
      <c r="X19" s="912"/>
    </row>
    <row r="20" spans="1:975" ht="15" customHeight="1" x14ac:dyDescent="0.25">
      <c r="A20" s="795"/>
      <c r="B20" s="700" t="s">
        <v>1243</v>
      </c>
      <c r="C20" s="700"/>
      <c r="D20" s="700"/>
      <c r="E20" s="254"/>
      <c r="F20" s="905" t="s">
        <v>1380</v>
      </c>
      <c r="G20" s="906"/>
      <c r="H20" s="791" t="s">
        <v>1383</v>
      </c>
      <c r="I20" s="794"/>
      <c r="J20" s="197"/>
      <c r="K20" s="912"/>
      <c r="L20" s="912" t="s">
        <v>3154</v>
      </c>
      <c r="M20" s="912"/>
      <c r="N20" s="912"/>
      <c r="O20" s="912"/>
      <c r="P20" s="912"/>
      <c r="Q20" s="912"/>
      <c r="R20" s="912"/>
      <c r="S20" s="912" t="s">
        <v>3165</v>
      </c>
      <c r="T20" s="912"/>
      <c r="U20" s="912"/>
      <c r="V20" s="912"/>
      <c r="W20" s="912"/>
      <c r="X20" s="912"/>
    </row>
    <row r="21" spans="1:975" ht="15" customHeight="1" x14ac:dyDescent="0.25">
      <c r="A21" s="794"/>
      <c r="B21" s="352" t="s">
        <v>1007</v>
      </c>
      <c r="C21" s="352" t="s">
        <v>1276</v>
      </c>
      <c r="D21" s="352" t="s">
        <v>1277</v>
      </c>
      <c r="E21" s="241"/>
      <c r="F21" s="352" t="s">
        <v>415</v>
      </c>
      <c r="G21" s="352" t="s">
        <v>962</v>
      </c>
      <c r="H21" s="352" t="s">
        <v>1324</v>
      </c>
      <c r="I21" s="911"/>
      <c r="J21" s="197"/>
      <c r="K21" s="912"/>
      <c r="L21" s="912" t="s">
        <v>3160</v>
      </c>
      <c r="M21" s="912"/>
      <c r="N21" s="912"/>
      <c r="O21" s="912"/>
      <c r="P21" s="912"/>
      <c r="Q21" s="912"/>
      <c r="R21" s="912"/>
      <c r="S21" s="912" t="s">
        <v>3166</v>
      </c>
      <c r="T21" s="912" t="s">
        <v>3167</v>
      </c>
      <c r="U21" s="912"/>
      <c r="V21" s="912"/>
      <c r="W21" s="912"/>
      <c r="X21" s="912"/>
      <c r="AKM21" s="347"/>
    </row>
    <row r="22" spans="1:975" ht="15" customHeight="1" x14ac:dyDescent="0.25">
      <c r="A22" s="794"/>
      <c r="B22" s="908" t="s">
        <v>1244</v>
      </c>
      <c r="C22" s="908"/>
      <c r="D22" s="908"/>
      <c r="E22" s="910"/>
      <c r="F22" s="786" t="s">
        <v>1096</v>
      </c>
      <c r="G22" s="786" t="s">
        <v>1323</v>
      </c>
      <c r="H22" s="786" t="s">
        <v>1329</v>
      </c>
      <c r="I22" s="911"/>
      <c r="J22" s="197"/>
      <c r="K22" s="912"/>
      <c r="L22" s="912" t="s">
        <v>3163</v>
      </c>
      <c r="M22" s="912"/>
      <c r="N22" s="912"/>
      <c r="O22" s="912"/>
      <c r="P22" s="912"/>
      <c r="Q22" s="912"/>
      <c r="R22" s="912"/>
      <c r="S22" s="912"/>
      <c r="T22" s="912"/>
      <c r="U22" s="912"/>
      <c r="V22" s="912"/>
      <c r="W22" s="912"/>
      <c r="X22" s="912"/>
      <c r="AKM22" s="347"/>
    </row>
    <row r="23" spans="1:975" ht="15" customHeight="1" x14ac:dyDescent="0.25">
      <c r="A23" s="795"/>
      <c r="B23" s="700" t="s">
        <v>1245</v>
      </c>
      <c r="C23" s="700"/>
      <c r="D23" s="700"/>
      <c r="E23" s="910"/>
      <c r="F23" s="905" t="s">
        <v>1381</v>
      </c>
      <c r="G23" s="906"/>
      <c r="H23" s="791" t="s">
        <v>1383</v>
      </c>
      <c r="I23" s="911"/>
      <c r="J23" s="904"/>
      <c r="K23" s="912" t="s">
        <v>3153</v>
      </c>
      <c r="L23" s="912"/>
      <c r="M23" s="912"/>
      <c r="N23" s="912"/>
      <c r="O23" s="912"/>
      <c r="P23" s="912"/>
      <c r="T23" s="175">
        <v>574</v>
      </c>
      <c r="AKM23" s="347"/>
    </row>
    <row r="24" spans="1:975" ht="15" customHeight="1" x14ac:dyDescent="0.25">
      <c r="A24" s="794"/>
      <c r="B24" s="908" t="s">
        <v>1246</v>
      </c>
      <c r="C24" s="908"/>
      <c r="D24" s="908"/>
      <c r="E24" s="241"/>
      <c r="F24" s="352" t="s">
        <v>415</v>
      </c>
      <c r="G24" s="352" t="s">
        <v>962</v>
      </c>
      <c r="H24" s="352" t="s">
        <v>823</v>
      </c>
      <c r="I24" s="911"/>
      <c r="J24" s="904"/>
      <c r="K24" s="912"/>
      <c r="L24" s="912" t="s">
        <v>3154</v>
      </c>
      <c r="M24" s="912"/>
      <c r="N24" s="912"/>
      <c r="O24" s="912"/>
      <c r="T24" s="175">
        <v>56</v>
      </c>
      <c r="AKM24" s="347"/>
    </row>
    <row r="25" spans="1:975" ht="15" customHeight="1" x14ac:dyDescent="0.25">
      <c r="A25" s="794"/>
      <c r="B25" s="352" t="s">
        <v>1237</v>
      </c>
      <c r="C25" s="352"/>
      <c r="D25" s="352"/>
      <c r="E25" s="910"/>
      <c r="F25" s="786" t="s">
        <v>1096</v>
      </c>
      <c r="G25" s="786" t="s">
        <v>1327</v>
      </c>
      <c r="H25" s="786" t="s">
        <v>1330</v>
      </c>
      <c r="I25" s="188"/>
      <c r="J25" s="904"/>
      <c r="L25" s="175" t="s">
        <v>3155</v>
      </c>
      <c r="T25" s="175">
        <f>T24+T23</f>
        <v>630</v>
      </c>
      <c r="AKM25" s="347"/>
    </row>
    <row r="26" spans="1:975" ht="15" customHeight="1" x14ac:dyDescent="0.25">
      <c r="A26" s="794"/>
      <c r="B26" s="1526" t="s">
        <v>1262</v>
      </c>
      <c r="C26" s="1527" t="s">
        <v>953</v>
      </c>
      <c r="D26" s="1528"/>
      <c r="E26" s="910"/>
      <c r="F26" s="905" t="s">
        <v>1384</v>
      </c>
      <c r="G26" s="906"/>
      <c r="H26" s="791" t="s">
        <v>1383</v>
      </c>
      <c r="I26" s="188"/>
      <c r="J26" s="904"/>
      <c r="L26" s="912" t="s">
        <v>3164</v>
      </c>
      <c r="AKM26" s="347"/>
    </row>
    <row r="27" spans="1:975" ht="15" customHeight="1" x14ac:dyDescent="0.25">
      <c r="A27" s="794"/>
      <c r="B27" s="181" t="s">
        <v>1251</v>
      </c>
      <c r="C27" s="181"/>
      <c r="D27" s="181"/>
      <c r="E27" s="910"/>
      <c r="F27" s="352" t="s">
        <v>415</v>
      </c>
      <c r="G27" s="352" t="s">
        <v>962</v>
      </c>
      <c r="H27" s="352" t="s">
        <v>823</v>
      </c>
      <c r="I27" s="188"/>
      <c r="J27" s="904"/>
      <c r="AKM27" s="347"/>
    </row>
    <row r="28" spans="1:975" ht="15" customHeight="1" x14ac:dyDescent="0.25">
      <c r="A28" s="794"/>
      <c r="B28" s="181" t="s">
        <v>1252</v>
      </c>
      <c r="C28" s="181"/>
      <c r="D28" s="181"/>
      <c r="E28" s="910"/>
      <c r="F28" s="786" t="s">
        <v>1096</v>
      </c>
      <c r="G28" s="786"/>
      <c r="H28" s="786"/>
      <c r="I28" s="188"/>
      <c r="J28" s="197"/>
      <c r="K28" s="175" t="s">
        <v>3156</v>
      </c>
      <c r="AKM28" s="347"/>
    </row>
    <row r="29" spans="1:975" ht="15" customHeight="1" x14ac:dyDescent="0.25">
      <c r="A29" s="794"/>
      <c r="B29" s="181" t="s">
        <v>1253</v>
      </c>
      <c r="C29" s="181"/>
      <c r="D29" s="181"/>
      <c r="E29" s="254"/>
      <c r="F29" s="905" t="s">
        <v>1385</v>
      </c>
      <c r="G29" s="906"/>
      <c r="H29" s="791" t="s">
        <v>1383</v>
      </c>
      <c r="I29" s="188"/>
      <c r="J29" s="197"/>
      <c r="L29" s="175" t="s">
        <v>3157</v>
      </c>
      <c r="AKM29" s="347"/>
    </row>
    <row r="30" spans="1:975" ht="15" customHeight="1" x14ac:dyDescent="0.25">
      <c r="A30" s="794"/>
      <c r="B30" s="908" t="s">
        <v>1254</v>
      </c>
      <c r="C30" s="908"/>
      <c r="D30" s="908"/>
      <c r="E30" s="254"/>
      <c r="F30" s="352" t="s">
        <v>415</v>
      </c>
      <c r="G30" s="352" t="s">
        <v>962</v>
      </c>
      <c r="H30" s="352" t="s">
        <v>823</v>
      </c>
      <c r="I30" s="188"/>
      <c r="J30" s="197"/>
      <c r="L30" s="175" t="s">
        <v>3158</v>
      </c>
      <c r="AKM30" s="347"/>
    </row>
    <row r="31" spans="1:975" ht="15" customHeight="1" x14ac:dyDescent="0.25">
      <c r="A31" s="794"/>
      <c r="B31" s="352" t="s">
        <v>1261</v>
      </c>
      <c r="C31" s="352"/>
      <c r="D31" s="352"/>
      <c r="E31" s="254"/>
      <c r="F31" s="786" t="s">
        <v>1096</v>
      </c>
      <c r="G31" s="786"/>
      <c r="H31" s="786"/>
      <c r="I31" s="911"/>
      <c r="J31" s="197"/>
      <c r="L31" s="175" t="s">
        <v>3159</v>
      </c>
      <c r="AKL31" s="347"/>
      <c r="AKM31" s="347"/>
    </row>
    <row r="32" spans="1:975" ht="15" customHeight="1" x14ac:dyDescent="0.25">
      <c r="A32" s="794"/>
      <c r="B32" s="1526" t="s">
        <v>1263</v>
      </c>
      <c r="C32" s="1527"/>
      <c r="D32" s="1528"/>
      <c r="E32" s="254"/>
      <c r="F32" s="907"/>
      <c r="G32" s="1632"/>
      <c r="H32" s="1632"/>
      <c r="I32" s="913"/>
      <c r="J32" s="250"/>
      <c r="K32" s="114"/>
    </row>
    <row r="33" spans="1:975" ht="15" customHeight="1" x14ac:dyDescent="0.25">
      <c r="A33" s="795"/>
      <c r="B33" s="700" t="s">
        <v>1255</v>
      </c>
      <c r="C33" s="700"/>
      <c r="D33" s="700" t="s">
        <v>1037</v>
      </c>
      <c r="E33" s="911"/>
      <c r="F33" s="1635" t="s">
        <v>3523</v>
      </c>
      <c r="G33" s="1636"/>
      <c r="H33" s="1636"/>
      <c r="I33" s="797"/>
      <c r="J33" s="250"/>
    </row>
    <row r="34" spans="1:975" ht="15" customHeight="1" x14ac:dyDescent="0.25">
      <c r="A34" s="794"/>
      <c r="B34" s="352" t="s">
        <v>1256</v>
      </c>
      <c r="C34" s="352"/>
      <c r="D34" s="352" t="s">
        <v>1037</v>
      </c>
      <c r="E34" s="911"/>
      <c r="F34" s="1640" t="s">
        <v>3524</v>
      </c>
      <c r="G34" s="1641"/>
      <c r="H34" s="1641"/>
      <c r="I34" s="797"/>
      <c r="J34" s="250"/>
      <c r="AKL34" s="347"/>
      <c r="AKM34" s="347"/>
    </row>
    <row r="35" spans="1:975" ht="15" customHeight="1" x14ac:dyDescent="0.25">
      <c r="A35" s="795"/>
      <c r="B35" s="908" t="s">
        <v>1257</v>
      </c>
      <c r="C35" s="908"/>
      <c r="D35" s="908" t="s">
        <v>1037</v>
      </c>
      <c r="E35" s="911"/>
      <c r="F35" s="1642" t="s">
        <v>3522</v>
      </c>
      <c r="G35" s="1643"/>
      <c r="H35" s="1643"/>
      <c r="I35" s="797"/>
      <c r="J35" s="250"/>
      <c r="AKL35" s="347"/>
      <c r="AKM35" s="347"/>
    </row>
    <row r="36" spans="1:975" ht="15" customHeight="1" x14ac:dyDescent="0.25">
      <c r="A36" s="241"/>
      <c r="B36" s="907"/>
      <c r="C36" s="1632"/>
      <c r="D36" s="1632"/>
      <c r="E36" s="913"/>
      <c r="F36" s="1637" t="s">
        <v>3525</v>
      </c>
      <c r="G36" s="1637"/>
      <c r="H36" s="1637"/>
      <c r="I36" s="797"/>
      <c r="J36" s="250"/>
      <c r="AKL36" s="347"/>
      <c r="AKM36" s="347"/>
    </row>
    <row r="37" spans="1:975" ht="15" customHeight="1" x14ac:dyDescent="0.25">
      <c r="A37" s="796"/>
      <c r="B37" s="904"/>
      <c r="C37" s="1520"/>
      <c r="D37" s="1520"/>
      <c r="E37" s="197"/>
      <c r="F37" s="1638" t="s">
        <v>3526</v>
      </c>
      <c r="G37" s="1638"/>
      <c r="H37" s="1638"/>
      <c r="I37" s="797"/>
      <c r="J37" s="250"/>
      <c r="AKL37" s="347"/>
      <c r="AKM37" s="347"/>
    </row>
    <row r="38" spans="1:975" ht="15" customHeight="1" x14ac:dyDescent="0.25">
      <c r="A38" s="197"/>
      <c r="B38" s="904"/>
      <c r="C38" s="1520"/>
      <c r="D38" s="1520"/>
      <c r="E38" s="797"/>
      <c r="F38" s="1639"/>
      <c r="G38" s="1639"/>
      <c r="H38" s="1639"/>
      <c r="I38" s="797"/>
      <c r="J38" s="250"/>
      <c r="AKL38" s="347"/>
      <c r="AKM38" s="347"/>
    </row>
    <row r="39" spans="1:975" ht="15" customHeight="1" x14ac:dyDescent="0.25">
      <c r="A39" s="197"/>
      <c r="B39" s="904"/>
      <c r="C39" s="1520"/>
      <c r="D39" s="1520"/>
      <c r="E39" s="197"/>
      <c r="F39" s="197"/>
      <c r="G39" s="197"/>
      <c r="H39" s="197"/>
      <c r="I39" s="797"/>
      <c r="J39" s="250"/>
      <c r="AKL39" s="347"/>
      <c r="AKM39" s="347"/>
    </row>
    <row r="40" spans="1:975" ht="15" customHeight="1" x14ac:dyDescent="0.25">
      <c r="A40" s="197"/>
      <c r="B40" s="904"/>
      <c r="C40" s="1520"/>
      <c r="D40" s="1520"/>
      <c r="E40" s="197"/>
      <c r="F40" s="197"/>
      <c r="G40" s="197"/>
      <c r="H40" s="197"/>
      <c r="I40" s="797"/>
      <c r="J40" s="250"/>
      <c r="AKL40" s="347"/>
      <c r="AKM40" s="347"/>
    </row>
    <row r="41" spans="1:975" ht="15" customHeight="1" x14ac:dyDescent="0.25">
      <c r="A41" s="197"/>
      <c r="B41" s="197"/>
      <c r="C41" s="197"/>
      <c r="D41" s="197"/>
      <c r="E41" s="197"/>
      <c r="F41" s="250"/>
      <c r="G41" s="250"/>
      <c r="H41" s="250"/>
      <c r="I41" s="797"/>
      <c r="J41" s="250"/>
    </row>
    <row r="42" spans="1:975" ht="15" customHeight="1" x14ac:dyDescent="0.25">
      <c r="A42" s="197"/>
      <c r="B42" s="197"/>
      <c r="C42" s="197"/>
      <c r="D42" s="197"/>
      <c r="E42" s="197"/>
      <c r="F42" s="250"/>
      <c r="G42" s="250"/>
      <c r="H42" s="250"/>
      <c r="I42" s="797"/>
      <c r="J42" s="250"/>
    </row>
    <row r="43" spans="1:975" ht="15" customHeight="1" x14ac:dyDescent="0.25">
      <c r="A43" s="197"/>
      <c r="B43" s="197"/>
      <c r="C43" s="197"/>
      <c r="D43" s="197"/>
      <c r="E43" s="197"/>
      <c r="F43" s="250"/>
      <c r="G43" s="250"/>
      <c r="H43" s="250"/>
      <c r="I43" s="797"/>
      <c r="J43" s="250"/>
    </row>
    <row r="44" spans="1:975" ht="15" customHeight="1" x14ac:dyDescent="0.25">
      <c r="A44" s="197"/>
      <c r="B44" s="197"/>
      <c r="C44" s="197"/>
      <c r="D44" s="197"/>
      <c r="E44" s="197"/>
      <c r="F44" s="250"/>
      <c r="G44" s="250"/>
      <c r="H44" s="250"/>
      <c r="I44" s="797"/>
      <c r="J44" s="250"/>
    </row>
    <row r="45" spans="1:975" ht="15" customHeight="1" x14ac:dyDescent="0.25">
      <c r="A45" s="197"/>
      <c r="B45" s="250"/>
      <c r="C45" s="250"/>
      <c r="D45" s="250"/>
      <c r="E45" s="197"/>
      <c r="F45" s="250"/>
      <c r="G45" s="250"/>
      <c r="H45" s="250"/>
      <c r="I45" s="797"/>
      <c r="J45" s="250"/>
    </row>
    <row r="46" spans="1:975" ht="15" customHeight="1" x14ac:dyDescent="0.25">
      <c r="A46" s="197"/>
      <c r="B46" s="250"/>
      <c r="C46" s="250"/>
      <c r="D46" s="250"/>
      <c r="E46" s="197"/>
      <c r="F46" s="250"/>
      <c r="G46" s="250"/>
      <c r="H46" s="250"/>
      <c r="I46" s="797"/>
      <c r="J46" s="250"/>
    </row>
    <row r="47" spans="1:975" ht="15" customHeight="1" x14ac:dyDescent="0.25">
      <c r="A47" s="797"/>
      <c r="B47" s="250"/>
      <c r="C47" s="250"/>
      <c r="D47" s="250"/>
      <c r="E47" s="197"/>
      <c r="F47" s="250"/>
      <c r="G47" s="250"/>
      <c r="H47" s="250"/>
      <c r="I47" s="797"/>
      <c r="J47" s="250"/>
    </row>
    <row r="48" spans="1:975" ht="15" customHeight="1" x14ac:dyDescent="0.25">
      <c r="A48" s="797"/>
      <c r="B48" s="250"/>
      <c r="C48" s="250"/>
      <c r="D48" s="250"/>
      <c r="E48" s="197"/>
      <c r="F48" s="250"/>
      <c r="G48" s="250"/>
      <c r="H48" s="250"/>
      <c r="I48" s="797"/>
    </row>
    <row r="49" spans="1:977" ht="15" customHeight="1" x14ac:dyDescent="0.25">
      <c r="A49" s="797"/>
      <c r="B49" s="250"/>
      <c r="C49" s="250"/>
      <c r="D49" s="250"/>
      <c r="E49" s="197"/>
      <c r="F49" s="250"/>
      <c r="G49" s="250"/>
      <c r="H49" s="250"/>
      <c r="I49" s="797"/>
    </row>
    <row r="50" spans="1:977" ht="15" customHeight="1" x14ac:dyDescent="0.25">
      <c r="A50" s="797"/>
      <c r="B50" s="250"/>
      <c r="C50" s="250"/>
      <c r="D50" s="250"/>
      <c r="E50" s="197"/>
      <c r="F50" s="250"/>
      <c r="G50" s="250"/>
      <c r="H50" s="250"/>
      <c r="I50" s="797"/>
    </row>
    <row r="51" spans="1:977" ht="15" customHeight="1" x14ac:dyDescent="0.25">
      <c r="A51" s="797"/>
      <c r="B51" s="250"/>
      <c r="C51" s="250"/>
      <c r="D51" s="250"/>
      <c r="E51" s="797"/>
      <c r="F51" s="250"/>
      <c r="G51" s="250"/>
      <c r="H51" s="250"/>
      <c r="I51" s="797"/>
      <c r="AKN51" s="175"/>
      <c r="AKO51" s="175"/>
    </row>
    <row r="52" spans="1:977" ht="15" customHeight="1" x14ac:dyDescent="0.25">
      <c r="A52" s="797"/>
      <c r="B52" s="250"/>
      <c r="C52" s="250"/>
      <c r="D52" s="250"/>
      <c r="E52" s="797"/>
      <c r="F52" s="250"/>
      <c r="G52" s="250"/>
      <c r="H52" s="250"/>
      <c r="I52" s="797"/>
      <c r="AKN52" s="175"/>
      <c r="AKO52" s="175"/>
    </row>
    <row r="53" spans="1:977" ht="15" customHeight="1" x14ac:dyDescent="0.25">
      <c r="A53" s="797"/>
      <c r="B53" s="250"/>
      <c r="C53" s="250"/>
      <c r="D53" s="250"/>
      <c r="E53" s="797"/>
      <c r="F53" s="250"/>
      <c r="G53" s="250"/>
      <c r="H53" s="250"/>
      <c r="I53" s="797"/>
      <c r="AKN53" s="175"/>
      <c r="AKO53" s="175"/>
    </row>
    <row r="54" spans="1:977" ht="15" customHeight="1" x14ac:dyDescent="0.25">
      <c r="A54" s="797"/>
      <c r="B54" s="250"/>
      <c r="C54" s="250"/>
      <c r="D54" s="250"/>
      <c r="E54" s="797"/>
      <c r="F54" s="250"/>
      <c r="G54" s="250"/>
      <c r="H54" s="250"/>
      <c r="I54" s="797"/>
      <c r="AKN54" s="175"/>
      <c r="AKO54" s="175"/>
    </row>
    <row r="55" spans="1:977" ht="15" customHeight="1" x14ac:dyDescent="0.25">
      <c r="A55" s="797"/>
      <c r="B55" s="250"/>
      <c r="C55" s="250"/>
      <c r="D55" s="250"/>
      <c r="E55" s="797"/>
      <c r="F55" s="250"/>
      <c r="G55" s="250"/>
      <c r="H55" s="250"/>
      <c r="I55" s="797"/>
      <c r="AKN55" s="175"/>
      <c r="AKO55" s="175"/>
    </row>
    <row r="56" spans="1:977" ht="15" customHeight="1" x14ac:dyDescent="0.25">
      <c r="A56" s="797"/>
      <c r="B56" s="250"/>
      <c r="C56" s="250"/>
      <c r="D56" s="250"/>
      <c r="E56" s="797"/>
      <c r="I56" s="797"/>
      <c r="AKN56" s="175"/>
      <c r="AKO56" s="175"/>
    </row>
    <row r="57" spans="1:977" ht="15" customHeight="1" x14ac:dyDescent="0.25">
      <c r="A57" s="797"/>
      <c r="B57" s="250"/>
      <c r="C57" s="250"/>
      <c r="D57" s="250"/>
      <c r="E57" s="797"/>
      <c r="I57" s="797"/>
    </row>
    <row r="58" spans="1:977" ht="15" customHeight="1" x14ac:dyDescent="0.25">
      <c r="A58" s="797"/>
      <c r="B58" s="250"/>
      <c r="C58" s="250"/>
      <c r="D58" s="250"/>
      <c r="E58" s="797"/>
      <c r="I58" s="797"/>
    </row>
    <row r="59" spans="1:977" ht="15" customHeight="1" x14ac:dyDescent="0.25">
      <c r="A59" s="797"/>
      <c r="B59" s="250"/>
      <c r="C59" s="250"/>
      <c r="D59" s="250"/>
      <c r="E59" s="797"/>
      <c r="I59" s="797"/>
    </row>
    <row r="60" spans="1:977" ht="15" customHeight="1" x14ac:dyDescent="0.25">
      <c r="A60" s="797"/>
      <c r="B60" s="250"/>
      <c r="C60" s="250"/>
      <c r="D60" s="250"/>
      <c r="E60" s="797"/>
      <c r="I60" s="797"/>
    </row>
    <row r="61" spans="1:977" ht="15" customHeight="1" x14ac:dyDescent="0.25">
      <c r="A61" s="797"/>
      <c r="E61" s="797"/>
      <c r="I61" s="797"/>
    </row>
    <row r="62" spans="1:977" ht="15" customHeight="1" x14ac:dyDescent="0.25">
      <c r="A62" s="797"/>
      <c r="E62" s="797"/>
      <c r="I62" s="797"/>
    </row>
    <row r="63" spans="1:977" ht="15" customHeight="1" x14ac:dyDescent="0.25">
      <c r="A63" s="797"/>
      <c r="E63" s="797"/>
      <c r="I63" s="797"/>
    </row>
    <row r="64" spans="1:977" ht="15" customHeight="1" x14ac:dyDescent="0.25">
      <c r="A64" s="797"/>
      <c r="E64" s="797"/>
      <c r="I64" s="797"/>
    </row>
    <row r="65" spans="1:9" ht="15" customHeight="1" x14ac:dyDescent="0.25">
      <c r="A65" s="797"/>
      <c r="E65" s="797"/>
      <c r="I65" s="797"/>
    </row>
    <row r="66" spans="1:9" ht="15" customHeight="1" x14ac:dyDescent="0.25">
      <c r="A66" s="797"/>
      <c r="E66" s="797"/>
      <c r="I66" s="797"/>
    </row>
    <row r="67" spans="1:9" ht="15" customHeight="1" x14ac:dyDescent="0.25">
      <c r="A67" s="797"/>
      <c r="E67" s="797"/>
      <c r="I67" s="798"/>
    </row>
    <row r="68" spans="1:9" ht="15" customHeight="1" x14ac:dyDescent="0.25">
      <c r="A68" s="797"/>
      <c r="E68" s="797"/>
      <c r="I68" s="798"/>
    </row>
    <row r="69" spans="1:9" ht="15" customHeight="1" x14ac:dyDescent="0.25">
      <c r="A69" s="797"/>
      <c r="E69" s="797"/>
      <c r="I69" s="798"/>
    </row>
    <row r="70" spans="1:9" ht="15" customHeight="1" x14ac:dyDescent="0.25">
      <c r="A70" s="797"/>
      <c r="E70" s="797"/>
      <c r="I70" s="798"/>
    </row>
    <row r="71" spans="1:9" ht="15" customHeight="1" x14ac:dyDescent="0.25">
      <c r="A71" s="797"/>
      <c r="E71" s="797"/>
      <c r="I71" s="798"/>
    </row>
    <row r="72" spans="1:9" ht="15" customHeight="1" x14ac:dyDescent="0.25">
      <c r="A72" s="797"/>
      <c r="E72" s="797"/>
      <c r="I72" s="798"/>
    </row>
    <row r="73" spans="1:9" ht="15" customHeight="1" x14ac:dyDescent="0.25">
      <c r="A73" s="797"/>
      <c r="E73" s="797"/>
      <c r="I73" s="798"/>
    </row>
    <row r="74" spans="1:9" ht="15" customHeight="1" x14ac:dyDescent="0.25">
      <c r="A74" s="797"/>
      <c r="E74" s="797"/>
      <c r="I74" s="798"/>
    </row>
    <row r="75" spans="1:9" ht="15" customHeight="1" x14ac:dyDescent="0.25">
      <c r="A75" s="797"/>
      <c r="E75" s="797"/>
      <c r="I75" s="798"/>
    </row>
    <row r="76" spans="1:9" ht="15" customHeight="1" x14ac:dyDescent="0.25">
      <c r="A76" s="797"/>
      <c r="E76" s="797"/>
      <c r="I76" s="798"/>
    </row>
    <row r="77" spans="1:9" ht="15" customHeight="1" x14ac:dyDescent="0.25">
      <c r="A77" s="797"/>
      <c r="E77" s="797"/>
      <c r="I77" s="798"/>
    </row>
    <row r="78" spans="1:9" ht="15" customHeight="1" x14ac:dyDescent="0.25">
      <c r="A78" s="797"/>
      <c r="E78" s="797"/>
      <c r="I78" s="798"/>
    </row>
    <row r="79" spans="1:9" ht="15" customHeight="1" x14ac:dyDescent="0.25">
      <c r="A79" s="797"/>
      <c r="E79" s="797"/>
      <c r="I79" s="798"/>
    </row>
    <row r="80" spans="1:9" ht="15" customHeight="1" x14ac:dyDescent="0.25">
      <c r="A80" s="797"/>
      <c r="E80" s="797"/>
      <c r="I80" s="798"/>
    </row>
    <row r="81" spans="1:9" ht="15" customHeight="1" x14ac:dyDescent="0.25">
      <c r="A81" s="797"/>
      <c r="E81" s="797"/>
      <c r="I81" s="798"/>
    </row>
    <row r="82" spans="1:9" ht="15" customHeight="1" x14ac:dyDescent="0.25">
      <c r="A82" s="797"/>
      <c r="E82" s="797"/>
      <c r="I82" s="798"/>
    </row>
    <row r="83" spans="1:9" ht="15" customHeight="1" x14ac:dyDescent="0.25">
      <c r="A83" s="798"/>
      <c r="E83" s="797"/>
    </row>
    <row r="84" spans="1:9" ht="15" customHeight="1" x14ac:dyDescent="0.25">
      <c r="A84" s="798"/>
      <c r="E84" s="797"/>
    </row>
    <row r="85" spans="1:9" ht="15" customHeight="1" x14ac:dyDescent="0.25">
      <c r="A85" s="798"/>
      <c r="E85" s="797"/>
    </row>
    <row r="86" spans="1:9" ht="15" customHeight="1" x14ac:dyDescent="0.25">
      <c r="A86" s="798"/>
      <c r="E86" s="797"/>
    </row>
    <row r="87" spans="1:9" ht="15" customHeight="1" x14ac:dyDescent="0.25">
      <c r="A87" s="798"/>
      <c r="E87" s="798"/>
    </row>
    <row r="88" spans="1:9" ht="15" customHeight="1" x14ac:dyDescent="0.25">
      <c r="A88" s="798"/>
      <c r="E88" s="798"/>
    </row>
    <row r="89" spans="1:9" ht="15" customHeight="1" x14ac:dyDescent="0.25">
      <c r="A89" s="798"/>
      <c r="E89" s="798"/>
    </row>
    <row r="90" spans="1:9" ht="15" customHeight="1" x14ac:dyDescent="0.25">
      <c r="A90" s="798"/>
      <c r="E90" s="798"/>
    </row>
    <row r="91" spans="1:9" ht="15" customHeight="1" x14ac:dyDescent="0.25">
      <c r="A91" s="798"/>
      <c r="E91" s="798"/>
    </row>
    <row r="92" spans="1:9" ht="15" customHeight="1" x14ac:dyDescent="0.25">
      <c r="A92" s="798"/>
      <c r="E92" s="798"/>
    </row>
    <row r="93" spans="1:9" ht="15" customHeight="1" x14ac:dyDescent="0.25">
      <c r="A93" s="798"/>
      <c r="E93" s="798"/>
    </row>
    <row r="94" spans="1:9" ht="15" customHeight="1" x14ac:dyDescent="0.25">
      <c r="A94" s="798"/>
      <c r="E94" s="798"/>
    </row>
    <row r="95" spans="1:9" ht="15" customHeight="1" x14ac:dyDescent="0.25">
      <c r="A95" s="798"/>
      <c r="E95" s="798"/>
    </row>
    <row r="96" spans="1:9" ht="15" customHeight="1" x14ac:dyDescent="0.25">
      <c r="A96" s="798"/>
      <c r="E96" s="798"/>
    </row>
    <row r="97" spans="1:5" ht="15" customHeight="1" x14ac:dyDescent="0.25">
      <c r="A97" s="798"/>
      <c r="E97" s="798"/>
    </row>
    <row r="98" spans="1:5" ht="15" customHeight="1" x14ac:dyDescent="0.25">
      <c r="A98" s="798"/>
      <c r="E98" s="798"/>
    </row>
    <row r="99" spans="1:5" ht="15" customHeight="1" x14ac:dyDescent="0.25">
      <c r="E99" s="798"/>
    </row>
    <row r="100" spans="1:5" ht="15" customHeight="1" x14ac:dyDescent="0.25">
      <c r="E100" s="798"/>
    </row>
    <row r="101" spans="1:5" ht="15" customHeight="1" x14ac:dyDescent="0.25">
      <c r="E101" s="798"/>
    </row>
    <row r="102" spans="1:5" ht="15" customHeight="1" x14ac:dyDescent="0.25">
      <c r="E102" s="798"/>
    </row>
  </sheetData>
  <mergeCells count="23">
    <mergeCell ref="F33:H33"/>
    <mergeCell ref="F36:H36"/>
    <mergeCell ref="F37:H37"/>
    <mergeCell ref="F38:H38"/>
    <mergeCell ref="C38:D38"/>
    <mergeCell ref="F34:H34"/>
    <mergeCell ref="F35:H35"/>
    <mergeCell ref="C40:D40"/>
    <mergeCell ref="C36:D36"/>
    <mergeCell ref="C37:D37"/>
    <mergeCell ref="C39:D39"/>
    <mergeCell ref="F1:H1"/>
    <mergeCell ref="B26:D26"/>
    <mergeCell ref="B32:D32"/>
    <mergeCell ref="B1:D1"/>
    <mergeCell ref="B3:D3"/>
    <mergeCell ref="B4:D4"/>
    <mergeCell ref="B7:D7"/>
    <mergeCell ref="B11:D11"/>
    <mergeCell ref="B13:D13"/>
    <mergeCell ref="B14:D14"/>
    <mergeCell ref="F15:G15"/>
    <mergeCell ref="G32:H32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K111"/>
  <sheetViews>
    <sheetView showGridLines="0" tabSelected="1" workbookViewId="0">
      <selection activeCell="I12" sqref="I12"/>
    </sheetView>
  </sheetViews>
  <sheetFormatPr defaultRowHeight="15.75" x14ac:dyDescent="0.25"/>
  <cols>
    <col min="1" max="1" width="1.77734375" style="347" customWidth="1"/>
    <col min="2" max="2" width="13.77734375" style="114" customWidth="1"/>
    <col min="3" max="3" width="24.109375" style="114" customWidth="1"/>
    <col min="4" max="4" width="50.5546875" style="114" customWidth="1"/>
    <col min="5" max="5" width="1.77734375" style="347" customWidth="1"/>
    <col min="6" max="6" width="8.88671875" style="347"/>
    <col min="7" max="7" width="5" style="347" customWidth="1"/>
    <col min="8" max="8" width="8" style="347" bestFit="1" customWidth="1"/>
    <col min="9" max="16384" width="8.88671875" style="347"/>
  </cols>
  <sheetData>
    <row r="1" spans="1:11" x14ac:dyDescent="0.25">
      <c r="A1" s="793"/>
      <c r="B1" s="1521" t="s">
        <v>1503</v>
      </c>
      <c r="C1" s="1521"/>
      <c r="D1" s="1521"/>
      <c r="E1" s="307"/>
      <c r="G1" s="1723" t="s">
        <v>3688</v>
      </c>
    </row>
    <row r="2" spans="1:11" x14ac:dyDescent="0.25">
      <c r="A2" s="794"/>
      <c r="B2" s="870" t="s">
        <v>943</v>
      </c>
      <c r="C2" s="870" t="s">
        <v>467</v>
      </c>
      <c r="D2" s="870" t="s">
        <v>507</v>
      </c>
      <c r="E2" s="794"/>
      <c r="G2" s="1084" t="s">
        <v>863</v>
      </c>
      <c r="H2" s="1084" t="s">
        <v>3681</v>
      </c>
      <c r="I2" s="370"/>
    </row>
    <row r="3" spans="1:11" x14ac:dyDescent="0.25">
      <c r="A3" s="795"/>
      <c r="B3" s="1522" t="s">
        <v>1662</v>
      </c>
      <c r="C3" s="1523"/>
      <c r="D3" s="1524"/>
      <c r="E3" s="795"/>
      <c r="G3" s="1720">
        <v>0</v>
      </c>
      <c r="H3" s="938" t="s">
        <v>447</v>
      </c>
      <c r="I3" s="942"/>
    </row>
    <row r="4" spans="1:11" x14ac:dyDescent="0.25">
      <c r="A4" s="795"/>
      <c r="B4" s="352" t="s">
        <v>1283</v>
      </c>
      <c r="C4" s="352"/>
      <c r="D4" s="352"/>
      <c r="E4" s="795"/>
      <c r="G4" s="1298">
        <v>1</v>
      </c>
      <c r="H4" s="939" t="s">
        <v>448</v>
      </c>
      <c r="I4" s="942"/>
    </row>
    <row r="5" spans="1:11" x14ac:dyDescent="0.25">
      <c r="A5" s="795"/>
      <c r="B5" s="352" t="s">
        <v>1284</v>
      </c>
      <c r="C5" s="352"/>
      <c r="D5" s="352" t="s">
        <v>1286</v>
      </c>
      <c r="E5" s="795"/>
      <c r="G5" s="1298" t="s">
        <v>3682</v>
      </c>
      <c r="H5" s="939" t="s">
        <v>62</v>
      </c>
      <c r="I5" s="942"/>
    </row>
    <row r="6" spans="1:11" x14ac:dyDescent="0.25">
      <c r="A6" s="794"/>
      <c r="B6" s="352" t="s">
        <v>1285</v>
      </c>
      <c r="C6" s="352"/>
      <c r="D6" s="352" t="s">
        <v>1287</v>
      </c>
      <c r="E6" s="794"/>
      <c r="G6" s="1298">
        <v>2</v>
      </c>
      <c r="H6" s="1719" t="s">
        <v>61</v>
      </c>
      <c r="I6" s="942"/>
    </row>
    <row r="7" spans="1:11" x14ac:dyDescent="0.25">
      <c r="A7" s="795"/>
      <c r="B7" s="1522" t="s">
        <v>1621</v>
      </c>
      <c r="C7" s="1523"/>
      <c r="D7" s="1524"/>
      <c r="E7" s="795"/>
      <c r="G7" s="1721" t="s">
        <v>3683</v>
      </c>
      <c r="H7" s="940" t="s">
        <v>921</v>
      </c>
    </row>
    <row r="8" spans="1:11" x14ac:dyDescent="0.25">
      <c r="A8" s="795"/>
      <c r="B8" s="1526" t="s">
        <v>1186</v>
      </c>
      <c r="C8" s="1527" t="s">
        <v>953</v>
      </c>
      <c r="D8" s="1528"/>
      <c r="E8" s="795"/>
      <c r="G8" s="1722"/>
    </row>
    <row r="9" spans="1:11" x14ac:dyDescent="0.25">
      <c r="A9" s="795"/>
      <c r="B9" s="181" t="s">
        <v>1096</v>
      </c>
      <c r="C9" s="181" t="s">
        <v>1304</v>
      </c>
      <c r="D9" s="181" t="s">
        <v>1305</v>
      </c>
      <c r="E9" s="795"/>
      <c r="G9" s="1084">
        <f>COUNTA(G10:G25)</f>
        <v>16</v>
      </c>
    </row>
    <row r="10" spans="1:11" x14ac:dyDescent="0.25">
      <c r="A10" s="795"/>
      <c r="B10" s="700" t="s">
        <v>1243</v>
      </c>
      <c r="C10" s="700"/>
      <c r="D10" s="700"/>
      <c r="E10" s="795"/>
      <c r="G10" s="939" t="s">
        <v>871</v>
      </c>
      <c r="H10" s="347" t="s">
        <v>3684</v>
      </c>
      <c r="I10" s="347" t="s">
        <v>3685</v>
      </c>
      <c r="J10" s="347" t="s">
        <v>3686</v>
      </c>
      <c r="K10" s="347" t="s">
        <v>3687</v>
      </c>
    </row>
    <row r="11" spans="1:11" x14ac:dyDescent="0.25">
      <c r="A11" s="795"/>
      <c r="B11" s="700" t="s">
        <v>1245</v>
      </c>
      <c r="C11" s="700"/>
      <c r="D11" s="700"/>
      <c r="E11" s="795"/>
      <c r="G11" s="939" t="s">
        <v>865</v>
      </c>
    </row>
    <row r="12" spans="1:11" x14ac:dyDescent="0.25">
      <c r="A12" s="794"/>
      <c r="B12" s="352" t="s">
        <v>1237</v>
      </c>
      <c r="C12" s="352"/>
      <c r="D12" s="352"/>
      <c r="E12" s="794"/>
      <c r="G12" s="939" t="s">
        <v>878</v>
      </c>
    </row>
    <row r="13" spans="1:11" x14ac:dyDescent="0.25">
      <c r="A13" s="794"/>
      <c r="B13" s="1526" t="s">
        <v>1540</v>
      </c>
      <c r="C13" s="1527" t="s">
        <v>953</v>
      </c>
      <c r="D13" s="1528"/>
      <c r="E13" s="794"/>
      <c r="G13" s="939" t="s">
        <v>877</v>
      </c>
    </row>
    <row r="14" spans="1:11" x14ac:dyDescent="0.25">
      <c r="A14" s="910"/>
      <c r="B14" s="825" t="s">
        <v>1303</v>
      </c>
      <c r="C14" s="825"/>
      <c r="D14" s="825"/>
      <c r="E14" s="794"/>
      <c r="G14" s="939" t="s">
        <v>879</v>
      </c>
    </row>
    <row r="15" spans="1:11" x14ac:dyDescent="0.25">
      <c r="A15" s="794"/>
      <c r="B15" s="181" t="s">
        <v>1288</v>
      </c>
      <c r="C15" s="181"/>
      <c r="D15" s="181"/>
      <c r="E15" s="794"/>
      <c r="G15" s="939" t="s">
        <v>880</v>
      </c>
    </row>
    <row r="16" spans="1:11" x14ac:dyDescent="0.25">
      <c r="A16" s="794"/>
      <c r="B16" s="181" t="s">
        <v>1289</v>
      </c>
      <c r="C16" s="181"/>
      <c r="D16" s="181"/>
      <c r="E16" s="794"/>
      <c r="G16" s="939" t="s">
        <v>872</v>
      </c>
    </row>
    <row r="17" spans="1:7" x14ac:dyDescent="0.25">
      <c r="A17" s="794"/>
      <c r="B17" s="181" t="s">
        <v>1290</v>
      </c>
      <c r="C17" s="181"/>
      <c r="D17" s="181" t="s">
        <v>1541</v>
      </c>
      <c r="E17" s="794"/>
      <c r="G17" s="939" t="s">
        <v>874</v>
      </c>
    </row>
    <row r="18" spans="1:7" x14ac:dyDescent="0.25">
      <c r="A18" s="794"/>
      <c r="B18" s="352" t="s">
        <v>1291</v>
      </c>
      <c r="C18" s="352"/>
      <c r="D18" s="352"/>
      <c r="E18" s="794"/>
      <c r="G18" s="939" t="s">
        <v>873</v>
      </c>
    </row>
    <row r="19" spans="1:7" x14ac:dyDescent="0.25">
      <c r="A19" s="794"/>
      <c r="B19" s="1214" t="s">
        <v>1292</v>
      </c>
      <c r="C19" s="1214"/>
      <c r="D19" s="1214"/>
      <c r="E19" s="794"/>
      <c r="G19" s="939" t="s">
        <v>889</v>
      </c>
    </row>
    <row r="20" spans="1:7" x14ac:dyDescent="0.25">
      <c r="A20" s="795"/>
      <c r="B20" s="700" t="s">
        <v>1293</v>
      </c>
      <c r="C20" s="700"/>
      <c r="D20" s="700"/>
      <c r="E20" s="795"/>
      <c r="G20" s="939" t="s">
        <v>881</v>
      </c>
    </row>
    <row r="21" spans="1:7" x14ac:dyDescent="0.25">
      <c r="A21" s="794"/>
      <c r="B21" s="352" t="s">
        <v>1294</v>
      </c>
      <c r="C21" s="352"/>
      <c r="D21" s="352"/>
      <c r="E21" s="794"/>
      <c r="G21" s="939" t="s">
        <v>882</v>
      </c>
    </row>
    <row r="22" spans="1:7" x14ac:dyDescent="0.25">
      <c r="A22" s="795"/>
      <c r="B22" s="352" t="s">
        <v>1295</v>
      </c>
      <c r="C22" s="352"/>
      <c r="D22" s="352"/>
      <c r="E22" s="795"/>
      <c r="G22" s="939" t="s">
        <v>883</v>
      </c>
    </row>
    <row r="23" spans="1:7" x14ac:dyDescent="0.25">
      <c r="A23" s="795"/>
      <c r="B23" s="352" t="s">
        <v>1296</v>
      </c>
      <c r="C23" s="352"/>
      <c r="D23" s="352"/>
      <c r="E23" s="795"/>
      <c r="G23" s="939" t="s">
        <v>875</v>
      </c>
    </row>
    <row r="24" spans="1:7" x14ac:dyDescent="0.25">
      <c r="A24" s="794"/>
      <c r="B24" s="1214" t="s">
        <v>1297</v>
      </c>
      <c r="C24" s="1214"/>
      <c r="D24" s="1214"/>
      <c r="E24" s="794"/>
      <c r="G24" s="939" t="s">
        <v>876</v>
      </c>
    </row>
    <row r="25" spans="1:7" x14ac:dyDescent="0.25">
      <c r="A25" s="794"/>
      <c r="B25" s="352" t="s">
        <v>1298</v>
      </c>
      <c r="C25" s="352"/>
      <c r="D25" s="352"/>
      <c r="E25" s="794"/>
      <c r="G25" s="940" t="s">
        <v>921</v>
      </c>
    </row>
    <row r="26" spans="1:7" x14ac:dyDescent="0.25">
      <c r="A26" s="910"/>
      <c r="B26" s="181" t="s">
        <v>1299</v>
      </c>
      <c r="C26" s="181"/>
      <c r="D26" s="181"/>
      <c r="E26" s="794"/>
    </row>
    <row r="27" spans="1:7" x14ac:dyDescent="0.25">
      <c r="A27" s="794"/>
      <c r="B27" s="352" t="s">
        <v>1300</v>
      </c>
      <c r="C27" s="352"/>
      <c r="D27" s="352"/>
      <c r="E27" s="794"/>
    </row>
    <row r="28" spans="1:7" x14ac:dyDescent="0.25">
      <c r="A28" s="910"/>
      <c r="B28" s="352" t="s">
        <v>1301</v>
      </c>
      <c r="C28" s="181"/>
      <c r="D28" s="181"/>
      <c r="E28" s="794"/>
    </row>
    <row r="29" spans="1:7" x14ac:dyDescent="0.25">
      <c r="A29" s="794"/>
      <c r="B29" s="1214" t="s">
        <v>1302</v>
      </c>
      <c r="C29" s="1214"/>
      <c r="D29" s="1214"/>
      <c r="E29" s="794"/>
    </row>
    <row r="30" spans="1:7" x14ac:dyDescent="0.25">
      <c r="A30" s="794"/>
      <c r="B30" s="1526" t="s">
        <v>1531</v>
      </c>
      <c r="C30" s="1527" t="s">
        <v>953</v>
      </c>
      <c r="D30" s="1528"/>
      <c r="E30" s="794"/>
    </row>
    <row r="31" spans="1:7" x14ac:dyDescent="0.25">
      <c r="A31" s="910"/>
      <c r="B31" s="182" t="s">
        <v>1303</v>
      </c>
      <c r="C31" s="182"/>
      <c r="D31" s="823" t="s">
        <v>1538</v>
      </c>
      <c r="E31" s="794"/>
    </row>
    <row r="32" spans="1:7" x14ac:dyDescent="0.25">
      <c r="A32" s="794"/>
      <c r="B32" s="181" t="s">
        <v>1518</v>
      </c>
      <c r="C32" s="181"/>
      <c r="D32" s="821" t="s">
        <v>1532</v>
      </c>
      <c r="E32" s="794"/>
    </row>
    <row r="33" spans="1:5" x14ac:dyDescent="0.25">
      <c r="A33" s="794"/>
      <c r="B33" s="181" t="s">
        <v>1519</v>
      </c>
      <c r="C33" s="181"/>
      <c r="D33" s="181"/>
      <c r="E33" s="794"/>
    </row>
    <row r="34" spans="1:5" x14ac:dyDescent="0.25">
      <c r="A34" s="795"/>
      <c r="B34" s="352" t="s">
        <v>1520</v>
      </c>
      <c r="C34" s="352"/>
      <c r="D34" s="352"/>
      <c r="E34" s="795"/>
    </row>
    <row r="35" spans="1:5" x14ac:dyDescent="0.25">
      <c r="A35" s="795"/>
      <c r="B35" s="806" t="s">
        <v>1521</v>
      </c>
      <c r="C35" s="806"/>
      <c r="D35" s="806"/>
      <c r="E35" s="795"/>
    </row>
    <row r="36" spans="1:5" x14ac:dyDescent="0.25">
      <c r="A36" s="794"/>
      <c r="B36" s="1526" t="s">
        <v>1539</v>
      </c>
      <c r="C36" s="1527" t="s">
        <v>953</v>
      </c>
      <c r="D36" s="1528"/>
      <c r="E36" s="794"/>
    </row>
    <row r="37" spans="1:5" x14ac:dyDescent="0.25">
      <c r="A37" s="910"/>
      <c r="B37" s="182" t="s">
        <v>1303</v>
      </c>
      <c r="C37" s="182"/>
      <c r="D37" s="823" t="s">
        <v>1533</v>
      </c>
      <c r="E37" s="794"/>
    </row>
    <row r="38" spans="1:5" x14ac:dyDescent="0.25">
      <c r="A38" s="794"/>
      <c r="B38" s="181" t="s">
        <v>1518</v>
      </c>
      <c r="C38" s="181"/>
      <c r="D38" s="821" t="s">
        <v>1534</v>
      </c>
      <c r="E38" s="794"/>
    </row>
    <row r="39" spans="1:5" x14ac:dyDescent="0.25">
      <c r="A39" s="794"/>
      <c r="B39" s="181" t="s">
        <v>1519</v>
      </c>
      <c r="C39" s="181"/>
      <c r="D39" s="821" t="s">
        <v>1535</v>
      </c>
      <c r="E39" s="794"/>
    </row>
    <row r="40" spans="1:5" x14ac:dyDescent="0.25">
      <c r="A40" s="794"/>
      <c r="B40" s="181" t="s">
        <v>1523</v>
      </c>
      <c r="C40" s="181"/>
      <c r="D40" s="821" t="s">
        <v>1536</v>
      </c>
      <c r="E40" s="794"/>
    </row>
    <row r="41" spans="1:5" x14ac:dyDescent="0.25">
      <c r="A41" s="795"/>
      <c r="B41" s="700" t="s">
        <v>1522</v>
      </c>
      <c r="C41" s="700"/>
      <c r="D41" s="824" t="s">
        <v>1537</v>
      </c>
      <c r="E41" s="795"/>
    </row>
    <row r="42" spans="1:5" x14ac:dyDescent="0.25">
      <c r="A42" s="794"/>
      <c r="B42" s="352" t="s">
        <v>1524</v>
      </c>
      <c r="C42" s="352"/>
      <c r="D42" s="822"/>
      <c r="E42" s="794"/>
    </row>
    <row r="43" spans="1:5" x14ac:dyDescent="0.25">
      <c r="A43" s="795"/>
      <c r="B43" s="352" t="s">
        <v>1525</v>
      </c>
      <c r="C43" s="352"/>
      <c r="D43" s="352"/>
      <c r="E43" s="795"/>
    </row>
    <row r="44" spans="1:5" x14ac:dyDescent="0.25">
      <c r="A44" s="795"/>
      <c r="B44" s="806" t="s">
        <v>1526</v>
      </c>
      <c r="C44" s="806"/>
      <c r="D44" s="806"/>
      <c r="E44" s="795"/>
    </row>
    <row r="45" spans="1:5" x14ac:dyDescent="0.25">
      <c r="A45" s="794"/>
      <c r="B45" s="352" t="s">
        <v>1527</v>
      </c>
      <c r="C45" s="352"/>
      <c r="D45" s="352"/>
      <c r="E45" s="794"/>
    </row>
    <row r="46" spans="1:5" x14ac:dyDescent="0.25">
      <c r="A46" s="910"/>
      <c r="B46" s="181" t="s">
        <v>1528</v>
      </c>
      <c r="C46" s="181"/>
      <c r="D46" s="181"/>
      <c r="E46" s="794"/>
    </row>
    <row r="47" spans="1:5" x14ac:dyDescent="0.25">
      <c r="A47" s="794"/>
      <c r="B47" s="806" t="s">
        <v>1529</v>
      </c>
      <c r="C47" s="806"/>
      <c r="D47" s="806"/>
      <c r="E47" s="794"/>
    </row>
    <row r="48" spans="1:5" x14ac:dyDescent="0.25">
      <c r="A48" s="794"/>
      <c r="B48" s="1214" t="s">
        <v>1530</v>
      </c>
      <c r="C48" s="1214"/>
      <c r="D48" s="1214"/>
      <c r="E48" s="794"/>
    </row>
    <row r="49" spans="1:5" x14ac:dyDescent="0.25">
      <c r="A49" s="241"/>
      <c r="B49" s="1504"/>
      <c r="C49" s="1632"/>
      <c r="D49" s="1632"/>
      <c r="E49" s="928"/>
    </row>
    <row r="50" spans="1:5" x14ac:dyDescent="0.25">
      <c r="A50" s="796"/>
      <c r="B50" s="1503"/>
      <c r="C50" s="1520"/>
      <c r="D50" s="1520"/>
      <c r="E50" s="796"/>
    </row>
    <row r="51" spans="1:5" x14ac:dyDescent="0.25">
      <c r="A51" s="197"/>
      <c r="B51" s="1503"/>
      <c r="C51" s="1520"/>
      <c r="D51" s="1520"/>
      <c r="E51" s="197"/>
    </row>
    <row r="52" spans="1:5" x14ac:dyDescent="0.25">
      <c r="A52" s="197"/>
      <c r="B52" s="1503"/>
      <c r="C52" s="1520"/>
      <c r="D52" s="1520"/>
      <c r="E52" s="197"/>
    </row>
    <row r="53" spans="1:5" x14ac:dyDescent="0.25">
      <c r="A53" s="197"/>
      <c r="B53" s="1503"/>
      <c r="C53" s="1520"/>
      <c r="D53" s="1520"/>
      <c r="E53" s="197"/>
    </row>
    <row r="54" spans="1:5" x14ac:dyDescent="0.25">
      <c r="A54" s="197"/>
      <c r="B54" s="197"/>
      <c r="C54" s="197"/>
      <c r="D54" s="197"/>
      <c r="E54" s="197"/>
    </row>
    <row r="55" spans="1:5" x14ac:dyDescent="0.25">
      <c r="A55" s="197"/>
      <c r="B55" s="197"/>
      <c r="C55" s="197"/>
      <c r="D55" s="197"/>
      <c r="E55" s="197"/>
    </row>
    <row r="56" spans="1:5" x14ac:dyDescent="0.25">
      <c r="A56" s="197"/>
      <c r="B56" s="197"/>
      <c r="C56" s="197"/>
      <c r="D56" s="197"/>
      <c r="E56" s="197"/>
    </row>
    <row r="57" spans="1:5" x14ac:dyDescent="0.25">
      <c r="A57" s="197"/>
      <c r="B57" s="197"/>
      <c r="C57" s="197"/>
      <c r="D57" s="197"/>
      <c r="E57" s="197"/>
    </row>
    <row r="58" spans="1:5" x14ac:dyDescent="0.25">
      <c r="A58" s="197"/>
      <c r="B58" s="250"/>
      <c r="C58" s="250"/>
      <c r="D58" s="250"/>
      <c r="E58" s="197"/>
    </row>
    <row r="59" spans="1:5" x14ac:dyDescent="0.25">
      <c r="A59" s="197"/>
      <c r="B59" s="250"/>
      <c r="C59" s="250"/>
      <c r="D59" s="250"/>
      <c r="E59" s="197"/>
    </row>
    <row r="60" spans="1:5" x14ac:dyDescent="0.25">
      <c r="A60" s="797"/>
      <c r="B60" s="250"/>
      <c r="C60" s="250"/>
      <c r="D60" s="250"/>
      <c r="E60" s="797"/>
    </row>
    <row r="61" spans="1:5" x14ac:dyDescent="0.25">
      <c r="A61" s="797"/>
      <c r="B61" s="250"/>
      <c r="C61" s="250"/>
      <c r="D61" s="250"/>
      <c r="E61" s="797"/>
    </row>
    <row r="62" spans="1:5" x14ac:dyDescent="0.25">
      <c r="A62" s="797"/>
      <c r="B62" s="250"/>
      <c r="C62" s="250"/>
      <c r="D62" s="250"/>
      <c r="E62" s="797"/>
    </row>
    <row r="63" spans="1:5" x14ac:dyDescent="0.25">
      <c r="A63" s="797"/>
      <c r="B63" s="250"/>
      <c r="C63" s="250"/>
      <c r="D63" s="250"/>
      <c r="E63" s="797"/>
    </row>
    <row r="64" spans="1:5" x14ac:dyDescent="0.25">
      <c r="A64" s="797"/>
      <c r="B64" s="250"/>
      <c r="C64" s="250"/>
      <c r="D64" s="250"/>
      <c r="E64" s="797"/>
    </row>
    <row r="65" spans="1:5" x14ac:dyDescent="0.25">
      <c r="A65" s="797"/>
      <c r="B65" s="250"/>
      <c r="C65" s="250"/>
      <c r="D65" s="250"/>
      <c r="E65" s="797"/>
    </row>
    <row r="66" spans="1:5" x14ac:dyDescent="0.25">
      <c r="A66" s="797"/>
      <c r="B66" s="250"/>
      <c r="C66" s="250"/>
      <c r="D66" s="250"/>
      <c r="E66" s="797"/>
    </row>
    <row r="67" spans="1:5" x14ac:dyDescent="0.25">
      <c r="A67" s="797"/>
      <c r="B67" s="250"/>
      <c r="C67" s="250"/>
      <c r="D67" s="250"/>
      <c r="E67" s="797"/>
    </row>
    <row r="68" spans="1:5" x14ac:dyDescent="0.25">
      <c r="A68" s="797"/>
      <c r="B68" s="250"/>
      <c r="C68" s="250"/>
      <c r="D68" s="250"/>
      <c r="E68" s="797"/>
    </row>
    <row r="69" spans="1:5" x14ac:dyDescent="0.25">
      <c r="A69" s="797"/>
      <c r="B69" s="250"/>
      <c r="C69" s="250"/>
      <c r="D69" s="250"/>
      <c r="E69" s="797"/>
    </row>
    <row r="70" spans="1:5" x14ac:dyDescent="0.25">
      <c r="A70" s="797"/>
      <c r="B70" s="250"/>
      <c r="C70" s="250"/>
      <c r="D70" s="250"/>
      <c r="E70" s="797"/>
    </row>
    <row r="71" spans="1:5" x14ac:dyDescent="0.25">
      <c r="A71" s="797"/>
      <c r="B71" s="250"/>
      <c r="C71" s="250"/>
      <c r="D71" s="250"/>
      <c r="E71" s="797"/>
    </row>
    <row r="72" spans="1:5" x14ac:dyDescent="0.25">
      <c r="A72" s="797"/>
      <c r="B72" s="250"/>
      <c r="C72" s="250"/>
      <c r="D72" s="250"/>
      <c r="E72" s="797"/>
    </row>
    <row r="73" spans="1:5" x14ac:dyDescent="0.25">
      <c r="A73" s="797"/>
      <c r="B73" s="250"/>
      <c r="C73" s="250"/>
      <c r="D73" s="250"/>
      <c r="E73" s="797"/>
    </row>
    <row r="74" spans="1:5" x14ac:dyDescent="0.25">
      <c r="A74" s="797"/>
      <c r="E74" s="797"/>
    </row>
    <row r="75" spans="1:5" x14ac:dyDescent="0.25">
      <c r="A75" s="797"/>
      <c r="E75" s="797"/>
    </row>
    <row r="76" spans="1:5" x14ac:dyDescent="0.25">
      <c r="A76" s="797"/>
      <c r="E76" s="797"/>
    </row>
    <row r="77" spans="1:5" x14ac:dyDescent="0.25">
      <c r="A77" s="797"/>
      <c r="E77" s="797"/>
    </row>
    <row r="78" spans="1:5" x14ac:dyDescent="0.25">
      <c r="A78" s="797"/>
      <c r="E78" s="797"/>
    </row>
    <row r="79" spans="1:5" x14ac:dyDescent="0.25">
      <c r="A79" s="797"/>
      <c r="E79" s="797"/>
    </row>
    <row r="80" spans="1:5" x14ac:dyDescent="0.25">
      <c r="A80" s="797"/>
      <c r="E80" s="797"/>
    </row>
    <row r="81" spans="1:5" x14ac:dyDescent="0.25">
      <c r="A81" s="797"/>
      <c r="E81" s="797"/>
    </row>
    <row r="82" spans="1:5" x14ac:dyDescent="0.25">
      <c r="A82" s="797"/>
      <c r="E82" s="797"/>
    </row>
    <row r="83" spans="1:5" x14ac:dyDescent="0.25">
      <c r="A83" s="797"/>
      <c r="E83" s="797"/>
    </row>
    <row r="84" spans="1:5" x14ac:dyDescent="0.25">
      <c r="A84" s="797"/>
      <c r="E84" s="797"/>
    </row>
    <row r="85" spans="1:5" x14ac:dyDescent="0.25">
      <c r="A85" s="797"/>
      <c r="E85" s="797"/>
    </row>
    <row r="86" spans="1:5" x14ac:dyDescent="0.25">
      <c r="A86" s="797"/>
      <c r="E86" s="797"/>
    </row>
    <row r="87" spans="1:5" x14ac:dyDescent="0.25">
      <c r="A87" s="797"/>
      <c r="E87" s="797"/>
    </row>
    <row r="88" spans="1:5" x14ac:dyDescent="0.25">
      <c r="A88" s="797"/>
      <c r="E88" s="797"/>
    </row>
    <row r="89" spans="1:5" x14ac:dyDescent="0.25">
      <c r="A89" s="797"/>
      <c r="E89" s="797"/>
    </row>
    <row r="90" spans="1:5" x14ac:dyDescent="0.25">
      <c r="A90" s="797"/>
      <c r="E90" s="797"/>
    </row>
    <row r="91" spans="1:5" x14ac:dyDescent="0.25">
      <c r="A91" s="797"/>
      <c r="E91" s="797"/>
    </row>
    <row r="92" spans="1:5" x14ac:dyDescent="0.25">
      <c r="A92" s="797"/>
      <c r="E92" s="797"/>
    </row>
    <row r="93" spans="1:5" x14ac:dyDescent="0.25">
      <c r="A93" s="797"/>
      <c r="E93" s="797"/>
    </row>
    <row r="94" spans="1:5" x14ac:dyDescent="0.25">
      <c r="A94" s="797"/>
      <c r="E94" s="797"/>
    </row>
    <row r="95" spans="1:5" x14ac:dyDescent="0.25">
      <c r="A95" s="797"/>
      <c r="E95" s="797"/>
    </row>
    <row r="96" spans="1:5" x14ac:dyDescent="0.25">
      <c r="A96" s="798"/>
      <c r="E96" s="798"/>
    </row>
    <row r="97" spans="1:5" x14ac:dyDescent="0.25">
      <c r="A97" s="798"/>
      <c r="E97" s="798"/>
    </row>
    <row r="98" spans="1:5" x14ac:dyDescent="0.25">
      <c r="A98" s="798"/>
      <c r="E98" s="798"/>
    </row>
    <row r="99" spans="1:5" x14ac:dyDescent="0.25">
      <c r="A99" s="798"/>
      <c r="E99" s="798"/>
    </row>
    <row r="100" spans="1:5" x14ac:dyDescent="0.25">
      <c r="A100" s="798"/>
      <c r="E100" s="798"/>
    </row>
    <row r="101" spans="1:5" x14ac:dyDescent="0.25">
      <c r="A101" s="798"/>
      <c r="E101" s="798"/>
    </row>
    <row r="102" spans="1:5" x14ac:dyDescent="0.25">
      <c r="A102" s="798"/>
      <c r="E102" s="798"/>
    </row>
    <row r="103" spans="1:5" x14ac:dyDescent="0.25">
      <c r="A103" s="798"/>
      <c r="E103" s="798"/>
    </row>
    <row r="104" spans="1:5" x14ac:dyDescent="0.25">
      <c r="A104" s="798"/>
      <c r="E104" s="798"/>
    </row>
    <row r="105" spans="1:5" x14ac:dyDescent="0.25">
      <c r="A105" s="798"/>
      <c r="E105" s="798"/>
    </row>
    <row r="106" spans="1:5" x14ac:dyDescent="0.25">
      <c r="A106" s="798"/>
      <c r="E106" s="798"/>
    </row>
    <row r="107" spans="1:5" x14ac:dyDescent="0.25">
      <c r="A107" s="798"/>
      <c r="E107" s="798"/>
    </row>
    <row r="108" spans="1:5" x14ac:dyDescent="0.25">
      <c r="A108" s="798"/>
      <c r="E108" s="798"/>
    </row>
    <row r="109" spans="1:5" x14ac:dyDescent="0.25">
      <c r="A109" s="798"/>
      <c r="E109" s="798"/>
    </row>
    <row r="110" spans="1:5" x14ac:dyDescent="0.25">
      <c r="A110" s="798"/>
      <c r="E110" s="798"/>
    </row>
    <row r="111" spans="1:5" x14ac:dyDescent="0.25">
      <c r="A111" s="798"/>
      <c r="E111" s="798"/>
    </row>
  </sheetData>
  <mergeCells count="12">
    <mergeCell ref="B7:D7"/>
    <mergeCell ref="B8:D8"/>
    <mergeCell ref="B36:D36"/>
    <mergeCell ref="B1:D1"/>
    <mergeCell ref="B3:D3"/>
    <mergeCell ref="B13:D13"/>
    <mergeCell ref="B30:D30"/>
    <mergeCell ref="C49:D49"/>
    <mergeCell ref="C50:D50"/>
    <mergeCell ref="C51:D51"/>
    <mergeCell ref="C52:D52"/>
    <mergeCell ref="C53:D5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E83"/>
  <sheetViews>
    <sheetView showGridLines="0" workbookViewId="0">
      <selection activeCell="D29" sqref="D29"/>
    </sheetView>
  </sheetViews>
  <sheetFormatPr defaultRowHeight="16.5" x14ac:dyDescent="0.3"/>
  <cols>
    <col min="1" max="1" width="1.77734375" customWidth="1"/>
    <col min="2" max="2" width="30" style="114" customWidth="1"/>
    <col min="3" max="3" width="24.109375" style="114" customWidth="1"/>
    <col min="4" max="4" width="50.5546875" style="114" customWidth="1"/>
    <col min="5" max="5" width="1.77734375" customWidth="1"/>
  </cols>
  <sheetData>
    <row r="1" spans="1:5" x14ac:dyDescent="0.3">
      <c r="A1" s="193"/>
      <c r="B1" s="1521" t="s">
        <v>1306</v>
      </c>
      <c r="C1" s="1521"/>
      <c r="D1" s="1521"/>
      <c r="E1" s="788"/>
    </row>
    <row r="2" spans="1:5" x14ac:dyDescent="0.3">
      <c r="A2" s="195"/>
      <c r="B2" s="1522" t="s">
        <v>1619</v>
      </c>
      <c r="C2" s="1523"/>
      <c r="D2" s="1524"/>
      <c r="E2" s="195"/>
    </row>
    <row r="3" spans="1:5" x14ac:dyDescent="0.3">
      <c r="A3" s="194"/>
      <c r="B3" s="870" t="s">
        <v>943</v>
      </c>
      <c r="C3" s="870" t="s">
        <v>467</v>
      </c>
      <c r="D3" s="870" t="s">
        <v>507</v>
      </c>
      <c r="E3" s="194"/>
    </row>
    <row r="4" spans="1:5" x14ac:dyDescent="0.3">
      <c r="A4" s="194"/>
      <c r="B4" s="790" t="s">
        <v>1321</v>
      </c>
      <c r="C4" s="790"/>
      <c r="D4" s="790" t="s">
        <v>1322</v>
      </c>
      <c r="E4" s="194"/>
    </row>
    <row r="5" spans="1:5" x14ac:dyDescent="0.3">
      <c r="A5" s="194"/>
      <c r="B5" s="352" t="s">
        <v>808</v>
      </c>
      <c r="C5" s="352" t="s">
        <v>966</v>
      </c>
      <c r="D5" s="352" t="s">
        <v>1308</v>
      </c>
      <c r="E5" s="194"/>
    </row>
    <row r="6" spans="1:5" x14ac:dyDescent="0.3">
      <c r="A6" s="195"/>
      <c r="B6" s="352" t="s">
        <v>1665</v>
      </c>
      <c r="C6" s="352" t="s">
        <v>988</v>
      </c>
      <c r="D6" s="352" t="s">
        <v>1307</v>
      </c>
      <c r="E6" s="195"/>
    </row>
    <row r="7" spans="1:5" x14ac:dyDescent="0.3">
      <c r="A7" s="194"/>
      <c r="B7" s="1522" t="s">
        <v>1621</v>
      </c>
      <c r="C7" s="1523"/>
      <c r="D7" s="1524"/>
      <c r="E7" s="194"/>
    </row>
    <row r="8" spans="1:5" x14ac:dyDescent="0.3">
      <c r="A8" s="194"/>
      <c r="B8" s="1526" t="s">
        <v>1186</v>
      </c>
      <c r="C8" s="1527" t="s">
        <v>953</v>
      </c>
      <c r="D8" s="1528"/>
      <c r="E8" s="194"/>
    </row>
    <row r="9" spans="1:5" x14ac:dyDescent="0.3">
      <c r="A9" s="194"/>
      <c r="B9" s="181" t="s">
        <v>1309</v>
      </c>
      <c r="C9" s="181" t="s">
        <v>988</v>
      </c>
      <c r="D9" s="181" t="s">
        <v>1320</v>
      </c>
      <c r="E9" s="194"/>
    </row>
    <row r="10" spans="1:5" x14ac:dyDescent="0.3">
      <c r="A10" s="194"/>
      <c r="B10" s="700" t="s">
        <v>1310</v>
      </c>
      <c r="C10" s="700" t="s">
        <v>988</v>
      </c>
      <c r="D10" s="700"/>
      <c r="E10" s="194"/>
    </row>
    <row r="11" spans="1:5" x14ac:dyDescent="0.3">
      <c r="A11" s="194"/>
      <c r="B11" s="352" t="s">
        <v>1311</v>
      </c>
      <c r="C11" s="352" t="s">
        <v>988</v>
      </c>
      <c r="D11" s="352"/>
      <c r="E11" s="194"/>
    </row>
    <row r="12" spans="1:5" x14ac:dyDescent="0.3">
      <c r="A12" s="194"/>
      <c r="B12" s="352" t="s">
        <v>1312</v>
      </c>
      <c r="C12" s="352" t="s">
        <v>988</v>
      </c>
      <c r="D12" s="352"/>
      <c r="E12" s="194"/>
    </row>
    <row r="13" spans="1:5" x14ac:dyDescent="0.3">
      <c r="A13" s="194"/>
      <c r="B13" s="352" t="s">
        <v>1313</v>
      </c>
      <c r="C13" s="352" t="s">
        <v>988</v>
      </c>
      <c r="D13" s="352"/>
      <c r="E13" s="194"/>
    </row>
    <row r="14" spans="1:5" x14ac:dyDescent="0.3">
      <c r="A14" s="194"/>
      <c r="B14" s="352" t="s">
        <v>1314</v>
      </c>
      <c r="C14" s="352" t="s">
        <v>988</v>
      </c>
      <c r="D14" s="352"/>
      <c r="E14" s="194"/>
    </row>
    <row r="15" spans="1:5" x14ac:dyDescent="0.3">
      <c r="A15" s="195"/>
      <c r="B15" s="352" t="s">
        <v>1315</v>
      </c>
      <c r="C15" s="352" t="s">
        <v>988</v>
      </c>
      <c r="D15" s="352"/>
      <c r="E15" s="195"/>
    </row>
    <row r="16" spans="1:5" x14ac:dyDescent="0.3">
      <c r="A16" s="195"/>
      <c r="B16" s="1526" t="s">
        <v>1262</v>
      </c>
      <c r="C16" s="1527" t="s">
        <v>953</v>
      </c>
      <c r="D16" s="1528"/>
      <c r="E16" s="195"/>
    </row>
    <row r="17" spans="1:5" x14ac:dyDescent="0.3">
      <c r="A17" s="195"/>
      <c r="B17" s="181" t="s">
        <v>1317</v>
      </c>
      <c r="C17" s="181"/>
      <c r="D17" s="181"/>
      <c r="E17" s="195"/>
    </row>
    <row r="18" spans="1:5" x14ac:dyDescent="0.3">
      <c r="A18" s="195"/>
      <c r="B18" s="181" t="s">
        <v>1316</v>
      </c>
      <c r="C18" s="181"/>
      <c r="D18" s="181"/>
      <c r="E18" s="195"/>
    </row>
    <row r="19" spans="1:5" x14ac:dyDescent="0.3">
      <c r="A19" s="195"/>
      <c r="B19" s="181" t="s">
        <v>1318</v>
      </c>
      <c r="C19" s="181"/>
      <c r="D19" s="181"/>
      <c r="E19" s="195"/>
    </row>
    <row r="20" spans="1:5" x14ac:dyDescent="0.3">
      <c r="A20" s="195"/>
      <c r="B20" s="352" t="s">
        <v>1319</v>
      </c>
      <c r="C20" s="352"/>
      <c r="D20" s="352"/>
      <c r="E20" s="195"/>
    </row>
    <row r="21" spans="1:5" x14ac:dyDescent="0.3">
      <c r="A21" s="709"/>
      <c r="B21" s="766"/>
      <c r="C21" s="1632"/>
      <c r="D21" s="1632"/>
      <c r="E21" s="718"/>
    </row>
    <row r="22" spans="1:5" x14ac:dyDescent="0.3">
      <c r="A22" s="710"/>
      <c r="B22" s="747"/>
      <c r="C22" s="1520"/>
      <c r="D22" s="1520"/>
      <c r="E22" s="710"/>
    </row>
    <row r="23" spans="1:5" x14ac:dyDescent="0.3">
      <c r="A23" s="239"/>
      <c r="B23" s="747"/>
      <c r="C23" s="1520"/>
      <c r="D23" s="1520"/>
      <c r="E23" s="239"/>
    </row>
    <row r="24" spans="1:5" x14ac:dyDescent="0.3">
      <c r="A24" s="239"/>
      <c r="B24" s="747"/>
      <c r="C24" s="1520"/>
      <c r="D24" s="1520"/>
      <c r="E24" s="239"/>
    </row>
    <row r="25" spans="1:5" x14ac:dyDescent="0.3">
      <c r="A25" s="239"/>
      <c r="B25" s="747"/>
      <c r="C25" s="1520"/>
      <c r="D25" s="1520"/>
      <c r="E25" s="239"/>
    </row>
    <row r="26" spans="1:5" x14ac:dyDescent="0.3">
      <c r="A26" s="239"/>
      <c r="B26" s="197"/>
      <c r="C26" s="197"/>
      <c r="D26" s="197"/>
      <c r="E26" s="239"/>
    </row>
    <row r="27" spans="1:5" x14ac:dyDescent="0.3">
      <c r="A27" s="239"/>
      <c r="B27" s="197"/>
      <c r="C27" s="197"/>
      <c r="D27" s="197"/>
      <c r="E27" s="239"/>
    </row>
    <row r="28" spans="1:5" x14ac:dyDescent="0.3">
      <c r="A28" s="239"/>
      <c r="B28" s="197"/>
      <c r="C28" s="197"/>
      <c r="D28" s="197"/>
      <c r="E28" s="239"/>
    </row>
    <row r="29" spans="1:5" x14ac:dyDescent="0.3">
      <c r="A29" s="239"/>
      <c r="B29" s="197"/>
      <c r="C29" s="197"/>
      <c r="D29" s="197"/>
      <c r="E29" s="239"/>
    </row>
    <row r="30" spans="1:5" x14ac:dyDescent="0.3">
      <c r="A30" s="239"/>
      <c r="B30" s="250"/>
      <c r="C30" s="250"/>
      <c r="D30" s="250"/>
      <c r="E30" s="239"/>
    </row>
    <row r="31" spans="1:5" x14ac:dyDescent="0.3">
      <c r="A31" s="239"/>
      <c r="B31" s="250"/>
      <c r="C31" s="250"/>
      <c r="D31" s="250"/>
      <c r="E31" s="239"/>
    </row>
    <row r="32" spans="1:5" x14ac:dyDescent="0.3">
      <c r="A32" s="713"/>
      <c r="B32" s="250"/>
      <c r="C32" s="250"/>
      <c r="D32" s="250"/>
      <c r="E32" s="713"/>
    </row>
    <row r="33" spans="1:5" x14ac:dyDescent="0.3">
      <c r="A33" s="713"/>
      <c r="B33" s="250"/>
      <c r="C33" s="250"/>
      <c r="D33" s="250"/>
      <c r="E33" s="713"/>
    </row>
    <row r="34" spans="1:5" x14ac:dyDescent="0.3">
      <c r="A34" s="713"/>
      <c r="B34" s="250"/>
      <c r="C34" s="250"/>
      <c r="D34" s="250"/>
      <c r="E34" s="713"/>
    </row>
    <row r="35" spans="1:5" x14ac:dyDescent="0.3">
      <c r="A35" s="713"/>
      <c r="B35" s="250"/>
      <c r="C35" s="250"/>
      <c r="D35" s="250"/>
      <c r="E35" s="713"/>
    </row>
    <row r="36" spans="1:5" x14ac:dyDescent="0.3">
      <c r="A36" s="713"/>
      <c r="B36" s="250"/>
      <c r="C36" s="250"/>
      <c r="D36" s="250"/>
      <c r="E36" s="713"/>
    </row>
    <row r="37" spans="1:5" x14ac:dyDescent="0.3">
      <c r="A37" s="713"/>
      <c r="B37" s="250"/>
      <c r="C37" s="250"/>
      <c r="D37" s="250"/>
      <c r="E37" s="713"/>
    </row>
    <row r="38" spans="1:5" x14ac:dyDescent="0.3">
      <c r="A38" s="713"/>
      <c r="B38" s="250"/>
      <c r="C38" s="250"/>
      <c r="D38" s="250"/>
      <c r="E38" s="713"/>
    </row>
    <row r="39" spans="1:5" x14ac:dyDescent="0.3">
      <c r="A39" s="713"/>
      <c r="B39" s="250"/>
      <c r="C39" s="250"/>
      <c r="D39" s="250"/>
      <c r="E39" s="713"/>
    </row>
    <row r="40" spans="1:5" x14ac:dyDescent="0.3">
      <c r="A40" s="713"/>
      <c r="B40" s="250"/>
      <c r="C40" s="250"/>
      <c r="D40" s="250"/>
      <c r="E40" s="713"/>
    </row>
    <row r="41" spans="1:5" x14ac:dyDescent="0.3">
      <c r="A41" s="713"/>
      <c r="B41" s="250"/>
      <c r="C41" s="250"/>
      <c r="D41" s="250"/>
      <c r="E41" s="713"/>
    </row>
    <row r="42" spans="1:5" x14ac:dyDescent="0.3">
      <c r="A42" s="713"/>
      <c r="B42" s="250"/>
      <c r="C42" s="250"/>
      <c r="D42" s="250"/>
      <c r="E42" s="713"/>
    </row>
    <row r="43" spans="1:5" x14ac:dyDescent="0.3">
      <c r="A43" s="713"/>
      <c r="B43" s="250"/>
      <c r="C43" s="250"/>
      <c r="D43" s="250"/>
      <c r="E43" s="713"/>
    </row>
    <row r="44" spans="1:5" x14ac:dyDescent="0.3">
      <c r="A44" s="713"/>
      <c r="B44" s="250"/>
      <c r="C44" s="250"/>
      <c r="D44" s="250"/>
      <c r="E44" s="713"/>
    </row>
    <row r="45" spans="1:5" x14ac:dyDescent="0.3">
      <c r="A45" s="713"/>
      <c r="B45" s="250"/>
      <c r="C45" s="250"/>
      <c r="D45" s="250"/>
      <c r="E45" s="713"/>
    </row>
    <row r="46" spans="1:5" x14ac:dyDescent="0.3">
      <c r="A46" s="713"/>
      <c r="E46" s="713"/>
    </row>
    <row r="47" spans="1:5" x14ac:dyDescent="0.3">
      <c r="A47" s="713"/>
      <c r="E47" s="713"/>
    </row>
    <row r="48" spans="1:5" x14ac:dyDescent="0.3">
      <c r="A48" s="713"/>
      <c r="E48" s="713"/>
    </row>
    <row r="49" spans="1:5" x14ac:dyDescent="0.3">
      <c r="A49" s="713"/>
      <c r="E49" s="713"/>
    </row>
    <row r="50" spans="1:5" x14ac:dyDescent="0.3">
      <c r="A50" s="713"/>
      <c r="E50" s="713"/>
    </row>
    <row r="51" spans="1:5" x14ac:dyDescent="0.3">
      <c r="A51" s="713"/>
      <c r="E51" s="713"/>
    </row>
    <row r="52" spans="1:5" x14ac:dyDescent="0.3">
      <c r="A52" s="713"/>
      <c r="E52" s="713"/>
    </row>
    <row r="53" spans="1:5" x14ac:dyDescent="0.3">
      <c r="A53" s="713"/>
      <c r="E53" s="713"/>
    </row>
    <row r="54" spans="1:5" x14ac:dyDescent="0.3">
      <c r="A54" s="713"/>
      <c r="E54" s="713"/>
    </row>
    <row r="55" spans="1:5" x14ac:dyDescent="0.3">
      <c r="A55" s="713"/>
      <c r="E55" s="713"/>
    </row>
    <row r="56" spans="1:5" x14ac:dyDescent="0.3">
      <c r="A56" s="713"/>
      <c r="E56" s="713"/>
    </row>
    <row r="57" spans="1:5" x14ac:dyDescent="0.3">
      <c r="A57" s="713"/>
      <c r="E57" s="713"/>
    </row>
    <row r="58" spans="1:5" x14ac:dyDescent="0.3">
      <c r="A58" s="713"/>
      <c r="E58" s="713"/>
    </row>
    <row r="59" spans="1:5" x14ac:dyDescent="0.3">
      <c r="A59" s="713"/>
      <c r="E59" s="713"/>
    </row>
    <row r="60" spans="1:5" x14ac:dyDescent="0.3">
      <c r="A60" s="713"/>
      <c r="E60" s="713"/>
    </row>
    <row r="61" spans="1:5" x14ac:dyDescent="0.3">
      <c r="A61" s="713"/>
      <c r="E61" s="713"/>
    </row>
    <row r="62" spans="1:5" x14ac:dyDescent="0.3">
      <c r="A62" s="713"/>
      <c r="E62" s="713"/>
    </row>
    <row r="63" spans="1:5" x14ac:dyDescent="0.3">
      <c r="A63" s="713"/>
      <c r="E63" s="713"/>
    </row>
    <row r="64" spans="1:5" x14ac:dyDescent="0.3">
      <c r="A64" s="713"/>
      <c r="E64" s="713"/>
    </row>
    <row r="65" spans="1:5" x14ac:dyDescent="0.3">
      <c r="A65" s="713"/>
      <c r="E65" s="713"/>
    </row>
    <row r="66" spans="1:5" x14ac:dyDescent="0.3">
      <c r="A66" s="713"/>
      <c r="E66" s="713"/>
    </row>
    <row r="67" spans="1:5" x14ac:dyDescent="0.3">
      <c r="A67" s="713"/>
      <c r="E67" s="713"/>
    </row>
    <row r="68" spans="1:5" x14ac:dyDescent="0.3">
      <c r="A68" s="715"/>
      <c r="E68" s="715"/>
    </row>
    <row r="69" spans="1:5" x14ac:dyDescent="0.3">
      <c r="A69" s="715"/>
      <c r="E69" s="715"/>
    </row>
    <row r="70" spans="1:5" x14ac:dyDescent="0.3">
      <c r="A70" s="715"/>
      <c r="E70" s="715"/>
    </row>
    <row r="71" spans="1:5" x14ac:dyDescent="0.3">
      <c r="A71" s="715"/>
      <c r="E71" s="715"/>
    </row>
    <row r="72" spans="1:5" x14ac:dyDescent="0.3">
      <c r="A72" s="715"/>
      <c r="E72" s="715"/>
    </row>
    <row r="73" spans="1:5" x14ac:dyDescent="0.3">
      <c r="A73" s="715"/>
      <c r="E73" s="715"/>
    </row>
    <row r="74" spans="1:5" x14ac:dyDescent="0.3">
      <c r="A74" s="715"/>
      <c r="E74" s="715"/>
    </row>
    <row r="75" spans="1:5" x14ac:dyDescent="0.3">
      <c r="A75" s="715"/>
      <c r="E75" s="715"/>
    </row>
    <row r="76" spans="1:5" x14ac:dyDescent="0.3">
      <c r="A76" s="715"/>
      <c r="E76" s="715"/>
    </row>
    <row r="77" spans="1:5" x14ac:dyDescent="0.3">
      <c r="A77" s="715"/>
      <c r="E77" s="715"/>
    </row>
    <row r="78" spans="1:5" x14ac:dyDescent="0.3">
      <c r="A78" s="715"/>
      <c r="E78" s="715"/>
    </row>
    <row r="79" spans="1:5" x14ac:dyDescent="0.3">
      <c r="A79" s="715"/>
      <c r="E79" s="715"/>
    </row>
    <row r="80" spans="1:5" x14ac:dyDescent="0.3">
      <c r="A80" s="715"/>
      <c r="E80" s="715"/>
    </row>
    <row r="81" spans="1:5" x14ac:dyDescent="0.3">
      <c r="A81" s="715"/>
      <c r="E81" s="715"/>
    </row>
    <row r="82" spans="1:5" x14ac:dyDescent="0.3">
      <c r="A82" s="715"/>
      <c r="E82" s="715"/>
    </row>
    <row r="83" spans="1:5" x14ac:dyDescent="0.3">
      <c r="A83" s="715"/>
      <c r="E83" s="715"/>
    </row>
  </sheetData>
  <mergeCells count="10">
    <mergeCell ref="C22:D22"/>
    <mergeCell ref="C23:D23"/>
    <mergeCell ref="C24:D24"/>
    <mergeCell ref="C25:D25"/>
    <mergeCell ref="B1:D1"/>
    <mergeCell ref="B2:D2"/>
    <mergeCell ref="B7:D7"/>
    <mergeCell ref="B8:D8"/>
    <mergeCell ref="B16:D16"/>
    <mergeCell ref="C21:D2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LZ137"/>
  <sheetViews>
    <sheetView showGridLines="0" topLeftCell="W13" zoomScaleNormal="100" workbookViewId="0">
      <selection activeCell="AJ46" sqref="AJ46"/>
    </sheetView>
  </sheetViews>
  <sheetFormatPr defaultRowHeight="15" customHeight="1" x14ac:dyDescent="0.25"/>
  <cols>
    <col min="1" max="1" width="1.77734375" style="347" customWidth="1"/>
    <col min="2" max="2" width="16" style="114" customWidth="1"/>
    <col min="3" max="3" width="16.33203125" style="114" customWidth="1"/>
    <col min="4" max="4" width="60.109375" style="114" customWidth="1"/>
    <col min="5" max="5" width="1.77734375" style="203" customWidth="1"/>
    <col min="6" max="6" width="21.88671875" style="114" customWidth="1"/>
    <col min="7" max="7" width="20.6640625" style="114" customWidth="1"/>
    <col min="8" max="8" width="50.5546875" style="114" customWidth="1"/>
    <col min="9" max="9" width="1.77734375" style="203" customWidth="1"/>
    <col min="10" max="10" width="11.44140625" style="114" customWidth="1"/>
    <col min="11" max="11" width="21.88671875" style="114" customWidth="1"/>
    <col min="12" max="12" width="43.88671875" style="114" customWidth="1"/>
    <col min="13" max="13" width="1.77734375" style="250" customWidth="1"/>
    <col min="14" max="15" width="3.77734375" style="203" customWidth="1"/>
    <col min="16" max="16" width="36.109375" style="203" customWidth="1"/>
    <col min="17" max="17" width="1.77734375" style="203" customWidth="1"/>
    <col min="18" max="18" width="8.88671875" style="347" customWidth="1"/>
    <col min="19" max="19" width="5.77734375" style="347" customWidth="1"/>
    <col min="20" max="23" width="7" style="347" customWidth="1"/>
    <col min="24" max="24" width="1.77734375" style="203" customWidth="1"/>
    <col min="25" max="25" width="44.33203125" style="175" customWidth="1"/>
    <col min="26" max="26" width="1.77734375" style="175" customWidth="1"/>
    <col min="27" max="27" width="8.88671875" style="175" customWidth="1"/>
    <col min="28" max="32" width="6.88671875" style="175" customWidth="1"/>
    <col min="33" max="33" width="1.77734375" style="175" customWidth="1"/>
    <col min="34" max="34" width="10.33203125" style="175" customWidth="1"/>
    <col min="35" max="1012" width="10.88671875" style="175" customWidth="1"/>
    <col min="1013" max="16384" width="8.88671875" style="347"/>
  </cols>
  <sheetData>
    <row r="1" spans="1:37" s="114" customFormat="1" ht="15" customHeight="1" x14ac:dyDescent="0.25">
      <c r="A1" s="793"/>
      <c r="B1" s="1521" t="s">
        <v>1265</v>
      </c>
      <c r="C1" s="1521"/>
      <c r="D1" s="1521"/>
      <c r="E1" s="716"/>
      <c r="F1" s="1462"/>
      <c r="G1" s="254"/>
      <c r="H1" s="254"/>
      <c r="I1" s="716"/>
      <c r="J1" s="254"/>
      <c r="K1" s="254"/>
      <c r="L1" s="254"/>
      <c r="M1" s="254"/>
      <c r="O1" s="114" t="s">
        <v>725</v>
      </c>
      <c r="P1" s="179"/>
      <c r="Q1" s="427"/>
      <c r="R1" s="347"/>
      <c r="S1" s="347"/>
      <c r="T1" s="404">
        <v>1</v>
      </c>
      <c r="U1" s="347">
        <v>0.5</v>
      </c>
      <c r="V1" s="347">
        <f>1 - mid</f>
        <v>0.5</v>
      </c>
      <c r="W1" s="347"/>
      <c r="X1" s="427"/>
      <c r="Y1" s="175" t="s">
        <v>776</v>
      </c>
      <c r="Z1" s="175"/>
      <c r="AA1" s="175"/>
      <c r="AB1" s="175"/>
      <c r="AC1" s="175"/>
      <c r="AD1" s="175"/>
      <c r="AE1" s="175" t="s">
        <v>1776</v>
      </c>
      <c r="AF1" s="175"/>
      <c r="AG1" s="175"/>
      <c r="AH1" s="175"/>
      <c r="AI1" s="1531" t="s">
        <v>2828</v>
      </c>
      <c r="AJ1" s="1533"/>
      <c r="AK1" s="1532"/>
    </row>
    <row r="2" spans="1:37" s="114" customFormat="1" ht="15" customHeight="1" x14ac:dyDescent="0.25">
      <c r="A2" s="794"/>
      <c r="B2" s="1644" t="s">
        <v>1619</v>
      </c>
      <c r="C2" s="1645"/>
      <c r="D2" s="1646"/>
      <c r="E2" s="254"/>
      <c r="F2" s="254"/>
      <c r="G2" s="254"/>
      <c r="H2" s="254"/>
      <c r="I2" s="254"/>
      <c r="J2" s="254"/>
      <c r="K2" s="254"/>
      <c r="L2" s="254"/>
      <c r="M2" s="254"/>
      <c r="P2" s="179" t="s">
        <v>1388</v>
      </c>
      <c r="Q2" s="428"/>
      <c r="R2" s="347"/>
      <c r="S2" s="347"/>
      <c r="T2" s="347">
        <v>0.25</v>
      </c>
      <c r="U2" s="347">
        <f>mid + (mid - T2)</f>
        <v>0.75</v>
      </c>
      <c r="V2" s="347">
        <f>V4 * dist2</f>
        <v>0.25</v>
      </c>
      <c r="W2" s="347"/>
      <c r="X2" s="428"/>
      <c r="Y2" s="175" t="s">
        <v>777</v>
      </c>
      <c r="Z2" s="175"/>
      <c r="AA2" s="924" t="s">
        <v>810</v>
      </c>
      <c r="AB2" s="925" t="s">
        <v>809</v>
      </c>
      <c r="AC2" s="925" t="s">
        <v>808</v>
      </c>
      <c r="AD2" s="925" t="s">
        <v>818</v>
      </c>
      <c r="AE2" s="925" t="s">
        <v>809</v>
      </c>
      <c r="AF2" s="925" t="s">
        <v>808</v>
      </c>
      <c r="AG2" s="175"/>
      <c r="AH2" s="175"/>
      <c r="AI2" s="1087" t="s">
        <v>2834</v>
      </c>
      <c r="AJ2" s="370"/>
      <c r="AK2" s="370"/>
    </row>
    <row r="3" spans="1:37" s="114" customFormat="1" ht="15" customHeight="1" x14ac:dyDescent="0.25">
      <c r="A3" s="795"/>
      <c r="B3" s="1526" t="s">
        <v>955</v>
      </c>
      <c r="C3" s="1527"/>
      <c r="D3" s="1528"/>
      <c r="E3" s="254"/>
      <c r="F3" s="1648" t="s">
        <v>3403</v>
      </c>
      <c r="G3" s="1648"/>
      <c r="H3" s="1648"/>
      <c r="I3" s="807"/>
      <c r="J3" s="1648" t="s">
        <v>1559</v>
      </c>
      <c r="K3" s="1648"/>
      <c r="L3" s="1648"/>
      <c r="M3" s="254"/>
      <c r="P3" s="179" t="s">
        <v>1389</v>
      </c>
      <c r="Q3" s="428"/>
      <c r="R3" s="347"/>
      <c r="S3" s="347"/>
      <c r="T3" s="367"/>
      <c r="U3" s="347">
        <f>1 - POWER(-2 * U2 + 2, pow) / 2</f>
        <v>0.75</v>
      </c>
      <c r="V3" s="368">
        <f>T2/mid</f>
        <v>0.5</v>
      </c>
      <c r="W3" s="347"/>
      <c r="X3" s="428"/>
      <c r="Y3" s="175" t="s">
        <v>763</v>
      </c>
      <c r="Z3" s="175"/>
      <c r="AA3" s="448">
        <v>0</v>
      </c>
      <c r="AB3" s="926">
        <v>100</v>
      </c>
      <c r="AC3" s="926">
        <v>1000</v>
      </c>
      <c r="AD3" s="926">
        <f>AB3+AC3</f>
        <v>1100</v>
      </c>
      <c r="AE3" s="926">
        <v>0</v>
      </c>
      <c r="AF3" s="926">
        <f>AB3</f>
        <v>100</v>
      </c>
      <c r="AG3" s="175"/>
      <c r="AH3" s="175"/>
      <c r="AI3" s="1084" t="s">
        <v>2835</v>
      </c>
      <c r="AJ3" s="1084" t="s">
        <v>2836</v>
      </c>
    </row>
    <row r="4" spans="1:37" s="114" customFormat="1" ht="15" customHeight="1" x14ac:dyDescent="0.25">
      <c r="A4" s="794"/>
      <c r="B4" s="870" t="s">
        <v>943</v>
      </c>
      <c r="C4" s="870" t="s">
        <v>467</v>
      </c>
      <c r="D4" s="870" t="s">
        <v>507</v>
      </c>
      <c r="E4" s="254"/>
      <c r="F4" s="870" t="s">
        <v>943</v>
      </c>
      <c r="G4" s="870" t="s">
        <v>467</v>
      </c>
      <c r="H4" s="870" t="s">
        <v>507</v>
      </c>
      <c r="I4" s="188"/>
      <c r="J4" s="871" t="s">
        <v>943</v>
      </c>
      <c r="K4" s="870" t="s">
        <v>467</v>
      </c>
      <c r="L4" s="872" t="s">
        <v>507</v>
      </c>
      <c r="M4" s="795"/>
      <c r="P4" s="179" t="s">
        <v>788</v>
      </c>
      <c r="Q4" s="429"/>
      <c r="R4" s="347"/>
      <c r="S4" s="347"/>
      <c r="T4" s="347">
        <f>POWER(1 / mid, pow - 1) * POWER(T2, pow)</f>
        <v>0.25</v>
      </c>
      <c r="U4" s="347">
        <f>1 - (POWER(1 / mid, pow - 1) * POWER(1 - U2, pow))</f>
        <v>0.75</v>
      </c>
      <c r="V4" s="368">
        <f>1 - V3</f>
        <v>0.5</v>
      </c>
      <c r="W4" s="347"/>
      <c r="X4" s="429"/>
      <c r="Y4" s="175" t="s">
        <v>762</v>
      </c>
      <c r="Z4" s="175"/>
      <c r="AA4" s="448">
        <v>1</v>
      </c>
      <c r="AB4" s="926">
        <v>200</v>
      </c>
      <c r="AC4" s="926">
        <v>500</v>
      </c>
      <c r="AD4" s="926">
        <f>AB4+AC4</f>
        <v>700</v>
      </c>
      <c r="AE4" s="926">
        <f>AD3</f>
        <v>1100</v>
      </c>
      <c r="AF4" s="926">
        <f>AE4+AB4</f>
        <v>1300</v>
      </c>
      <c r="AG4" s="175"/>
      <c r="AH4" s="175" t="s">
        <v>993</v>
      </c>
      <c r="AI4" s="1071">
        <v>2000</v>
      </c>
      <c r="AJ4" s="1071"/>
    </row>
    <row r="5" spans="1:37" s="114" customFormat="1" ht="15" customHeight="1" x14ac:dyDescent="0.25">
      <c r="A5" s="795"/>
      <c r="B5" s="752" t="s">
        <v>808</v>
      </c>
      <c r="C5" s="752" t="s">
        <v>966</v>
      </c>
      <c r="D5" s="752" t="s">
        <v>1025</v>
      </c>
      <c r="E5" s="254"/>
      <c r="F5" s="808" t="s">
        <v>808</v>
      </c>
      <c r="G5" s="808" t="s">
        <v>966</v>
      </c>
      <c r="H5" s="808" t="s">
        <v>1622</v>
      </c>
      <c r="I5" s="188"/>
      <c r="J5" s="825" t="s">
        <v>467</v>
      </c>
      <c r="K5" s="825" t="s">
        <v>985</v>
      </c>
      <c r="L5" s="825" t="s">
        <v>1542</v>
      </c>
      <c r="M5" s="795"/>
      <c r="P5" s="179" t="s">
        <v>785</v>
      </c>
      <c r="Q5" s="429"/>
      <c r="R5" s="347"/>
      <c r="S5" s="347"/>
      <c r="T5" s="347">
        <f>POWER(T2, pow) * POWER((1 / mid), pow - 1)</f>
        <v>0.25</v>
      </c>
      <c r="U5" s="347">
        <f>1 - (POWER(1 - U2, pow) * POWER(1 / mid, pow - 1))</f>
        <v>0.75</v>
      </c>
      <c r="V5" s="347"/>
      <c r="W5" s="347"/>
      <c r="X5" s="429"/>
      <c r="Y5" s="175" t="s">
        <v>752</v>
      </c>
      <c r="Z5" s="175"/>
      <c r="AA5" s="448">
        <v>2</v>
      </c>
      <c r="AB5" s="927">
        <v>300</v>
      </c>
      <c r="AC5" s="927">
        <v>2000</v>
      </c>
      <c r="AD5" s="927">
        <f>AB5+AC5</f>
        <v>2300</v>
      </c>
      <c r="AE5" s="927">
        <f>AF4+AC4</f>
        <v>1800</v>
      </c>
      <c r="AF5" s="927">
        <f>AE5+AB5</f>
        <v>2100</v>
      </c>
      <c r="AG5" s="175"/>
      <c r="AH5" s="175" t="s">
        <v>809</v>
      </c>
      <c r="AI5" s="1072">
        <v>0</v>
      </c>
      <c r="AJ5" s="1072">
        <v>0</v>
      </c>
    </row>
    <row r="6" spans="1:37" s="114" customFormat="1" ht="15" customHeight="1" x14ac:dyDescent="0.25">
      <c r="A6" s="795"/>
      <c r="B6" s="752" t="s">
        <v>809</v>
      </c>
      <c r="C6" s="752" t="s">
        <v>966</v>
      </c>
      <c r="D6" s="752" t="s">
        <v>1011</v>
      </c>
      <c r="E6" s="254"/>
      <c r="F6" s="352" t="s">
        <v>809</v>
      </c>
      <c r="G6" s="181" t="s">
        <v>966</v>
      </c>
      <c r="H6" s="352" t="s">
        <v>613</v>
      </c>
      <c r="I6" s="188"/>
      <c r="J6" s="181" t="s">
        <v>808</v>
      </c>
      <c r="K6" s="181" t="s">
        <v>1546</v>
      </c>
      <c r="L6" s="181" t="s">
        <v>1543</v>
      </c>
      <c r="M6" s="795"/>
      <c r="P6" s="441" t="s">
        <v>1390</v>
      </c>
      <c r="Q6" s="428"/>
      <c r="R6" s="347"/>
      <c r="S6" s="347"/>
      <c r="T6" s="347">
        <f>POWER(T2 * (1 / mid), pow) * mid</f>
        <v>0.25</v>
      </c>
      <c r="U6" s="369">
        <f>1 - POWER(1 - (V2 * (1 / dist2)), pow) * dist2</f>
        <v>0.75</v>
      </c>
      <c r="V6" s="347"/>
      <c r="W6" s="347"/>
      <c r="X6" s="428"/>
      <c r="Y6" s="436" t="s">
        <v>751</v>
      </c>
      <c r="Z6" s="436"/>
      <c r="AA6" s="455"/>
      <c r="AB6" s="929">
        <f>SUM(AB3:AB5)</f>
        <v>600</v>
      </c>
      <c r="AC6" s="929">
        <f>SUM(AC3:AC5)</f>
        <v>3500</v>
      </c>
      <c r="AD6" s="929">
        <f>AB6+AC6</f>
        <v>4100</v>
      </c>
      <c r="AE6" s="930"/>
      <c r="AF6" s="930"/>
      <c r="AG6" s="436"/>
      <c r="AH6" s="175" t="s">
        <v>2832</v>
      </c>
      <c r="AI6" s="1073">
        <v>0</v>
      </c>
      <c r="AJ6" s="1073">
        <v>2000</v>
      </c>
    </row>
    <row r="7" spans="1:37" s="114" customFormat="1" ht="15" customHeight="1" x14ac:dyDescent="0.25">
      <c r="A7" s="795"/>
      <c r="B7" s="752" t="s">
        <v>3195</v>
      </c>
      <c r="C7" s="752" t="s">
        <v>966</v>
      </c>
      <c r="D7" s="752" t="s">
        <v>1502</v>
      </c>
      <c r="E7" s="254"/>
      <c r="F7" s="181" t="s">
        <v>3195</v>
      </c>
      <c r="G7" s="181" t="s">
        <v>966</v>
      </c>
      <c r="H7" s="181" t="s">
        <v>1014</v>
      </c>
      <c r="I7" s="188"/>
      <c r="J7" s="751" t="s">
        <v>1609</v>
      </c>
      <c r="K7" s="751" t="s">
        <v>1546</v>
      </c>
      <c r="L7" s="751" t="s">
        <v>1544</v>
      </c>
      <c r="M7" s="795"/>
      <c r="P7" s="443" t="s">
        <v>784</v>
      </c>
      <c r="Q7" s="428"/>
      <c r="R7" s="347"/>
      <c r="S7" s="347"/>
      <c r="T7" s="347"/>
      <c r="U7" s="366" t="b">
        <f>U4+T4=1</f>
        <v>1</v>
      </c>
      <c r="V7" s="347"/>
      <c r="W7" s="347"/>
      <c r="X7" s="428"/>
      <c r="Y7" s="175" t="s">
        <v>753</v>
      </c>
      <c r="Z7" s="175"/>
      <c r="AA7" s="452"/>
      <c r="AB7" s="449"/>
      <c r="AC7" s="449"/>
      <c r="AD7" s="450"/>
      <c r="AH7" s="436"/>
    </row>
    <row r="8" spans="1:37" s="114" customFormat="1" ht="15" customHeight="1" x14ac:dyDescent="0.25">
      <c r="A8" s="795"/>
      <c r="B8" s="773" t="s">
        <v>818</v>
      </c>
      <c r="C8" s="773" t="s">
        <v>966</v>
      </c>
      <c r="D8" s="773" t="s">
        <v>1012</v>
      </c>
      <c r="E8" s="254"/>
      <c r="F8" s="181" t="s">
        <v>3197</v>
      </c>
      <c r="G8" s="181" t="s">
        <v>966</v>
      </c>
      <c r="H8" s="181" t="s">
        <v>3518</v>
      </c>
      <c r="I8" s="188"/>
      <c r="J8" s="181" t="s">
        <v>809</v>
      </c>
      <c r="K8" s="181" t="s">
        <v>1575</v>
      </c>
      <c r="L8" s="181"/>
      <c r="M8" s="795"/>
      <c r="P8" s="441" t="s">
        <v>798</v>
      </c>
      <c r="Q8" s="429"/>
      <c r="R8" s="347"/>
      <c r="S8" s="347"/>
      <c r="T8" s="370"/>
      <c r="U8" s="347" t="b">
        <f>U6+T6=1</f>
        <v>1</v>
      </c>
      <c r="V8" s="347"/>
      <c r="W8" s="347"/>
      <c r="X8" s="429"/>
      <c r="Y8" s="436" t="s">
        <v>756</v>
      </c>
      <c r="Z8" s="436"/>
      <c r="AA8" s="452"/>
      <c r="AB8" s="447" t="s">
        <v>811</v>
      </c>
      <c r="AC8" s="447" t="s">
        <v>812</v>
      </c>
      <c r="AD8" s="453" t="s">
        <v>813</v>
      </c>
    </row>
    <row r="9" spans="1:37" s="114" customFormat="1" ht="15" customHeight="1" x14ac:dyDescent="0.25">
      <c r="A9" s="795"/>
      <c r="B9" s="352" t="s">
        <v>1593</v>
      </c>
      <c r="C9" s="352" t="s">
        <v>627</v>
      </c>
      <c r="D9" s="352" t="s">
        <v>1362</v>
      </c>
      <c r="E9" s="254"/>
      <c r="F9" s="181" t="s">
        <v>728</v>
      </c>
      <c r="G9" s="181" t="s">
        <v>628</v>
      </c>
      <c r="H9" s="181" t="s">
        <v>613</v>
      </c>
      <c r="I9" s="188"/>
      <c r="J9" s="181" t="s">
        <v>728</v>
      </c>
      <c r="K9" s="181" t="s">
        <v>628</v>
      </c>
      <c r="L9" s="181"/>
      <c r="M9" s="795"/>
      <c r="P9" s="443" t="s">
        <v>786</v>
      </c>
      <c r="Q9" s="429"/>
      <c r="R9" s="347" t="s">
        <v>733</v>
      </c>
      <c r="S9" s="347"/>
      <c r="T9" s="370"/>
      <c r="U9" s="347"/>
      <c r="V9" s="347"/>
      <c r="W9" s="347"/>
      <c r="X9" s="429"/>
      <c r="Y9" s="436" t="s">
        <v>754</v>
      </c>
      <c r="Z9" s="436"/>
      <c r="AA9" s="452" t="s">
        <v>814</v>
      </c>
      <c r="AB9" s="449">
        <v>0</v>
      </c>
      <c r="AC9" s="449">
        <f>AB9-AD9</f>
        <v>-100</v>
      </c>
      <c r="AD9" s="450">
        <f>AB3+AB9</f>
        <v>100</v>
      </c>
    </row>
    <row r="10" spans="1:37" s="114" customFormat="1" ht="15" customHeight="1" x14ac:dyDescent="0.25">
      <c r="A10" s="795"/>
      <c r="B10" s="352" t="s">
        <v>1608</v>
      </c>
      <c r="C10" s="352" t="s">
        <v>498</v>
      </c>
      <c r="D10" s="352" t="s">
        <v>1339</v>
      </c>
      <c r="E10" s="254"/>
      <c r="F10" s="181" t="s">
        <v>731</v>
      </c>
      <c r="G10" s="181" t="s">
        <v>628</v>
      </c>
      <c r="H10" s="181" t="s">
        <v>629</v>
      </c>
      <c r="I10" s="188"/>
      <c r="J10" s="181" t="s">
        <v>731</v>
      </c>
      <c r="K10" s="181" t="s">
        <v>628</v>
      </c>
      <c r="L10" s="181" t="s">
        <v>1554</v>
      </c>
      <c r="M10" s="795"/>
      <c r="P10" s="443" t="s">
        <v>787</v>
      </c>
      <c r="Q10" s="429"/>
      <c r="R10" s="360" t="s">
        <v>611</v>
      </c>
      <c r="S10" s="371"/>
      <c r="T10" s="409">
        <v>1000</v>
      </c>
      <c r="U10" s="415"/>
      <c r="V10" s="414"/>
      <c r="W10" s="347"/>
      <c r="X10" s="429"/>
      <c r="Y10" s="175" t="s">
        <v>755</v>
      </c>
      <c r="Z10" s="175"/>
      <c r="AA10" s="452" t="s">
        <v>815</v>
      </c>
      <c r="AB10" s="449">
        <v>150</v>
      </c>
      <c r="AC10" s="449">
        <f t="shared" ref="AC10:AC13" si="0">AB10-AD10</f>
        <v>50</v>
      </c>
      <c r="AD10" s="450">
        <f>AD9</f>
        <v>100</v>
      </c>
    </row>
    <row r="11" spans="1:37" s="114" customFormat="1" ht="15" customHeight="1" x14ac:dyDescent="0.25">
      <c r="A11" s="795"/>
      <c r="B11" s="702" t="s">
        <v>1594</v>
      </c>
      <c r="C11" s="702" t="s">
        <v>498</v>
      </c>
      <c r="D11" s="702" t="s">
        <v>1365</v>
      </c>
      <c r="E11" s="254"/>
      <c r="F11" s="703" t="s">
        <v>1598</v>
      </c>
      <c r="G11" s="703" t="s">
        <v>1020</v>
      </c>
      <c r="H11" s="703" t="s">
        <v>796</v>
      </c>
      <c r="I11" s="188"/>
      <c r="J11" s="181" t="s">
        <v>825</v>
      </c>
      <c r="K11" s="181" t="s">
        <v>1557</v>
      </c>
      <c r="L11" s="181" t="s">
        <v>1555</v>
      </c>
      <c r="M11" s="795"/>
      <c r="P11" s="441" t="s">
        <v>789</v>
      </c>
      <c r="Q11" s="429"/>
      <c r="R11" s="357" t="s">
        <v>529</v>
      </c>
      <c r="S11" s="372"/>
      <c r="T11" s="420">
        <v>50</v>
      </c>
      <c r="U11" s="440"/>
      <c r="V11" s="414"/>
      <c r="W11" s="347"/>
      <c r="X11" s="429"/>
      <c r="Y11" s="436" t="s">
        <v>765</v>
      </c>
      <c r="Z11" s="436"/>
      <c r="AA11" s="452" t="s">
        <v>815</v>
      </c>
      <c r="AB11" s="449">
        <v>500</v>
      </c>
      <c r="AC11" s="449">
        <f t="shared" si="0"/>
        <v>400</v>
      </c>
      <c r="AD11" s="450">
        <f>AD10</f>
        <v>100</v>
      </c>
    </row>
    <row r="12" spans="1:37" s="114" customFormat="1" ht="15" customHeight="1" x14ac:dyDescent="0.25">
      <c r="A12" s="795"/>
      <c r="B12" s="352" t="s">
        <v>1595</v>
      </c>
      <c r="C12" s="352" t="s">
        <v>498</v>
      </c>
      <c r="D12" s="352" t="s">
        <v>1361</v>
      </c>
      <c r="E12" s="254"/>
      <c r="F12" s="833" t="s">
        <v>467</v>
      </c>
      <c r="G12" s="833" t="s">
        <v>723</v>
      </c>
      <c r="H12" s="833" t="s">
        <v>707</v>
      </c>
      <c r="I12" s="242"/>
      <c r="J12" s="181" t="s">
        <v>843</v>
      </c>
      <c r="K12" s="181" t="s">
        <v>498</v>
      </c>
      <c r="L12" s="181" t="s">
        <v>1548</v>
      </c>
      <c r="M12" s="795"/>
      <c r="P12" s="443" t="s">
        <v>790</v>
      </c>
      <c r="Q12" s="428"/>
      <c r="R12" s="357" t="s">
        <v>732</v>
      </c>
      <c r="S12" s="372"/>
      <c r="T12" s="420">
        <v>31.5</v>
      </c>
      <c r="U12" s="440"/>
      <c r="V12" s="413"/>
      <c r="W12" s="422"/>
      <c r="X12" s="428"/>
      <c r="Y12" s="437" t="s">
        <v>771</v>
      </c>
      <c r="Z12" s="437"/>
      <c r="AA12" s="452" t="s">
        <v>815</v>
      </c>
      <c r="AB12" s="449">
        <v>1099</v>
      </c>
      <c r="AC12" s="449">
        <f t="shared" si="0"/>
        <v>999</v>
      </c>
      <c r="AD12" s="450">
        <f>AD11</f>
        <v>100</v>
      </c>
      <c r="AG12" s="437"/>
      <c r="AH12" s="175"/>
      <c r="AI12" s="1066" t="s">
        <v>2829</v>
      </c>
      <c r="AJ12" s="1068" t="s">
        <v>2830</v>
      </c>
      <c r="AK12" s="1067" t="s">
        <v>2831</v>
      </c>
    </row>
    <row r="13" spans="1:37" s="114" customFormat="1" ht="15" customHeight="1" x14ac:dyDescent="0.25">
      <c r="A13" s="795"/>
      <c r="B13" s="352" t="s">
        <v>3197</v>
      </c>
      <c r="C13" s="352" t="s">
        <v>966</v>
      </c>
      <c r="D13" s="352" t="s">
        <v>3519</v>
      </c>
      <c r="E13" s="254"/>
      <c r="F13" s="834" t="s">
        <v>698</v>
      </c>
      <c r="G13" s="834" t="s">
        <v>628</v>
      </c>
      <c r="H13" s="835" t="s">
        <v>3405</v>
      </c>
      <c r="I13" s="242"/>
      <c r="J13" s="181" t="s">
        <v>826</v>
      </c>
      <c r="K13" s="181" t="s">
        <v>1545</v>
      </c>
      <c r="L13" s="181" t="s">
        <v>1556</v>
      </c>
      <c r="M13" s="795"/>
      <c r="P13" s="444" t="s">
        <v>792</v>
      </c>
      <c r="Q13" s="428"/>
      <c r="R13" s="357" t="s">
        <v>626</v>
      </c>
      <c r="S13" s="372"/>
      <c r="T13" s="420">
        <f>T12+T11</f>
        <v>81.5</v>
      </c>
      <c r="U13" s="413"/>
      <c r="V13" s="413"/>
      <c r="W13" s="347"/>
      <c r="X13" s="428"/>
      <c r="Y13" s="438" t="s">
        <v>761</v>
      </c>
      <c r="Z13" s="438"/>
      <c r="AA13" s="452" t="s">
        <v>815</v>
      </c>
      <c r="AB13" s="449">
        <v>1101</v>
      </c>
      <c r="AC13" s="449">
        <f t="shared" si="0"/>
        <v>1001</v>
      </c>
      <c r="AD13" s="450">
        <f>AD12</f>
        <v>100</v>
      </c>
      <c r="AG13" s="438"/>
      <c r="AH13" s="175" t="s">
        <v>993</v>
      </c>
      <c r="AI13" s="1071">
        <v>500</v>
      </c>
      <c r="AJ13" s="1069">
        <v>250</v>
      </c>
      <c r="AK13" s="1074">
        <v>1000</v>
      </c>
    </row>
    <row r="14" spans="1:37" s="114" customFormat="1" ht="15" customHeight="1" x14ac:dyDescent="0.25">
      <c r="A14" s="795"/>
      <c r="B14" s="352" t="s">
        <v>1597</v>
      </c>
      <c r="C14" s="352" t="s">
        <v>498</v>
      </c>
      <c r="D14" s="1461" t="s">
        <v>3520</v>
      </c>
      <c r="E14" s="254"/>
      <c r="F14" s="1308" t="s">
        <v>1604</v>
      </c>
      <c r="G14" s="1308" t="s">
        <v>952</v>
      </c>
      <c r="H14" s="1308" t="s">
        <v>3406</v>
      </c>
      <c r="I14" s="242"/>
      <c r="J14" s="751" t="s">
        <v>828</v>
      </c>
      <c r="K14" s="751" t="s">
        <v>1557</v>
      </c>
      <c r="L14" s="751" t="s">
        <v>1558</v>
      </c>
      <c r="M14" s="795"/>
      <c r="P14" s="443" t="s">
        <v>791</v>
      </c>
      <c r="Q14" s="428"/>
      <c r="R14" s="347" t="s">
        <v>734</v>
      </c>
      <c r="S14" s="347"/>
      <c r="T14" s="347"/>
      <c r="U14" s="347"/>
      <c r="V14" s="347"/>
      <c r="W14" s="347"/>
      <c r="X14" s="428"/>
      <c r="Y14" s="438" t="s">
        <v>757</v>
      </c>
      <c r="Z14" s="438"/>
      <c r="AA14" s="452" t="s">
        <v>816</v>
      </c>
      <c r="AB14" s="449"/>
      <c r="AC14" s="449">
        <f>AC13-AC3</f>
        <v>1</v>
      </c>
      <c r="AD14" s="450">
        <f>AD13+AC3</f>
        <v>1100</v>
      </c>
      <c r="AG14" s="438"/>
      <c r="AH14" s="175" t="s">
        <v>809</v>
      </c>
      <c r="AI14" s="1072">
        <v>25</v>
      </c>
      <c r="AJ14" s="502">
        <v>100</v>
      </c>
      <c r="AK14" s="1075">
        <v>200</v>
      </c>
    </row>
    <row r="15" spans="1:37" s="114" customFormat="1" ht="15" customHeight="1" x14ac:dyDescent="0.25">
      <c r="A15" s="794"/>
      <c r="B15" s="918"/>
      <c r="C15" s="918"/>
      <c r="D15" s="1463" t="s">
        <v>3521</v>
      </c>
      <c r="E15" s="254"/>
      <c r="F15" s="1307" t="s">
        <v>1605</v>
      </c>
      <c r="G15" s="1307" t="s">
        <v>1018</v>
      </c>
      <c r="H15" s="1307" t="s">
        <v>1019</v>
      </c>
      <c r="I15" s="242"/>
      <c r="J15" s="181" t="s">
        <v>1611</v>
      </c>
      <c r="K15" s="181" t="s">
        <v>977</v>
      </c>
      <c r="L15" s="181" t="s">
        <v>1547</v>
      </c>
      <c r="M15" s="795"/>
      <c r="P15" s="443" t="s">
        <v>793</v>
      </c>
      <c r="Q15" s="428"/>
      <c r="R15" s="360" t="s">
        <v>724</v>
      </c>
      <c r="S15" s="371">
        <v>0</v>
      </c>
      <c r="T15" s="409">
        <v>250</v>
      </c>
      <c r="U15" s="409">
        <v>600</v>
      </c>
      <c r="V15" s="409">
        <v>1000</v>
      </c>
      <c r="W15" s="347"/>
      <c r="X15" s="428"/>
      <c r="Y15" s="438" t="s">
        <v>758</v>
      </c>
      <c r="Z15" s="438"/>
      <c r="AA15" s="452"/>
      <c r="AB15" s="449"/>
      <c r="AC15" s="449"/>
      <c r="AD15" s="450">
        <f>AD14+AB4</f>
        <v>1300</v>
      </c>
      <c r="AG15" s="438"/>
      <c r="AH15" s="175" t="s">
        <v>2832</v>
      </c>
      <c r="AI15" s="1073">
        <v>600</v>
      </c>
      <c r="AJ15" s="1070">
        <v>450</v>
      </c>
      <c r="AK15" s="1076">
        <v>1000</v>
      </c>
    </row>
    <row r="16" spans="1:37" s="114" customFormat="1" ht="15" customHeight="1" x14ac:dyDescent="0.25">
      <c r="A16" s="795"/>
      <c r="B16" s="181" t="s">
        <v>1599</v>
      </c>
      <c r="C16" s="181" t="s">
        <v>980</v>
      </c>
      <c r="D16" s="181" t="s">
        <v>1751</v>
      </c>
      <c r="E16" s="254"/>
      <c r="F16" s="836" t="s">
        <v>1606</v>
      </c>
      <c r="G16" s="836" t="s">
        <v>628</v>
      </c>
      <c r="H16" s="837"/>
      <c r="I16" s="807"/>
      <c r="J16" s="751" t="s">
        <v>1612</v>
      </c>
      <c r="K16" s="751" t="s">
        <v>823</v>
      </c>
      <c r="L16" s="751"/>
      <c r="M16" s="795"/>
      <c r="P16" s="444" t="s">
        <v>794</v>
      </c>
      <c r="Q16" s="428"/>
      <c r="R16" s="357" t="s">
        <v>611</v>
      </c>
      <c r="S16" s="372">
        <v>0</v>
      </c>
      <c r="T16" s="409">
        <f>T15-S15</f>
        <v>250</v>
      </c>
      <c r="U16" s="409">
        <f>U15-T15</f>
        <v>350</v>
      </c>
      <c r="V16" s="409">
        <f>V15-U15</f>
        <v>400</v>
      </c>
      <c r="W16" s="347"/>
      <c r="X16" s="428"/>
      <c r="Y16" s="438" t="s">
        <v>759</v>
      </c>
      <c r="Z16" s="438"/>
      <c r="AA16" s="452" t="s">
        <v>816</v>
      </c>
      <c r="AB16" s="449">
        <v>1300</v>
      </c>
      <c r="AC16" s="449">
        <f>AB16-AD16</f>
        <v>0</v>
      </c>
      <c r="AD16" s="450">
        <f t="shared" ref="AD16:AD17" si="1">AD15</f>
        <v>1300</v>
      </c>
      <c r="AG16" s="438"/>
      <c r="AH16" s="438"/>
    </row>
    <row r="17" spans="1:1012" ht="15" customHeight="1" x14ac:dyDescent="0.25">
      <c r="A17" s="795"/>
      <c r="B17" s="181" t="s">
        <v>1600</v>
      </c>
      <c r="C17" s="181" t="s">
        <v>980</v>
      </c>
      <c r="D17" s="181" t="s">
        <v>1752</v>
      </c>
      <c r="E17" s="254"/>
      <c r="F17" s="836" t="s">
        <v>1607</v>
      </c>
      <c r="G17" s="836" t="s">
        <v>985</v>
      </c>
      <c r="H17" s="836" t="s">
        <v>1022</v>
      </c>
      <c r="I17" s="242"/>
      <c r="J17" s="851" t="s">
        <v>618</v>
      </c>
      <c r="K17" s="851"/>
      <c r="L17" s="851" t="s">
        <v>1553</v>
      </c>
      <c r="M17" s="795"/>
      <c r="N17" s="114"/>
      <c r="O17" s="114"/>
      <c r="P17" s="179"/>
      <c r="Q17" s="430"/>
      <c r="R17" s="357" t="s">
        <v>732</v>
      </c>
      <c r="S17" s="372">
        <v>0</v>
      </c>
      <c r="T17" s="416">
        <f>T16/$V15*$T12</f>
        <v>7.875</v>
      </c>
      <c r="U17" s="416">
        <f>U16/$V15*$T12</f>
        <v>11.024999999999999</v>
      </c>
      <c r="V17" s="416">
        <f>V16/$V15*$T12</f>
        <v>12.600000000000001</v>
      </c>
      <c r="X17" s="430"/>
      <c r="Y17" s="438" t="s">
        <v>772</v>
      </c>
      <c r="Z17" s="438"/>
      <c r="AA17" s="452" t="s">
        <v>816</v>
      </c>
      <c r="AB17" s="449">
        <v>1849</v>
      </c>
      <c r="AC17" s="449">
        <f t="shared" ref="AC17:AC18" si="2">AB17-AD17</f>
        <v>549</v>
      </c>
      <c r="AD17" s="450">
        <f t="shared" si="1"/>
        <v>1300</v>
      </c>
      <c r="AE17" s="114"/>
      <c r="AF17" s="114"/>
      <c r="AG17" s="438"/>
      <c r="AH17" s="438"/>
      <c r="AI17" s="114"/>
      <c r="AJ17" s="114"/>
      <c r="AK17" s="114"/>
      <c r="AL17" s="114"/>
      <c r="AM17" s="114"/>
    </row>
    <row r="18" spans="1:1012" ht="15" customHeight="1" x14ac:dyDescent="0.25">
      <c r="A18" s="795"/>
      <c r="B18" s="181" t="s">
        <v>1601</v>
      </c>
      <c r="C18" s="181" t="s">
        <v>980</v>
      </c>
      <c r="D18" s="181" t="s">
        <v>1754</v>
      </c>
      <c r="E18" s="807"/>
      <c r="F18" s="854" t="s">
        <v>1593</v>
      </c>
      <c r="G18" s="181" t="s">
        <v>627</v>
      </c>
      <c r="H18" s="181" t="s">
        <v>1013</v>
      </c>
      <c r="I18" s="242"/>
      <c r="J18" s="703" t="s">
        <v>1607</v>
      </c>
      <c r="K18" s="703" t="s">
        <v>1560</v>
      </c>
      <c r="L18" s="703" t="s">
        <v>1549</v>
      </c>
      <c r="M18" s="795"/>
      <c r="N18" s="114"/>
      <c r="O18" s="114" t="s">
        <v>2813</v>
      </c>
      <c r="P18" s="179"/>
      <c r="Q18" s="430"/>
      <c r="R18" s="357" t="s">
        <v>529</v>
      </c>
      <c r="S18" s="421">
        <f>T11</f>
        <v>50</v>
      </c>
      <c r="T18" s="416">
        <f>S18+S17</f>
        <v>50</v>
      </c>
      <c r="U18" s="416">
        <f>T18+T17</f>
        <v>57.875</v>
      </c>
      <c r="V18" s="416">
        <f>U18+U17</f>
        <v>68.900000000000006</v>
      </c>
      <c r="X18" s="430"/>
      <c r="Y18" s="438" t="s">
        <v>773</v>
      </c>
      <c r="Z18" s="438"/>
      <c r="AA18" s="452" t="s">
        <v>816</v>
      </c>
      <c r="AB18" s="449">
        <v>1851</v>
      </c>
      <c r="AC18" s="449">
        <f t="shared" si="2"/>
        <v>551</v>
      </c>
      <c r="AD18" s="450">
        <f>AD17</f>
        <v>1300</v>
      </c>
      <c r="AG18" s="438"/>
      <c r="AI18" s="1085">
        <f>COUNT(AI20:AI22)</f>
        <v>3</v>
      </c>
      <c r="AJ18" s="1085">
        <f>AI18</f>
        <v>3</v>
      </c>
      <c r="AK18" s="1085">
        <f>AI18</f>
        <v>3</v>
      </c>
      <c r="AL18" s="1085">
        <f>AI18-1</f>
        <v>2</v>
      </c>
      <c r="AM18" s="1085">
        <f>AI18+1</f>
        <v>4</v>
      </c>
    </row>
    <row r="19" spans="1:1012" ht="15" customHeight="1" x14ac:dyDescent="0.25">
      <c r="A19" s="795"/>
      <c r="B19" s="703" t="s">
        <v>1750</v>
      </c>
      <c r="C19" s="703" t="s">
        <v>980</v>
      </c>
      <c r="D19" s="703" t="s">
        <v>1753</v>
      </c>
      <c r="E19" s="807"/>
      <c r="F19" s="854" t="s">
        <v>1608</v>
      </c>
      <c r="G19" s="181" t="s">
        <v>498</v>
      </c>
      <c r="H19" s="181" t="s">
        <v>630</v>
      </c>
      <c r="I19" s="242"/>
      <c r="J19" s="181" t="s">
        <v>698</v>
      </c>
      <c r="K19" s="181" t="s">
        <v>1550</v>
      </c>
      <c r="L19" s="181"/>
      <c r="M19" s="795"/>
      <c r="N19" s="114"/>
      <c r="O19" s="114"/>
      <c r="P19" s="179" t="s">
        <v>726</v>
      </c>
      <c r="Q19" s="430"/>
      <c r="R19" s="347">
        <v>121</v>
      </c>
      <c r="T19" s="405"/>
      <c r="U19" s="405"/>
      <c r="V19" s="405"/>
      <c r="X19" s="430"/>
      <c r="Y19" s="439" t="s">
        <v>774</v>
      </c>
      <c r="Z19" s="439"/>
      <c r="AA19" s="452" t="s">
        <v>817</v>
      </c>
      <c r="AB19" s="449"/>
      <c r="AC19" s="449">
        <f>AC18-AC4</f>
        <v>51</v>
      </c>
      <c r="AD19" s="450">
        <f>AD18+AC4</f>
        <v>1800</v>
      </c>
      <c r="AG19" s="439"/>
      <c r="AH19" s="114"/>
      <c r="AI19" s="1086" t="s">
        <v>2833</v>
      </c>
      <c r="AJ19" s="1084" t="s">
        <v>728</v>
      </c>
      <c r="AK19" s="1068" t="s">
        <v>731</v>
      </c>
      <c r="AL19" s="1084" t="s">
        <v>729</v>
      </c>
      <c r="AM19" s="1067" t="s">
        <v>730</v>
      </c>
    </row>
    <row r="20" spans="1:1012" ht="15" customHeight="1" x14ac:dyDescent="0.25">
      <c r="A20" s="794"/>
      <c r="B20" s="703" t="s">
        <v>1602</v>
      </c>
      <c r="C20" s="703" t="s">
        <v>952</v>
      </c>
      <c r="D20" s="703" t="s">
        <v>954</v>
      </c>
      <c r="E20" s="254"/>
      <c r="F20" s="854" t="s">
        <v>1609</v>
      </c>
      <c r="G20" s="181" t="s">
        <v>627</v>
      </c>
      <c r="H20" s="181" t="s">
        <v>1015</v>
      </c>
      <c r="I20" s="807"/>
      <c r="J20" s="855" t="s">
        <v>1605</v>
      </c>
      <c r="K20" s="181" t="s">
        <v>1018</v>
      </c>
      <c r="L20" s="181"/>
      <c r="M20" s="795"/>
      <c r="N20" s="114"/>
      <c r="O20" s="114"/>
      <c r="P20" s="179" t="s">
        <v>727</v>
      </c>
      <c r="Q20" s="430"/>
      <c r="R20" s="348" t="s">
        <v>453</v>
      </c>
      <c r="S20" s="373"/>
      <c r="T20" s="417">
        <f>($R19 - S$15) / T$16</f>
        <v>0.48399999999999999</v>
      </c>
      <c r="U20" s="406"/>
      <c r="V20" s="407"/>
      <c r="X20" s="430"/>
      <c r="Y20" s="437" t="s">
        <v>775</v>
      </c>
      <c r="Z20" s="437"/>
      <c r="AA20" s="452"/>
      <c r="AB20" s="449"/>
      <c r="AC20" s="449"/>
      <c r="AD20" s="450">
        <f>AD19+AB5</f>
        <v>2100</v>
      </c>
      <c r="AG20" s="437"/>
      <c r="AH20" s="436"/>
      <c r="AI20" s="942">
        <v>0</v>
      </c>
      <c r="AJ20" s="1082">
        <f>AI20/AJ$18</f>
        <v>0</v>
      </c>
      <c r="AK20" s="1077">
        <f>(AI20+1)/AK$18</f>
        <v>0.33333333333333331</v>
      </c>
      <c r="AL20" s="1082">
        <f>AI20/AL$18</f>
        <v>0</v>
      </c>
      <c r="AM20" s="1078">
        <f>(AI20+1)/AM$18</f>
        <v>0.25</v>
      </c>
    </row>
    <row r="21" spans="1:1012" ht="15" customHeight="1" x14ac:dyDescent="0.25">
      <c r="A21" s="795"/>
      <c r="B21" s="805" t="s">
        <v>1603</v>
      </c>
      <c r="C21" s="805" t="s">
        <v>498</v>
      </c>
      <c r="D21" s="805" t="s">
        <v>1377</v>
      </c>
      <c r="E21" s="807"/>
      <c r="F21" s="1309" t="s">
        <v>1610</v>
      </c>
      <c r="G21" s="1308" t="s">
        <v>1017</v>
      </c>
      <c r="H21" s="1308" t="s">
        <v>3407</v>
      </c>
      <c r="I21" s="242"/>
      <c r="J21" s="181" t="s">
        <v>1606</v>
      </c>
      <c r="K21" s="181" t="s">
        <v>628</v>
      </c>
      <c r="L21" s="181"/>
      <c r="M21" s="795"/>
      <c r="N21" s="114"/>
      <c r="O21" s="114"/>
      <c r="P21" s="179" t="s">
        <v>735</v>
      </c>
      <c r="Q21" s="430"/>
      <c r="R21" s="349" t="s">
        <v>674</v>
      </c>
      <c r="S21" s="373"/>
      <c r="T21" s="418">
        <f>1 - T20</f>
        <v>0.51600000000000001</v>
      </c>
      <c r="U21" s="406"/>
      <c r="V21" s="407"/>
      <c r="X21" s="430"/>
      <c r="Y21" s="437" t="s">
        <v>764</v>
      </c>
      <c r="Z21" s="437"/>
      <c r="AA21" s="452" t="s">
        <v>817</v>
      </c>
      <c r="AB21" s="449">
        <v>2100</v>
      </c>
      <c r="AC21" s="449">
        <f t="shared" ref="AC21:AC23" si="3">AB21-AD21</f>
        <v>0</v>
      </c>
      <c r="AD21" s="450">
        <f>AD20</f>
        <v>2100</v>
      </c>
      <c r="AG21" s="437"/>
      <c r="AI21" s="942">
        <v>1</v>
      </c>
      <c r="AJ21" s="1082">
        <f>AI21/AJ$18</f>
        <v>0.33333333333333331</v>
      </c>
      <c r="AK21" s="1077">
        <f>(AI21+1)/AK$18</f>
        <v>0.66666666666666663</v>
      </c>
      <c r="AL21" s="1082">
        <f>AI21/AL$18</f>
        <v>0.5</v>
      </c>
      <c r="AM21" s="1078">
        <f>(AI21+1)/AM$18</f>
        <v>0.5</v>
      </c>
      <c r="ALX21" s="347"/>
    </row>
    <row r="22" spans="1:1012" ht="15" customHeight="1" x14ac:dyDescent="0.25">
      <c r="A22" s="794"/>
      <c r="B22" s="1526" t="s">
        <v>1010</v>
      </c>
      <c r="C22" s="1527" t="s">
        <v>953</v>
      </c>
      <c r="D22" s="1528"/>
      <c r="E22" s="807"/>
      <c r="F22" s="1308" t="s">
        <v>1602</v>
      </c>
      <c r="G22" s="1308" t="s">
        <v>1016</v>
      </c>
      <c r="H22" s="1308" t="s">
        <v>3404</v>
      </c>
      <c r="I22" s="242"/>
      <c r="J22" s="852" t="s">
        <v>1604</v>
      </c>
      <c r="K22" s="852" t="s">
        <v>1551</v>
      </c>
      <c r="L22" s="852"/>
      <c r="M22" s="795"/>
      <c r="N22" s="114"/>
      <c r="O22" s="114"/>
      <c r="P22" s="179" t="s">
        <v>736</v>
      </c>
      <c r="Q22" s="430"/>
      <c r="R22" s="349" t="s">
        <v>672</v>
      </c>
      <c r="S22" s="373"/>
      <c r="T22" s="418">
        <f>POWER(T20, pow)</f>
        <v>0.48399999999999999</v>
      </c>
      <c r="U22" s="406"/>
      <c r="V22" s="407"/>
      <c r="X22" s="430"/>
      <c r="Y22" s="438" t="s">
        <v>760</v>
      </c>
      <c r="Z22" s="438"/>
      <c r="AA22" s="452" t="s">
        <v>817</v>
      </c>
      <c r="AB22" s="449">
        <v>4149</v>
      </c>
      <c r="AC22" s="449">
        <f t="shared" si="3"/>
        <v>2049</v>
      </c>
      <c r="AD22" s="450">
        <f>AD21</f>
        <v>2100</v>
      </c>
      <c r="AG22" s="438"/>
      <c r="AH22" s="436"/>
      <c r="AI22" s="1079">
        <v>2</v>
      </c>
      <c r="AJ22" s="1083">
        <f>AI22/AJ$18</f>
        <v>0.66666666666666663</v>
      </c>
      <c r="AK22" s="1080">
        <f>(AI22+1)/AK$18</f>
        <v>1</v>
      </c>
      <c r="AL22" s="1083">
        <f>AI22/AL$18</f>
        <v>1</v>
      </c>
      <c r="AM22" s="1081">
        <f>(AI22+1)/AM$18</f>
        <v>0.75</v>
      </c>
      <c r="ALX22" s="347"/>
    </row>
    <row r="23" spans="1:1012" ht="15" customHeight="1" x14ac:dyDescent="0.25">
      <c r="A23" s="795"/>
      <c r="B23" s="352" t="s">
        <v>1009</v>
      </c>
      <c r="C23" s="352" t="s">
        <v>962</v>
      </c>
      <c r="D23" s="352"/>
      <c r="E23" s="807"/>
      <c r="F23" s="1305" t="s">
        <v>1599</v>
      </c>
      <c r="G23" s="1306" t="s">
        <v>493</v>
      </c>
      <c r="H23" s="1306" t="s">
        <v>624</v>
      </c>
      <c r="I23" s="242"/>
      <c r="J23" s="720" t="s">
        <v>1613</v>
      </c>
      <c r="K23" s="721" t="s">
        <v>1552</v>
      </c>
      <c r="L23" s="721" t="s">
        <v>1578</v>
      </c>
      <c r="M23" s="795"/>
      <c r="N23" s="114"/>
      <c r="O23" s="114"/>
      <c r="P23" s="733" t="s">
        <v>2824</v>
      </c>
      <c r="Q23" s="430"/>
      <c r="R23" s="351" t="s">
        <v>673</v>
      </c>
      <c r="S23" s="373"/>
      <c r="T23" s="419">
        <f>(1 - POWER(T21, pow))</f>
        <v>0.48399999999999999</v>
      </c>
      <c r="U23" s="406"/>
      <c r="V23" s="407"/>
      <c r="X23" s="430"/>
      <c r="Y23" s="438" t="s">
        <v>767</v>
      </c>
      <c r="Z23" s="438"/>
      <c r="AA23" s="452"/>
      <c r="AB23" s="449">
        <v>4151</v>
      </c>
      <c r="AC23" s="449">
        <f t="shared" si="3"/>
        <v>2051</v>
      </c>
      <c r="AD23" s="450">
        <f>AD22</f>
        <v>2100</v>
      </c>
      <c r="AG23" s="438"/>
      <c r="AH23" s="438"/>
      <c r="ALX23" s="347"/>
    </row>
    <row r="24" spans="1:1012" ht="15" customHeight="1" x14ac:dyDescent="0.25">
      <c r="A24" s="794"/>
      <c r="B24" s="352" t="s">
        <v>956</v>
      </c>
      <c r="C24" s="352" t="s">
        <v>962</v>
      </c>
      <c r="D24" s="352" t="s">
        <v>958</v>
      </c>
      <c r="E24" s="807"/>
      <c r="F24" s="1306" t="s">
        <v>1600</v>
      </c>
      <c r="G24" s="1306" t="s">
        <v>493</v>
      </c>
      <c r="H24" s="1306" t="s">
        <v>519</v>
      </c>
      <c r="I24" s="242"/>
      <c r="J24" s="722" t="s">
        <v>1614</v>
      </c>
      <c r="K24" s="722" t="s">
        <v>1573</v>
      </c>
      <c r="L24" s="722" t="s">
        <v>1579</v>
      </c>
      <c r="M24" s="795"/>
      <c r="N24" s="114"/>
      <c r="O24" s="114"/>
      <c r="P24" s="733" t="s">
        <v>781</v>
      </c>
      <c r="Q24" s="430"/>
      <c r="R24" s="349" t="s">
        <v>672</v>
      </c>
      <c r="S24" s="373"/>
      <c r="T24" s="418">
        <f>T22 * T$17 + T$18</f>
        <v>53.811500000000002</v>
      </c>
      <c r="U24" s="410"/>
      <c r="V24" s="410"/>
      <c r="X24" s="430"/>
      <c r="Y24" s="438" t="s">
        <v>766</v>
      </c>
      <c r="Z24" s="438"/>
      <c r="AA24" s="454"/>
      <c r="AB24" s="446"/>
      <c r="AC24" s="446">
        <f>AC23-AC5</f>
        <v>51</v>
      </c>
      <c r="AD24" s="451">
        <f>AD23+AC5</f>
        <v>4100</v>
      </c>
      <c r="AG24" s="438"/>
      <c r="AH24" s="438"/>
      <c r="ALX24" s="347"/>
    </row>
    <row r="25" spans="1:1012" ht="15" customHeight="1" x14ac:dyDescent="0.25">
      <c r="A25" s="795"/>
      <c r="B25" s="725" t="s">
        <v>957</v>
      </c>
      <c r="C25" s="918" t="s">
        <v>962</v>
      </c>
      <c r="D25" s="726" t="s">
        <v>1363</v>
      </c>
      <c r="E25" s="807"/>
      <c r="F25" s="1305" t="s">
        <v>1601</v>
      </c>
      <c r="G25" s="1306" t="s">
        <v>493</v>
      </c>
      <c r="H25" s="1306" t="s">
        <v>625</v>
      </c>
      <c r="I25" s="242"/>
      <c r="J25" s="754" t="s">
        <v>1615</v>
      </c>
      <c r="K25" s="721" t="s">
        <v>1576</v>
      </c>
      <c r="L25" s="721" t="s">
        <v>1574</v>
      </c>
      <c r="M25" s="795"/>
      <c r="N25" s="114"/>
      <c r="O25" s="114"/>
      <c r="P25" s="179"/>
      <c r="Q25" s="430"/>
      <c r="R25" s="351" t="s">
        <v>673</v>
      </c>
      <c r="S25" s="373"/>
      <c r="T25" s="419">
        <f>T23 * T$17 + T$18</f>
        <v>53.811500000000002</v>
      </c>
      <c r="U25" s="405"/>
      <c r="V25" s="405"/>
      <c r="X25" s="430"/>
      <c r="Y25" s="436" t="s">
        <v>555</v>
      </c>
      <c r="Z25" s="436"/>
      <c r="AG25" s="436"/>
      <c r="AH25" s="1089" t="s">
        <v>2837</v>
      </c>
      <c r="ALX25" s="347"/>
    </row>
    <row r="26" spans="1:1012" ht="15" customHeight="1" x14ac:dyDescent="0.25">
      <c r="A26" s="795"/>
      <c r="B26" s="717" t="s">
        <v>1045</v>
      </c>
      <c r="C26" s="352" t="s">
        <v>1048</v>
      </c>
      <c r="D26" s="723" t="s">
        <v>1051</v>
      </c>
      <c r="E26" s="807"/>
      <c r="F26" s="867" t="s">
        <v>523</v>
      </c>
      <c r="G26" s="868"/>
      <c r="H26" s="869"/>
      <c r="I26" s="807"/>
      <c r="J26" s="721" t="s">
        <v>1616</v>
      </c>
      <c r="K26" s="721" t="s">
        <v>1573</v>
      </c>
      <c r="L26" s="721" t="s">
        <v>1580</v>
      </c>
      <c r="M26" s="795"/>
      <c r="N26" s="114"/>
      <c r="O26" s="114" t="s">
        <v>738</v>
      </c>
      <c r="P26" s="179"/>
      <c r="Q26" s="430"/>
      <c r="R26" s="347">
        <v>543</v>
      </c>
      <c r="T26" s="405"/>
      <c r="U26" s="405"/>
      <c r="V26" s="405"/>
      <c r="X26" s="430"/>
      <c r="Y26" s="436" t="s">
        <v>770</v>
      </c>
      <c r="Z26" s="436"/>
      <c r="AG26" s="436"/>
      <c r="AH26" s="436"/>
      <c r="AI26" s="175" t="s">
        <v>2842</v>
      </c>
      <c r="AJ26" s="175" t="s">
        <v>2838</v>
      </c>
      <c r="ALX26" s="347"/>
    </row>
    <row r="27" spans="1:1012" ht="15" customHeight="1" x14ac:dyDescent="0.25">
      <c r="A27" s="795"/>
      <c r="B27" s="717" t="s">
        <v>1046</v>
      </c>
      <c r="C27" s="352" t="s">
        <v>962</v>
      </c>
      <c r="D27" s="723" t="s">
        <v>1050</v>
      </c>
      <c r="E27" s="807"/>
      <c r="F27" s="856" t="s">
        <v>1598</v>
      </c>
      <c r="G27" s="856" t="s">
        <v>795</v>
      </c>
      <c r="H27" s="857"/>
      <c r="I27" s="242"/>
      <c r="J27" s="722" t="s">
        <v>1617</v>
      </c>
      <c r="K27" s="722" t="s">
        <v>985</v>
      </c>
      <c r="L27" s="722" t="s">
        <v>1577</v>
      </c>
      <c r="M27" s="795"/>
      <c r="N27" s="423"/>
      <c r="O27" s="423"/>
      <c r="P27" s="179" t="s">
        <v>739</v>
      </c>
      <c r="Q27" s="430"/>
      <c r="R27" s="354" t="s">
        <v>453</v>
      </c>
      <c r="S27" s="374"/>
      <c r="T27" s="408"/>
      <c r="U27" s="417">
        <f>($R26 - T$15) / U$16</f>
        <v>0.83714285714285719</v>
      </c>
      <c r="V27" s="407"/>
      <c r="X27" s="430"/>
      <c r="Y27" s="436" t="s">
        <v>768</v>
      </c>
      <c r="Z27" s="436"/>
      <c r="AG27" s="436"/>
      <c r="AH27" s="436"/>
      <c r="AI27" s="175" t="s">
        <v>2843</v>
      </c>
      <c r="AJ27" s="175" t="s">
        <v>2839</v>
      </c>
      <c r="ALX27" s="347"/>
    </row>
    <row r="28" spans="1:1012" ht="15" customHeight="1" x14ac:dyDescent="0.25">
      <c r="A28" s="795"/>
      <c r="B28" s="717" t="s">
        <v>1047</v>
      </c>
      <c r="C28" s="724" t="s">
        <v>498</v>
      </c>
      <c r="D28" s="723" t="s">
        <v>1049</v>
      </c>
      <c r="E28" s="807"/>
      <c r="F28" s="854" t="s">
        <v>1593</v>
      </c>
      <c r="G28" s="854" t="s">
        <v>1747</v>
      </c>
      <c r="H28" s="855"/>
      <c r="I28" s="807"/>
      <c r="J28" s="192"/>
      <c r="K28" s="192"/>
      <c r="L28" s="192"/>
      <c r="M28" s="928"/>
      <c r="N28" s="423"/>
      <c r="O28" s="423"/>
      <c r="P28" s="442" t="s">
        <v>740</v>
      </c>
      <c r="Q28" s="430"/>
      <c r="R28" s="355" t="s">
        <v>674</v>
      </c>
      <c r="S28" s="374"/>
      <c r="T28" s="408"/>
      <c r="U28" s="418">
        <f>1 - U27</f>
        <v>0.16285714285714281</v>
      </c>
      <c r="V28" s="407"/>
      <c r="X28" s="430"/>
      <c r="Y28" s="436" t="s">
        <v>769</v>
      </c>
      <c r="Z28" s="436"/>
      <c r="AC28" s="456">
        <v>0</v>
      </c>
      <c r="AD28" s="456">
        <v>1</v>
      </c>
      <c r="AE28" s="456">
        <v>2</v>
      </c>
      <c r="AF28" s="456">
        <v>4</v>
      </c>
      <c r="AG28" s="436"/>
      <c r="AH28" s="436"/>
      <c r="AI28" s="175" t="s">
        <v>2840</v>
      </c>
      <c r="AJ28" s="175" t="s">
        <v>2841</v>
      </c>
      <c r="ALX28" s="347"/>
    </row>
    <row r="29" spans="1:1012" ht="15" customHeight="1" x14ac:dyDescent="0.25">
      <c r="A29" s="795"/>
      <c r="B29" s="1644" t="s">
        <v>1620</v>
      </c>
      <c r="C29" s="1645"/>
      <c r="D29" s="1646"/>
      <c r="E29" s="807"/>
      <c r="F29" s="731" t="s">
        <v>1608</v>
      </c>
      <c r="G29" s="731" t="s">
        <v>1021</v>
      </c>
      <c r="H29" s="732"/>
      <c r="I29" s="242"/>
      <c r="K29" s="114">
        <f>K30-K31</f>
        <v>16.216000023840991</v>
      </c>
      <c r="N29" s="114"/>
      <c r="O29" s="114"/>
      <c r="P29" s="179" t="s">
        <v>737</v>
      </c>
      <c r="Q29" s="430"/>
      <c r="R29" s="355" t="s">
        <v>672</v>
      </c>
      <c r="S29" s="374"/>
      <c r="T29" s="408"/>
      <c r="U29" s="418">
        <f>POWER(U27, pow)</f>
        <v>0.83714285714285719</v>
      </c>
      <c r="V29" s="407"/>
      <c r="X29" s="430"/>
      <c r="AC29" s="924" t="s">
        <v>672</v>
      </c>
      <c r="AD29" s="925" t="s">
        <v>673</v>
      </c>
      <c r="AE29" s="925" t="s">
        <v>2748</v>
      </c>
      <c r="AF29" s="1054" t="s">
        <v>2749</v>
      </c>
      <c r="AH29" s="436"/>
      <c r="AI29" s="175" t="s">
        <v>67</v>
      </c>
      <c r="AJ29" s="175" t="s">
        <v>480</v>
      </c>
      <c r="ALX29" s="347"/>
    </row>
    <row r="30" spans="1:1012" ht="15" customHeight="1" x14ac:dyDescent="0.25">
      <c r="A30" s="795"/>
      <c r="B30" s="829" t="s">
        <v>1366</v>
      </c>
      <c r="C30" s="829" t="s">
        <v>1364</v>
      </c>
      <c r="D30" s="829" t="s">
        <v>1367</v>
      </c>
      <c r="E30" s="807"/>
      <c r="F30" s="243"/>
      <c r="G30" s="243"/>
      <c r="H30" s="243"/>
      <c r="I30" s="242"/>
      <c r="K30" s="114">
        <v>364.10000002384101</v>
      </c>
      <c r="Q30" s="430"/>
      <c r="R30" s="356" t="s">
        <v>673</v>
      </c>
      <c r="S30" s="374"/>
      <c r="T30" s="408"/>
      <c r="U30" s="419">
        <f>(1 - POWER(U28, pow))</f>
        <v>0.83714285714285719</v>
      </c>
      <c r="V30" s="407"/>
      <c r="X30" s="430"/>
      <c r="Y30" s="175" t="s">
        <v>2825</v>
      </c>
      <c r="AA30" s="175" t="s">
        <v>2746</v>
      </c>
      <c r="AB30" s="175">
        <f>SUM(AC30:AF30)</f>
        <v>0</v>
      </c>
      <c r="AC30" s="448">
        <v>0</v>
      </c>
      <c r="AD30" s="1055">
        <v>0</v>
      </c>
      <c r="AE30" s="1055">
        <v>0</v>
      </c>
      <c r="AF30" s="453">
        <v>0</v>
      </c>
      <c r="AJ30" s="175" t="s">
        <v>2844</v>
      </c>
      <c r="ALX30" s="347"/>
    </row>
    <row r="31" spans="1:1012" ht="15" customHeight="1" x14ac:dyDescent="0.25">
      <c r="A31" s="794"/>
      <c r="B31" s="352" t="s">
        <v>946</v>
      </c>
      <c r="C31" s="352" t="s">
        <v>498</v>
      </c>
      <c r="D31" s="352" t="s">
        <v>960</v>
      </c>
      <c r="E31" s="807"/>
      <c r="F31" s="243"/>
      <c r="G31" s="243"/>
      <c r="H31" s="243"/>
      <c r="I31" s="242"/>
      <c r="K31" s="114">
        <v>347.88400000000001</v>
      </c>
      <c r="O31" s="203" t="s">
        <v>797</v>
      </c>
      <c r="Q31" s="430"/>
      <c r="R31" s="355" t="s">
        <v>672</v>
      </c>
      <c r="S31" s="374"/>
      <c r="T31" s="408"/>
      <c r="U31" s="418">
        <f>U29 * U$17 + U$18</f>
        <v>67.104500000000002</v>
      </c>
      <c r="V31" s="405"/>
      <c r="X31" s="430"/>
      <c r="Y31" s="436" t="s">
        <v>2814</v>
      </c>
      <c r="AA31" s="175" t="s">
        <v>2747</v>
      </c>
      <c r="AB31" s="175">
        <f t="shared" ref="AB31:AB35" si="4">SUM(AC31:AF31)</f>
        <v>1</v>
      </c>
      <c r="AC31" s="448">
        <v>0</v>
      </c>
      <c r="AD31" s="1055">
        <v>1</v>
      </c>
      <c r="AE31" s="1055">
        <v>0</v>
      </c>
      <c r="AF31" s="453">
        <v>0</v>
      </c>
      <c r="ALW31" s="347"/>
      <c r="ALX31" s="347"/>
    </row>
    <row r="32" spans="1:1012" ht="15" customHeight="1" x14ac:dyDescent="0.25">
      <c r="A32" s="795"/>
      <c r="B32" s="352" t="s">
        <v>944</v>
      </c>
      <c r="C32" s="352" t="s">
        <v>962</v>
      </c>
      <c r="D32" s="717" t="s">
        <v>961</v>
      </c>
      <c r="E32" s="799"/>
      <c r="F32" s="243"/>
      <c r="G32" s="243"/>
      <c r="H32" s="243"/>
      <c r="I32" s="242"/>
      <c r="P32" s="203" t="s">
        <v>2819</v>
      </c>
      <c r="Q32" s="430"/>
      <c r="R32" s="356" t="s">
        <v>673</v>
      </c>
      <c r="S32" s="374"/>
      <c r="T32" s="408"/>
      <c r="U32" s="419">
        <f>U30 * U$17 + U$18</f>
        <v>67.104500000000002</v>
      </c>
      <c r="V32" s="405"/>
      <c r="X32" s="430"/>
      <c r="Y32" s="437" t="s">
        <v>1617</v>
      </c>
      <c r="AA32" s="114" t="s">
        <v>2751</v>
      </c>
      <c r="AB32" s="175">
        <f t="shared" si="4"/>
        <v>2</v>
      </c>
      <c r="AC32" s="448">
        <v>0</v>
      </c>
      <c r="AD32" s="1055">
        <v>0</v>
      </c>
      <c r="AE32" s="1055">
        <v>2</v>
      </c>
      <c r="AF32" s="453">
        <v>0</v>
      </c>
    </row>
    <row r="33" spans="1:1012" ht="15" customHeight="1" x14ac:dyDescent="0.25">
      <c r="A33" s="795"/>
      <c r="B33" s="352" t="s">
        <v>2675</v>
      </c>
      <c r="C33" s="352" t="s">
        <v>962</v>
      </c>
      <c r="D33" s="352" t="s">
        <v>2676</v>
      </c>
      <c r="E33" s="799"/>
      <c r="F33" s="243"/>
      <c r="G33" s="243"/>
      <c r="H33" s="243"/>
      <c r="I33" s="242"/>
      <c r="K33" s="114" t="s">
        <v>1393</v>
      </c>
      <c r="L33" s="114" t="s">
        <v>1394</v>
      </c>
      <c r="P33" s="203" t="s">
        <v>742</v>
      </c>
      <c r="Q33" s="430"/>
      <c r="R33" s="347">
        <v>897</v>
      </c>
      <c r="T33" s="405"/>
      <c r="U33" s="405"/>
      <c r="V33" s="405"/>
      <c r="X33" s="430"/>
      <c r="Y33" s="437" t="s">
        <v>2818</v>
      </c>
      <c r="AA33" s="114" t="s">
        <v>2752</v>
      </c>
      <c r="AB33" s="175">
        <f t="shared" si="4"/>
        <v>3</v>
      </c>
      <c r="AC33" s="448">
        <v>0</v>
      </c>
      <c r="AD33" s="1055">
        <v>1</v>
      </c>
      <c r="AE33" s="1055">
        <v>2</v>
      </c>
      <c r="AF33" s="453">
        <v>0</v>
      </c>
    </row>
    <row r="34" spans="1:1012" ht="15" customHeight="1" x14ac:dyDescent="0.25">
      <c r="A34" s="795"/>
      <c r="B34" s="1644" t="s">
        <v>1621</v>
      </c>
      <c r="C34" s="1645"/>
      <c r="D34" s="1646"/>
      <c r="E34" s="799"/>
      <c r="F34" s="1648" t="s">
        <v>1265</v>
      </c>
      <c r="G34" s="1648"/>
      <c r="H34" s="1648"/>
      <c r="I34" s="242"/>
      <c r="K34" s="114" t="s">
        <v>1391</v>
      </c>
      <c r="L34" s="114" t="s">
        <v>1391</v>
      </c>
      <c r="P34" s="203" t="s">
        <v>743</v>
      </c>
      <c r="Q34" s="430"/>
      <c r="R34" s="354" t="s">
        <v>453</v>
      </c>
      <c r="S34" s="374"/>
      <c r="T34" s="408"/>
      <c r="U34" s="405"/>
      <c r="V34" s="417">
        <f>($R33 - U$15) / V$16</f>
        <v>0.74250000000000005</v>
      </c>
      <c r="X34" s="430"/>
      <c r="Y34" s="436" t="s">
        <v>2815</v>
      </c>
      <c r="Z34" s="114"/>
      <c r="AA34" s="114" t="s">
        <v>2750</v>
      </c>
      <c r="AB34" s="175">
        <f t="shared" si="4"/>
        <v>4</v>
      </c>
      <c r="AC34" s="448">
        <v>0</v>
      </c>
      <c r="AD34" s="1055">
        <v>0</v>
      </c>
      <c r="AE34" s="1055">
        <v>0</v>
      </c>
      <c r="AF34" s="453">
        <v>4</v>
      </c>
      <c r="AH34" s="175" t="s">
        <v>2813</v>
      </c>
      <c r="AI34" s="175" t="s">
        <v>3480</v>
      </c>
      <c r="ALW34" s="347"/>
      <c r="ALX34" s="347"/>
    </row>
    <row r="35" spans="1:1012" ht="15" customHeight="1" x14ac:dyDescent="0.25">
      <c r="A35" s="242"/>
      <c r="B35" s="1526" t="s">
        <v>1359</v>
      </c>
      <c r="C35" s="1527"/>
      <c r="D35" s="1528"/>
      <c r="E35" s="795"/>
      <c r="F35" s="1649" t="s">
        <v>1621</v>
      </c>
      <c r="G35" s="1650"/>
      <c r="H35" s="1651"/>
      <c r="I35" s="430"/>
      <c r="J35" s="114" t="s">
        <v>1392</v>
      </c>
      <c r="P35" s="424"/>
      <c r="Q35" s="430"/>
      <c r="R35" s="355" t="s">
        <v>674</v>
      </c>
      <c r="S35" s="374"/>
      <c r="T35" s="408"/>
      <c r="U35" s="405"/>
      <c r="V35" s="418">
        <f>1 - V34</f>
        <v>0.25749999999999995</v>
      </c>
      <c r="X35" s="430"/>
      <c r="Y35" s="436"/>
      <c r="Z35" s="114"/>
      <c r="AA35" s="175" t="s">
        <v>2753</v>
      </c>
      <c r="AB35" s="175">
        <f t="shared" si="4"/>
        <v>5</v>
      </c>
      <c r="AC35" s="1052">
        <v>0</v>
      </c>
      <c r="AD35" s="1056">
        <v>1</v>
      </c>
      <c r="AE35" s="1056">
        <v>0</v>
      </c>
      <c r="AF35" s="1053">
        <v>4</v>
      </c>
      <c r="AJ35" s="175" t="s">
        <v>3482</v>
      </c>
      <c r="ALW35" s="347"/>
      <c r="ALX35" s="347"/>
    </row>
    <row r="36" spans="1:1012" ht="15" customHeight="1" x14ac:dyDescent="0.25">
      <c r="A36" s="795"/>
      <c r="B36" s="774" t="s">
        <v>1024</v>
      </c>
      <c r="C36" s="774" t="s">
        <v>966</v>
      </c>
      <c r="D36" s="774" t="s">
        <v>1026</v>
      </c>
      <c r="E36" s="254"/>
      <c r="F36" s="1652" t="s">
        <v>1262</v>
      </c>
      <c r="G36" s="1653"/>
      <c r="H36" s="1654"/>
      <c r="I36" s="430"/>
      <c r="K36" s="114" t="s">
        <v>306</v>
      </c>
      <c r="L36" s="114" t="s">
        <v>1391</v>
      </c>
      <c r="O36" s="114" t="s">
        <v>744</v>
      </c>
      <c r="P36" s="179"/>
      <c r="Q36" s="430"/>
      <c r="R36" s="355" t="s">
        <v>672</v>
      </c>
      <c r="S36" s="374"/>
      <c r="T36" s="408"/>
      <c r="U36" s="405"/>
      <c r="V36" s="418">
        <f>POWER(V34, pow)</f>
        <v>0.74250000000000005</v>
      </c>
      <c r="X36" s="430"/>
      <c r="Y36" s="436" t="s">
        <v>2816</v>
      </c>
      <c r="Z36" s="114"/>
      <c r="AA36" s="1051"/>
      <c r="AB36" s="1051"/>
      <c r="ALW36" s="347"/>
      <c r="ALX36" s="347"/>
    </row>
    <row r="37" spans="1:1012" ht="15" customHeight="1" x14ac:dyDescent="0.25">
      <c r="A37" s="795"/>
      <c r="B37" s="752" t="s">
        <v>1003</v>
      </c>
      <c r="C37" s="752" t="s">
        <v>627</v>
      </c>
      <c r="D37" s="752" t="s">
        <v>1032</v>
      </c>
      <c r="E37" s="242"/>
      <c r="F37" s="826" t="s">
        <v>1042</v>
      </c>
      <c r="G37" s="826"/>
      <c r="H37" s="826" t="s">
        <v>1564</v>
      </c>
      <c r="I37" s="430"/>
      <c r="K37" s="114" t="s">
        <v>1391</v>
      </c>
      <c r="L37" s="114" t="s">
        <v>306</v>
      </c>
      <c r="O37" s="114"/>
      <c r="P37" s="179" t="s">
        <v>741</v>
      </c>
      <c r="Q37" s="430"/>
      <c r="R37" s="356" t="s">
        <v>673</v>
      </c>
      <c r="S37" s="374"/>
      <c r="T37" s="408"/>
      <c r="U37" s="405"/>
      <c r="V37" s="419">
        <f>(1 - POWER(V35, pow))</f>
        <v>0.74250000000000005</v>
      </c>
      <c r="X37" s="430"/>
      <c r="Y37" s="436" t="s">
        <v>2817</v>
      </c>
      <c r="Z37" s="114" t="s">
        <v>453</v>
      </c>
      <c r="AA37" s="1058" t="s">
        <v>2755</v>
      </c>
      <c r="AB37" s="1051"/>
      <c r="AI37" s="175" t="s">
        <v>3481</v>
      </c>
      <c r="ALW37" s="347"/>
      <c r="ALX37" s="347"/>
    </row>
    <row r="38" spans="1:1012" ht="15" customHeight="1" x14ac:dyDescent="0.25">
      <c r="A38" s="794"/>
      <c r="B38" s="752" t="s">
        <v>950</v>
      </c>
      <c r="C38" s="752" t="s">
        <v>627</v>
      </c>
      <c r="D38" s="752" t="s">
        <v>1033</v>
      </c>
      <c r="E38" s="254"/>
      <c r="F38" s="828" t="s">
        <v>1563</v>
      </c>
      <c r="G38" s="828"/>
      <c r="H38" s="828" t="s">
        <v>823</v>
      </c>
      <c r="I38" s="430"/>
      <c r="J38" s="114" t="s">
        <v>1395</v>
      </c>
      <c r="P38" s="179" t="s">
        <v>2820</v>
      </c>
      <c r="Q38" s="430"/>
      <c r="R38" s="355" t="s">
        <v>672</v>
      </c>
      <c r="S38" s="374"/>
      <c r="T38" s="408"/>
      <c r="U38" s="405"/>
      <c r="V38" s="418">
        <f>V36 * V$17 + V$18</f>
        <v>78.255500000000012</v>
      </c>
      <c r="X38" s="430"/>
      <c r="Z38" s="175" t="s">
        <v>453</v>
      </c>
      <c r="AA38" s="175" t="s">
        <v>2757</v>
      </c>
      <c r="ALW38" s="347"/>
      <c r="ALX38" s="347"/>
    </row>
    <row r="39" spans="1:1012" ht="15" customHeight="1" x14ac:dyDescent="0.25">
      <c r="A39" s="795"/>
      <c r="B39" s="773" t="s">
        <v>1618</v>
      </c>
      <c r="C39" s="773" t="s">
        <v>627</v>
      </c>
      <c r="D39" s="773" t="s">
        <v>970</v>
      </c>
      <c r="E39" s="188"/>
      <c r="F39" s="826" t="s">
        <v>1044</v>
      </c>
      <c r="G39" s="827"/>
      <c r="H39" s="827" t="s">
        <v>1565</v>
      </c>
      <c r="I39" s="430"/>
      <c r="J39" s="114" t="s">
        <v>1396</v>
      </c>
      <c r="N39" s="114"/>
      <c r="P39" s="424" t="s">
        <v>2821</v>
      </c>
      <c r="Q39" s="430"/>
      <c r="R39" s="356" t="s">
        <v>673</v>
      </c>
      <c r="S39" s="374"/>
      <c r="T39" s="408"/>
      <c r="U39" s="405"/>
      <c r="V39" s="419">
        <f>V37 * V$17 + V$18</f>
        <v>78.255500000000012</v>
      </c>
      <c r="X39" s="430"/>
      <c r="Z39" s="175" t="s">
        <v>453</v>
      </c>
      <c r="AA39" s="175" t="s">
        <v>2758</v>
      </c>
      <c r="ALW39" s="347"/>
      <c r="ALX39" s="347"/>
    </row>
    <row r="40" spans="1:1012" ht="15" customHeight="1" x14ac:dyDescent="0.25">
      <c r="A40" s="795"/>
      <c r="B40" s="827" t="s">
        <v>951</v>
      </c>
      <c r="C40" s="827" t="s">
        <v>1755</v>
      </c>
      <c r="D40" s="827" t="s">
        <v>1030</v>
      </c>
      <c r="E40" s="188"/>
      <c r="F40" s="826" t="s">
        <v>1043</v>
      </c>
      <c r="G40" s="826"/>
      <c r="H40" s="826" t="s">
        <v>1566</v>
      </c>
      <c r="I40" s="430"/>
      <c r="K40" s="114" t="s">
        <v>306</v>
      </c>
      <c r="L40" s="114" t="s">
        <v>306</v>
      </c>
      <c r="N40" s="114"/>
      <c r="O40" s="179"/>
      <c r="P40" s="424" t="s">
        <v>2822</v>
      </c>
      <c r="Q40" s="430"/>
      <c r="R40" s="350"/>
      <c r="S40" s="374"/>
      <c r="T40" s="408"/>
      <c r="U40" s="405"/>
      <c r="V40" s="413"/>
      <c r="X40" s="430"/>
      <c r="Z40" s="175" t="s">
        <v>453</v>
      </c>
      <c r="AA40" s="1057" t="s">
        <v>2759</v>
      </c>
      <c r="AH40" s="175" t="s">
        <v>3551</v>
      </c>
      <c r="ALW40" s="347"/>
      <c r="ALX40" s="347"/>
    </row>
    <row r="41" spans="1:1012" ht="15" customHeight="1" x14ac:dyDescent="0.25">
      <c r="A41" s="795"/>
      <c r="B41" s="828" t="s">
        <v>1756</v>
      </c>
      <c r="C41" s="828" t="s">
        <v>627</v>
      </c>
      <c r="D41" s="828" t="s">
        <v>1757</v>
      </c>
      <c r="E41" s="188"/>
      <c r="F41" s="827" t="s">
        <v>1052</v>
      </c>
      <c r="G41" s="827"/>
      <c r="H41" s="827"/>
      <c r="I41" s="430"/>
      <c r="J41" s="114" t="s">
        <v>1397</v>
      </c>
      <c r="O41" s="179"/>
      <c r="P41" s="203" t="s">
        <v>745</v>
      </c>
      <c r="Q41" s="430"/>
      <c r="S41" s="348"/>
      <c r="T41" s="431">
        <v>1</v>
      </c>
      <c r="U41" s="431">
        <v>0</v>
      </c>
      <c r="V41" s="431">
        <v>1</v>
      </c>
      <c r="W41" s="432">
        <v>0</v>
      </c>
      <c r="X41" s="430"/>
      <c r="Z41" s="175" t="s">
        <v>453</v>
      </c>
      <c r="AA41" s="1057" t="s">
        <v>809</v>
      </c>
      <c r="AH41" s="175" t="s">
        <v>3552</v>
      </c>
      <c r="AI41" s="175" t="s">
        <v>3553</v>
      </c>
    </row>
    <row r="42" spans="1:1012" ht="15" customHeight="1" x14ac:dyDescent="0.25">
      <c r="A42" s="795"/>
      <c r="B42" s="352" t="s">
        <v>968</v>
      </c>
      <c r="C42" s="352" t="s">
        <v>966</v>
      </c>
      <c r="D42" s="352" t="s">
        <v>1500</v>
      </c>
      <c r="E42" s="188"/>
      <c r="F42" s="826" t="s">
        <v>1053</v>
      </c>
      <c r="G42" s="826"/>
      <c r="H42" s="826"/>
      <c r="I42" s="430"/>
      <c r="O42" s="179"/>
      <c r="P42" s="203" t="s">
        <v>782</v>
      </c>
      <c r="Q42" s="430"/>
      <c r="S42" s="349"/>
      <c r="T42" s="350">
        <f>S43</f>
        <v>5</v>
      </c>
      <c r="U42" s="350">
        <f>S43</f>
        <v>5</v>
      </c>
      <c r="V42" s="350">
        <f>S43+1</f>
        <v>6</v>
      </c>
      <c r="W42" s="433">
        <f>S43-1</f>
        <v>4</v>
      </c>
      <c r="X42" s="430"/>
      <c r="Z42" s="175" t="s">
        <v>453</v>
      </c>
      <c r="AA42" s="1057" t="s">
        <v>2754</v>
      </c>
      <c r="AH42" s="175" t="s">
        <v>3554</v>
      </c>
      <c r="AI42" s="175" t="s">
        <v>3555</v>
      </c>
    </row>
    <row r="43" spans="1:1012" ht="15" customHeight="1" x14ac:dyDescent="0.25">
      <c r="A43" s="795"/>
      <c r="B43" s="352" t="s">
        <v>1028</v>
      </c>
      <c r="C43" s="352" t="s">
        <v>966</v>
      </c>
      <c r="D43" s="352" t="s">
        <v>1501</v>
      </c>
      <c r="E43" s="188"/>
      <c r="F43" s="828" t="s">
        <v>1054</v>
      </c>
      <c r="G43" s="828"/>
      <c r="H43" s="828"/>
      <c r="I43" s="242"/>
      <c r="N43" s="179"/>
      <c r="O43" s="179"/>
      <c r="P43" s="426" t="s">
        <v>783</v>
      </c>
      <c r="Q43" s="430"/>
      <c r="R43" s="411">
        <f>V15/S43</f>
        <v>200</v>
      </c>
      <c r="S43" s="360">
        <v>5</v>
      </c>
      <c r="T43" s="412" t="s">
        <v>731</v>
      </c>
      <c r="U43" s="412" t="s">
        <v>728</v>
      </c>
      <c r="V43" s="412" t="s">
        <v>730</v>
      </c>
      <c r="W43" s="412" t="s">
        <v>729</v>
      </c>
      <c r="X43" s="430"/>
      <c r="Z43" s="175" t="s">
        <v>453</v>
      </c>
      <c r="AA43" s="1057" t="s">
        <v>2592</v>
      </c>
    </row>
    <row r="44" spans="1:1012" ht="15" customHeight="1" x14ac:dyDescent="0.25">
      <c r="A44" s="794"/>
      <c r="B44" s="352" t="s">
        <v>1029</v>
      </c>
      <c r="C44" s="352" t="s">
        <v>966</v>
      </c>
      <c r="D44" s="352" t="s">
        <v>1499</v>
      </c>
      <c r="E44" s="188"/>
      <c r="F44" s="352" t="s">
        <v>1040</v>
      </c>
      <c r="G44" s="352"/>
      <c r="H44" s="352" t="s">
        <v>1038</v>
      </c>
      <c r="I44" s="333"/>
      <c r="N44" s="179"/>
      <c r="O44" s="179"/>
      <c r="P44" s="179" t="s">
        <v>746</v>
      </c>
      <c r="Q44" s="430"/>
      <c r="S44" s="360">
        <v>0</v>
      </c>
      <c r="T44" s="360">
        <f t="shared" ref="T44:W48" si="5">(($S44 + T$41) / T$42) * $V$15</f>
        <v>200</v>
      </c>
      <c r="U44" s="360">
        <f t="shared" si="5"/>
        <v>0</v>
      </c>
      <c r="V44" s="360">
        <f t="shared" si="5"/>
        <v>166.66666666666666</v>
      </c>
      <c r="W44" s="360">
        <f t="shared" si="5"/>
        <v>0</v>
      </c>
      <c r="X44" s="430"/>
      <c r="Y44" s="114"/>
      <c r="Z44" s="175" t="s">
        <v>453</v>
      </c>
      <c r="AA44" s="1058" t="s">
        <v>1595</v>
      </c>
    </row>
    <row r="45" spans="1:1012" ht="15" customHeight="1" x14ac:dyDescent="0.25">
      <c r="A45" s="794"/>
      <c r="B45" s="181" t="s">
        <v>947</v>
      </c>
      <c r="C45" s="181" t="s">
        <v>966</v>
      </c>
      <c r="D45" s="181" t="s">
        <v>1031</v>
      </c>
      <c r="E45" s="188"/>
      <c r="F45" s="703" t="s">
        <v>1041</v>
      </c>
      <c r="G45" s="918"/>
      <c r="H45" s="703" t="s">
        <v>1039</v>
      </c>
      <c r="I45" s="261"/>
      <c r="N45" s="179"/>
      <c r="O45" s="179"/>
      <c r="P45" s="179"/>
      <c r="Q45" s="430"/>
      <c r="S45" s="360">
        <v>1</v>
      </c>
      <c r="T45" s="360">
        <f t="shared" si="5"/>
        <v>400</v>
      </c>
      <c r="U45" s="360">
        <f t="shared" si="5"/>
        <v>200</v>
      </c>
      <c r="V45" s="360">
        <f t="shared" si="5"/>
        <v>333.33333333333331</v>
      </c>
      <c r="W45" s="360">
        <f t="shared" si="5"/>
        <v>250</v>
      </c>
      <c r="X45" s="430"/>
      <c r="Y45" s="114"/>
      <c r="Z45" s="175" t="s">
        <v>453</v>
      </c>
      <c r="AA45" s="1058" t="s">
        <v>1597</v>
      </c>
      <c r="AH45" s="449" t="s">
        <v>3557</v>
      </c>
      <c r="AI45" s="175" t="s">
        <v>3561</v>
      </c>
      <c r="AJ45" s="175" t="s">
        <v>3563</v>
      </c>
    </row>
    <row r="46" spans="1:1012" ht="15" customHeight="1" x14ac:dyDescent="0.25">
      <c r="A46" s="795"/>
      <c r="B46" s="181" t="s">
        <v>948</v>
      </c>
      <c r="C46" s="181" t="s">
        <v>966</v>
      </c>
      <c r="D46" s="181" t="s">
        <v>971</v>
      </c>
      <c r="E46" s="188"/>
      <c r="F46" s="830" t="s">
        <v>1568</v>
      </c>
      <c r="G46" s="830"/>
      <c r="H46" s="830" t="s">
        <v>1570</v>
      </c>
      <c r="I46" s="261"/>
      <c r="K46" s="114" t="s">
        <v>1758</v>
      </c>
      <c r="L46" s="114" t="s">
        <v>1763</v>
      </c>
      <c r="N46" s="179"/>
      <c r="O46" s="203" t="s">
        <v>747</v>
      </c>
      <c r="P46" s="179"/>
      <c r="Q46" s="430"/>
      <c r="S46" s="360">
        <v>2</v>
      </c>
      <c r="T46" s="360">
        <f t="shared" si="5"/>
        <v>600</v>
      </c>
      <c r="U46" s="360">
        <f t="shared" si="5"/>
        <v>400</v>
      </c>
      <c r="V46" s="360">
        <f t="shared" si="5"/>
        <v>500</v>
      </c>
      <c r="W46" s="360">
        <f t="shared" si="5"/>
        <v>500</v>
      </c>
      <c r="X46" s="430"/>
      <c r="Y46" s="114"/>
      <c r="Z46" s="175" t="s">
        <v>453</v>
      </c>
      <c r="AA46" s="1057" t="s">
        <v>1596</v>
      </c>
      <c r="AH46" s="1475" t="s">
        <v>3556</v>
      </c>
      <c r="AI46" s="1476"/>
      <c r="AJ46" s="1476" t="s">
        <v>3562</v>
      </c>
    </row>
    <row r="47" spans="1:1012" ht="15" customHeight="1" x14ac:dyDescent="0.25">
      <c r="A47" s="794"/>
      <c r="B47" s="703" t="s">
        <v>997</v>
      </c>
      <c r="C47" s="918" t="s">
        <v>493</v>
      </c>
      <c r="D47" s="703" t="s">
        <v>1027</v>
      </c>
      <c r="E47" s="188"/>
      <c r="F47" s="830" t="s">
        <v>1569</v>
      </c>
      <c r="G47" s="830"/>
      <c r="H47" s="830" t="s">
        <v>1571</v>
      </c>
      <c r="I47" s="261"/>
      <c r="K47" s="114" t="s">
        <v>1759</v>
      </c>
      <c r="L47" s="114" t="s">
        <v>823</v>
      </c>
      <c r="N47" s="179"/>
      <c r="P47" s="179" t="s">
        <v>2823</v>
      </c>
      <c r="Q47" s="430"/>
      <c r="S47" s="360">
        <v>3</v>
      </c>
      <c r="T47" s="360">
        <f t="shared" si="5"/>
        <v>800</v>
      </c>
      <c r="U47" s="360">
        <f t="shared" si="5"/>
        <v>600</v>
      </c>
      <c r="V47" s="360">
        <f t="shared" si="5"/>
        <v>666.66666666666663</v>
      </c>
      <c r="W47" s="360">
        <f t="shared" si="5"/>
        <v>750</v>
      </c>
      <c r="X47" s="430"/>
      <c r="Z47" s="175" t="s">
        <v>453</v>
      </c>
      <c r="AA47" s="1058" t="s">
        <v>2756</v>
      </c>
      <c r="AH47" s="175" t="s">
        <v>3558</v>
      </c>
      <c r="AI47" s="175" t="s">
        <v>3560</v>
      </c>
    </row>
    <row r="48" spans="1:1012" ht="15" customHeight="1" x14ac:dyDescent="0.25">
      <c r="A48" s="794"/>
      <c r="B48" s="181" t="s">
        <v>1006</v>
      </c>
      <c r="C48" s="181" t="s">
        <v>980</v>
      </c>
      <c r="D48" s="181" t="s">
        <v>969</v>
      </c>
      <c r="E48" s="188"/>
      <c r="F48" s="831" t="s">
        <v>1567</v>
      </c>
      <c r="G48" s="831"/>
      <c r="H48" s="831" t="s">
        <v>1572</v>
      </c>
      <c r="I48" s="261"/>
      <c r="K48" s="114" t="s">
        <v>1045</v>
      </c>
      <c r="L48" s="114" t="s">
        <v>1760</v>
      </c>
      <c r="N48" s="179"/>
      <c r="P48" s="426" t="s">
        <v>778</v>
      </c>
      <c r="Q48" s="430"/>
      <c r="S48" s="360">
        <v>4</v>
      </c>
      <c r="T48" s="360">
        <f t="shared" si="5"/>
        <v>1000</v>
      </c>
      <c r="U48" s="360">
        <f t="shared" si="5"/>
        <v>800</v>
      </c>
      <c r="V48" s="360">
        <f t="shared" si="5"/>
        <v>833.33333333333337</v>
      </c>
      <c r="W48" s="360">
        <f t="shared" si="5"/>
        <v>1000</v>
      </c>
      <c r="X48" s="430"/>
      <c r="Z48" s="175" t="s">
        <v>453</v>
      </c>
      <c r="AA48" s="1059" t="s">
        <v>2760</v>
      </c>
      <c r="AH48" s="175" t="s">
        <v>3559</v>
      </c>
    </row>
    <row r="49" spans="1:1014" ht="15" customHeight="1" x14ac:dyDescent="0.25">
      <c r="A49" s="794"/>
      <c r="B49" s="181" t="s">
        <v>1007</v>
      </c>
      <c r="C49" s="181" t="s">
        <v>980</v>
      </c>
      <c r="D49" s="181" t="s">
        <v>823</v>
      </c>
      <c r="E49" s="188"/>
      <c r="F49" s="830" t="s">
        <v>1068</v>
      </c>
      <c r="G49" s="830"/>
      <c r="H49" s="830"/>
      <c r="I49" s="333"/>
      <c r="K49" s="114" t="s">
        <v>1046</v>
      </c>
      <c r="L49" s="114" t="s">
        <v>1761</v>
      </c>
      <c r="P49" s="426" t="s">
        <v>779</v>
      </c>
      <c r="Q49" s="430"/>
      <c r="S49" s="349"/>
      <c r="T49" s="350" t="b">
        <f>T48=$V15</f>
        <v>1</v>
      </c>
      <c r="U49" s="350" t="b">
        <f>U48=($V15-U45)</f>
        <v>1</v>
      </c>
      <c r="V49" s="350" t="b">
        <f>V48=($V15-V44)</f>
        <v>1</v>
      </c>
      <c r="W49" s="433" t="b">
        <f>W48=$V15</f>
        <v>1</v>
      </c>
      <c r="X49" s="430"/>
      <c r="Z49" s="175" t="s">
        <v>453</v>
      </c>
      <c r="AA49" s="498" t="s">
        <v>1592</v>
      </c>
    </row>
    <row r="50" spans="1:1014" ht="15" customHeight="1" x14ac:dyDescent="0.25">
      <c r="A50" s="794"/>
      <c r="B50" s="181" t="s">
        <v>1008</v>
      </c>
      <c r="C50" s="181" t="s">
        <v>980</v>
      </c>
      <c r="D50" s="181" t="s">
        <v>823</v>
      </c>
      <c r="E50" s="254"/>
      <c r="F50" s="830" t="s">
        <v>1069</v>
      </c>
      <c r="G50" s="830"/>
      <c r="H50" s="830"/>
      <c r="I50" s="333"/>
      <c r="K50" s="114" t="s">
        <v>1047</v>
      </c>
      <c r="L50" s="114" t="s">
        <v>1762</v>
      </c>
      <c r="P50" s="426" t="s">
        <v>780</v>
      </c>
      <c r="Q50" s="435"/>
      <c r="R50" s="434"/>
      <c r="S50" s="434"/>
      <c r="T50" s="434"/>
      <c r="U50" s="434"/>
      <c r="V50" s="434"/>
      <c r="W50" s="434"/>
      <c r="X50" s="248"/>
    </row>
    <row r="51" spans="1:1014" ht="15" customHeight="1" x14ac:dyDescent="0.25">
      <c r="A51" s="794"/>
      <c r="B51" s="703" t="s">
        <v>1748</v>
      </c>
      <c r="C51" s="703" t="s">
        <v>980</v>
      </c>
      <c r="D51" s="703" t="s">
        <v>1749</v>
      </c>
      <c r="E51" s="254"/>
      <c r="F51" s="831" t="s">
        <v>1070</v>
      </c>
      <c r="G51" s="831"/>
      <c r="H51" s="831"/>
      <c r="I51" s="333"/>
      <c r="P51" s="424" t="s">
        <v>748</v>
      </c>
      <c r="S51" s="456" t="s">
        <v>731</v>
      </c>
      <c r="T51" s="456" t="s">
        <v>826</v>
      </c>
      <c r="U51" s="456" t="s">
        <v>827</v>
      </c>
      <c r="V51" s="456" t="s">
        <v>828</v>
      </c>
      <c r="W51" s="457" t="s">
        <v>825</v>
      </c>
      <c r="X51" s="457"/>
      <c r="Z51" s="203"/>
      <c r="ALY51" s="175"/>
      <c r="ALZ51" s="175"/>
    </row>
    <row r="52" spans="1:1014" ht="15" customHeight="1" x14ac:dyDescent="0.25">
      <c r="A52" s="794"/>
      <c r="B52" s="700" t="s">
        <v>986</v>
      </c>
      <c r="C52" s="700" t="s">
        <v>988</v>
      </c>
      <c r="D52" s="702" t="s">
        <v>989</v>
      </c>
      <c r="E52" s="795"/>
      <c r="F52" s="1511" t="s">
        <v>1263</v>
      </c>
      <c r="G52" s="1525"/>
      <c r="H52" s="1512"/>
      <c r="I52" s="242"/>
      <c r="K52" s="114" t="s">
        <v>1764</v>
      </c>
      <c r="P52" s="426" t="s">
        <v>749</v>
      </c>
      <c r="R52" s="347" t="s">
        <v>728</v>
      </c>
      <c r="S52" s="175">
        <v>12</v>
      </c>
      <c r="T52" s="175">
        <v>0</v>
      </c>
      <c r="U52" s="175">
        <v>0</v>
      </c>
      <c r="V52" s="175">
        <v>0</v>
      </c>
      <c r="W52" s="347">
        <f>U52/S$57</f>
        <v>0</v>
      </c>
      <c r="X52" s="347"/>
      <c r="Z52" s="203"/>
      <c r="ALY52" s="175"/>
      <c r="ALZ52" s="175"/>
    </row>
    <row r="53" spans="1:1014" ht="15" customHeight="1" x14ac:dyDescent="0.25">
      <c r="A53" s="794"/>
      <c r="B53" s="352" t="s">
        <v>987</v>
      </c>
      <c r="C53" s="352" t="s">
        <v>988</v>
      </c>
      <c r="D53" s="181" t="s">
        <v>990</v>
      </c>
      <c r="E53" s="188"/>
      <c r="F53" s="918" t="s">
        <v>1055</v>
      </c>
      <c r="G53" s="918"/>
      <c r="H53" s="703"/>
      <c r="I53" s="242"/>
      <c r="K53" s="114" t="s">
        <v>1765</v>
      </c>
      <c r="L53" s="114" t="s">
        <v>1766</v>
      </c>
      <c r="P53" s="203" t="s">
        <v>750</v>
      </c>
      <c r="S53" s="175">
        <v>19</v>
      </c>
      <c r="T53" s="175">
        <f>S53-S52</f>
        <v>7</v>
      </c>
      <c r="U53" s="175">
        <f>(S53-S$52)</f>
        <v>7</v>
      </c>
      <c r="V53" s="175">
        <f>T53/S$57</f>
        <v>0.29166666666666669</v>
      </c>
      <c r="W53" s="347">
        <f>U53/S$57</f>
        <v>0.29166666666666669</v>
      </c>
      <c r="X53" s="347"/>
      <c r="Z53" s="203"/>
      <c r="ALY53" s="175"/>
      <c r="ALZ53" s="175"/>
    </row>
    <row r="54" spans="1:1014" ht="15" customHeight="1" x14ac:dyDescent="0.25">
      <c r="A54" s="794"/>
      <c r="B54" s="352" t="s">
        <v>1001</v>
      </c>
      <c r="C54" s="352" t="s">
        <v>988</v>
      </c>
      <c r="D54" s="181" t="s">
        <v>1002</v>
      </c>
      <c r="E54" s="188"/>
      <c r="F54" s="827" t="s">
        <v>1056</v>
      </c>
      <c r="G54" s="827"/>
      <c r="H54" s="827"/>
      <c r="I54" s="242"/>
      <c r="K54" s="114" t="s">
        <v>1759</v>
      </c>
      <c r="L54" s="114" t="s">
        <v>1767</v>
      </c>
      <c r="S54" s="175">
        <v>27</v>
      </c>
      <c r="T54" s="175">
        <f t="shared" ref="T54" si="6">S54-S53</f>
        <v>8</v>
      </c>
      <c r="U54" s="175">
        <f t="shared" ref="U54" si="7">(S54-S$52)</f>
        <v>15</v>
      </c>
      <c r="V54" s="175">
        <f>T54/S$57</f>
        <v>0.33333333333333331</v>
      </c>
      <c r="W54" s="347">
        <f>U54/S$57</f>
        <v>0.625</v>
      </c>
      <c r="X54" s="347"/>
      <c r="Z54" s="203"/>
      <c r="ALY54" s="175"/>
      <c r="ALZ54" s="175"/>
    </row>
    <row r="55" spans="1:1014" ht="15" customHeight="1" x14ac:dyDescent="0.25">
      <c r="A55" s="794"/>
      <c r="B55" s="352" t="s">
        <v>995</v>
      </c>
      <c r="C55" s="352" t="s">
        <v>988</v>
      </c>
      <c r="D55" s="181" t="s">
        <v>996</v>
      </c>
      <c r="E55" s="188"/>
      <c r="F55" s="826" t="s">
        <v>1057</v>
      </c>
      <c r="G55" s="826"/>
      <c r="H55" s="826"/>
      <c r="I55" s="242"/>
      <c r="S55" s="175">
        <v>31</v>
      </c>
      <c r="T55" s="175">
        <f>S55-S54</f>
        <v>4</v>
      </c>
      <c r="U55" s="175">
        <f>(S55-S$52)</f>
        <v>19</v>
      </c>
      <c r="V55" s="175">
        <f>T55/S$57</f>
        <v>0.16666666666666666</v>
      </c>
      <c r="W55" s="347">
        <f>U55/S$57</f>
        <v>0.79166666666666663</v>
      </c>
      <c r="X55" s="347"/>
      <c r="Z55" s="203"/>
      <c r="ALY55" s="175"/>
      <c r="ALZ55" s="175"/>
    </row>
    <row r="56" spans="1:1014" ht="15" customHeight="1" x14ac:dyDescent="0.25">
      <c r="A56" s="795"/>
      <c r="B56" s="352" t="s">
        <v>1034</v>
      </c>
      <c r="C56" s="352" t="s">
        <v>988</v>
      </c>
      <c r="D56" s="181" t="s">
        <v>1035</v>
      </c>
      <c r="E56" s="188"/>
      <c r="F56" s="826" t="s">
        <v>1058</v>
      </c>
      <c r="G56" s="826"/>
      <c r="H56" s="826"/>
      <c r="I56" s="242"/>
      <c r="R56" s="347" t="s">
        <v>731</v>
      </c>
      <c r="S56" s="175">
        <v>36</v>
      </c>
      <c r="T56" s="175">
        <f>S56-S55</f>
        <v>5</v>
      </c>
      <c r="U56" s="175">
        <f>(S56-S$52)</f>
        <v>24</v>
      </c>
      <c r="V56" s="175">
        <f t="shared" ref="V56" si="8">T56/S$57</f>
        <v>0.20833333333333334</v>
      </c>
      <c r="W56" s="347">
        <f>U56/S$57</f>
        <v>1</v>
      </c>
      <c r="X56" s="347"/>
      <c r="Z56" s="203"/>
      <c r="ALY56" s="175"/>
      <c r="ALZ56" s="175"/>
    </row>
    <row r="57" spans="1:1014" ht="15" customHeight="1" x14ac:dyDescent="0.25">
      <c r="A57" s="795"/>
      <c r="B57" s="941" t="s">
        <v>999</v>
      </c>
      <c r="C57" s="941" t="s">
        <v>498</v>
      </c>
      <c r="D57" s="703" t="s">
        <v>1000</v>
      </c>
      <c r="E57" s="188"/>
      <c r="F57" s="826" t="s">
        <v>1059</v>
      </c>
      <c r="G57" s="826"/>
      <c r="H57" s="826"/>
      <c r="I57" s="242"/>
      <c r="R57" s="458" t="s">
        <v>826</v>
      </c>
      <c r="S57" s="459">
        <f>S56-S52</f>
        <v>24</v>
      </c>
      <c r="T57" s="459"/>
      <c r="U57" s="458"/>
      <c r="V57" s="458"/>
      <c r="W57" s="458"/>
    </row>
    <row r="58" spans="1:1014" ht="15" customHeight="1" x14ac:dyDescent="0.25">
      <c r="A58" s="795"/>
      <c r="B58" s="722" t="s">
        <v>1561</v>
      </c>
      <c r="C58" s="722" t="s">
        <v>498</v>
      </c>
      <c r="D58" s="722" t="s">
        <v>984</v>
      </c>
      <c r="E58" s="242"/>
      <c r="F58" s="826" t="s">
        <v>1060</v>
      </c>
      <c r="G58" s="826"/>
      <c r="H58" s="826"/>
      <c r="I58" s="242"/>
      <c r="S58" s="347">
        <v>21.5</v>
      </c>
      <c r="T58" s="347">
        <f>S58-S53</f>
        <v>2.5</v>
      </c>
      <c r="U58" s="347">
        <f>T58/T54</f>
        <v>0.3125</v>
      </c>
      <c r="V58" s="347">
        <f>U58*V54</f>
        <v>0.10416666666666666</v>
      </c>
      <c r="W58" s="347">
        <f>V58+W53</f>
        <v>0.39583333333333337</v>
      </c>
    </row>
    <row r="59" spans="1:1014" ht="15" customHeight="1" x14ac:dyDescent="0.25">
      <c r="A59" s="795"/>
      <c r="B59" s="700" t="s">
        <v>1562</v>
      </c>
      <c r="C59" s="700" t="s">
        <v>498</v>
      </c>
      <c r="D59" s="702" t="s">
        <v>998</v>
      </c>
      <c r="E59" s="242"/>
      <c r="F59" s="826" t="s">
        <v>1061</v>
      </c>
      <c r="G59" s="826"/>
      <c r="H59" s="826"/>
      <c r="I59" s="242"/>
      <c r="S59" s="347" t="b">
        <f>S58=(W58*S57+S52)</f>
        <v>1</v>
      </c>
      <c r="W59" s="347">
        <f>(S58-S52)/S57</f>
        <v>0.39583333333333331</v>
      </c>
    </row>
    <row r="60" spans="1:1014" ht="15" customHeight="1" x14ac:dyDescent="0.25">
      <c r="A60" s="795"/>
      <c r="B60" s="352" t="s">
        <v>975</v>
      </c>
      <c r="C60" s="352" t="s">
        <v>498</v>
      </c>
      <c r="D60" s="352" t="s">
        <v>976</v>
      </c>
      <c r="E60" s="242"/>
      <c r="F60" s="826" t="s">
        <v>1062</v>
      </c>
      <c r="G60" s="826"/>
      <c r="H60" s="826"/>
      <c r="I60" s="242"/>
      <c r="S60" s="456" t="s">
        <v>731</v>
      </c>
      <c r="T60" s="456" t="s">
        <v>826</v>
      </c>
      <c r="U60" s="456" t="s">
        <v>827</v>
      </c>
      <c r="V60" s="456" t="s">
        <v>828</v>
      </c>
      <c r="W60" s="457" t="s">
        <v>825</v>
      </c>
      <c r="Y60" s="347"/>
    </row>
    <row r="61" spans="1:1014" ht="15" customHeight="1" x14ac:dyDescent="0.25">
      <c r="A61" s="795"/>
      <c r="B61" s="352" t="s">
        <v>974</v>
      </c>
      <c r="C61" s="352" t="s">
        <v>498</v>
      </c>
      <c r="D61" s="181" t="s">
        <v>969</v>
      </c>
      <c r="E61" s="242"/>
      <c r="F61" s="826" t="s">
        <v>1063</v>
      </c>
      <c r="G61" s="826"/>
      <c r="H61" s="826"/>
      <c r="I61" s="242"/>
      <c r="R61" s="347" t="s">
        <v>728</v>
      </c>
      <c r="S61" s="175">
        <v>36</v>
      </c>
      <c r="T61" s="175">
        <v>0</v>
      </c>
      <c r="U61" s="175">
        <v>0</v>
      </c>
      <c r="V61" s="175">
        <v>0</v>
      </c>
      <c r="W61" s="347">
        <f>1-(U61/S$66)</f>
        <v>1</v>
      </c>
      <c r="Y61" s="347"/>
    </row>
    <row r="62" spans="1:1014" ht="15" customHeight="1" x14ac:dyDescent="0.25">
      <c r="A62" s="795"/>
      <c r="B62" s="352" t="s">
        <v>973</v>
      </c>
      <c r="C62" s="352" t="s">
        <v>498</v>
      </c>
      <c r="D62" s="181" t="s">
        <v>969</v>
      </c>
      <c r="E62" s="242"/>
      <c r="F62" s="826" t="s">
        <v>1064</v>
      </c>
      <c r="G62" s="826"/>
      <c r="H62" s="826"/>
      <c r="I62" s="242"/>
      <c r="K62" s="114" t="s">
        <v>1768</v>
      </c>
      <c r="S62" s="175">
        <v>31</v>
      </c>
      <c r="T62" s="175">
        <f>ABS(S62-S61)</f>
        <v>5</v>
      </c>
      <c r="U62" s="175">
        <f>ABS(S62-S$61)</f>
        <v>5</v>
      </c>
      <c r="V62" s="175">
        <f>T62/S$66</f>
        <v>0.20833333333333334</v>
      </c>
      <c r="W62" s="347">
        <f>1-(U62/S$66)</f>
        <v>0.79166666666666663</v>
      </c>
      <c r="Y62" s="347"/>
    </row>
    <row r="63" spans="1:1014" ht="15" customHeight="1" x14ac:dyDescent="0.25">
      <c r="A63" s="795"/>
      <c r="B63" s="918" t="s">
        <v>949</v>
      </c>
      <c r="C63" s="918" t="s">
        <v>498</v>
      </c>
      <c r="D63" s="918" t="s">
        <v>972</v>
      </c>
      <c r="E63" s="242"/>
      <c r="F63" s="826" t="s">
        <v>1065</v>
      </c>
      <c r="G63" s="826"/>
      <c r="H63" s="826"/>
      <c r="I63" s="242"/>
      <c r="K63" s="114" t="s">
        <v>1769</v>
      </c>
      <c r="S63" s="175">
        <v>27</v>
      </c>
      <c r="T63" s="175">
        <f t="shared" ref="T63:T65" si="9">ABS(S63-S62)</f>
        <v>4</v>
      </c>
      <c r="U63" s="175">
        <f t="shared" ref="U63:U65" si="10">ABS(S63-S$61)</f>
        <v>9</v>
      </c>
      <c r="V63" s="175">
        <f t="shared" ref="V63:V65" si="11">T63/S$66</f>
        <v>0.16666666666666666</v>
      </c>
      <c r="W63" s="347">
        <f t="shared" ref="W63:W65" si="12">1-(U63/S$66)</f>
        <v>0.625</v>
      </c>
      <c r="Y63" s="347"/>
    </row>
    <row r="64" spans="1:1014" ht="15" customHeight="1" x14ac:dyDescent="0.25">
      <c r="A64" s="795"/>
      <c r="B64" s="700" t="s">
        <v>1004</v>
      </c>
      <c r="C64" s="700" t="s">
        <v>977</v>
      </c>
      <c r="D64" s="700" t="s">
        <v>1005</v>
      </c>
      <c r="E64" s="242"/>
      <c r="F64" s="826" t="s">
        <v>1066</v>
      </c>
      <c r="G64" s="826"/>
      <c r="H64" s="826"/>
      <c r="I64" s="242"/>
      <c r="S64" s="175">
        <v>19</v>
      </c>
      <c r="T64" s="175">
        <f t="shared" si="9"/>
        <v>8</v>
      </c>
      <c r="U64" s="175">
        <f t="shared" si="10"/>
        <v>17</v>
      </c>
      <c r="V64" s="175">
        <f t="shared" si="11"/>
        <v>0.33333333333333331</v>
      </c>
      <c r="W64" s="347">
        <f t="shared" si="12"/>
        <v>0.29166666666666663</v>
      </c>
      <c r="Y64" s="347"/>
    </row>
    <row r="65" spans="1:25" ht="15" customHeight="1" x14ac:dyDescent="0.25">
      <c r="A65" s="795"/>
      <c r="B65" s="352" t="s">
        <v>981</v>
      </c>
      <c r="C65" s="352" t="s">
        <v>977</v>
      </c>
      <c r="D65" s="352" t="s">
        <v>982</v>
      </c>
      <c r="E65" s="242"/>
      <c r="F65" s="828" t="s">
        <v>1067</v>
      </c>
      <c r="G65" s="828"/>
      <c r="H65" s="828"/>
      <c r="I65" s="242"/>
      <c r="R65" s="347" t="s">
        <v>731</v>
      </c>
      <c r="S65" s="175">
        <v>12</v>
      </c>
      <c r="T65" s="175">
        <f t="shared" si="9"/>
        <v>7</v>
      </c>
      <c r="U65" s="175">
        <f t="shared" si="10"/>
        <v>24</v>
      </c>
      <c r="V65" s="175">
        <f t="shared" si="11"/>
        <v>0.29166666666666669</v>
      </c>
      <c r="W65" s="347">
        <f t="shared" si="12"/>
        <v>0</v>
      </c>
      <c r="Y65" s="347"/>
    </row>
    <row r="66" spans="1:25" ht="15" customHeight="1" x14ac:dyDescent="0.25">
      <c r="A66" s="795"/>
      <c r="B66" s="918" t="s">
        <v>978</v>
      </c>
      <c r="C66" s="918" t="s">
        <v>977</v>
      </c>
      <c r="D66" s="918" t="s">
        <v>983</v>
      </c>
      <c r="E66" s="242"/>
      <c r="F66" s="830" t="s">
        <v>1076</v>
      </c>
      <c r="G66" s="830"/>
      <c r="H66" s="830"/>
      <c r="I66" s="188"/>
      <c r="R66" s="458" t="s">
        <v>826</v>
      </c>
      <c r="S66" s="459">
        <f>ABS(S65-S61)</f>
        <v>24</v>
      </c>
      <c r="T66" s="459"/>
      <c r="U66" s="458"/>
      <c r="V66" s="458"/>
      <c r="W66" s="458"/>
    </row>
    <row r="67" spans="1:25" ht="15" customHeight="1" x14ac:dyDescent="0.25">
      <c r="A67" s="795"/>
      <c r="B67" s="352" t="s">
        <v>964</v>
      </c>
      <c r="C67" s="352" t="s">
        <v>965</v>
      </c>
      <c r="D67" s="352" t="s">
        <v>979</v>
      </c>
      <c r="E67" s="242"/>
      <c r="F67" s="830" t="s">
        <v>1079</v>
      </c>
      <c r="G67" s="830"/>
      <c r="H67" s="830"/>
      <c r="I67" s="188"/>
      <c r="S67" s="347">
        <v>21.5</v>
      </c>
      <c r="T67" s="347">
        <f>ABS(S67-S63)</f>
        <v>5.5</v>
      </c>
      <c r="U67" s="347">
        <f>T67/T64</f>
        <v>0.6875</v>
      </c>
      <c r="V67" s="347">
        <f>U67*V64</f>
        <v>0.22916666666666666</v>
      </c>
      <c r="W67" s="347">
        <f>W63-V67</f>
        <v>0.39583333333333337</v>
      </c>
    </row>
    <row r="68" spans="1:25" ht="15" customHeight="1" x14ac:dyDescent="0.25">
      <c r="A68" s="795"/>
      <c r="B68" s="352" t="s">
        <v>963</v>
      </c>
      <c r="C68" s="352" t="s">
        <v>966</v>
      </c>
      <c r="D68" s="352" t="s">
        <v>967</v>
      </c>
      <c r="E68" s="242"/>
      <c r="F68" s="830" t="s">
        <v>1077</v>
      </c>
      <c r="G68" s="830"/>
      <c r="H68" s="830"/>
      <c r="I68" s="261"/>
      <c r="S68" s="347" t="b">
        <f>S67=(W67*S66+S65)</f>
        <v>1</v>
      </c>
      <c r="V68" s="347">
        <f>1-((S61-S67)/S66)</f>
        <v>0.39583333333333337</v>
      </c>
      <c r="W68" s="347" t="b">
        <f>W67=W59</f>
        <v>1</v>
      </c>
    </row>
    <row r="69" spans="1:25" ht="15" customHeight="1" x14ac:dyDescent="0.25">
      <c r="A69" s="242"/>
      <c r="B69" s="1511" t="s">
        <v>1360</v>
      </c>
      <c r="C69" s="1525"/>
      <c r="D69" s="1512"/>
      <c r="E69" s="242"/>
      <c r="F69" s="830" t="s">
        <v>1078</v>
      </c>
      <c r="G69" s="830"/>
      <c r="H69" s="830"/>
      <c r="I69" s="242"/>
    </row>
    <row r="70" spans="1:25" ht="15" customHeight="1" x14ac:dyDescent="0.25">
      <c r="A70" s="794"/>
      <c r="B70" s="700" t="s">
        <v>1083</v>
      </c>
      <c r="C70" s="700" t="s">
        <v>313</v>
      </c>
      <c r="D70" s="727" t="s">
        <v>1084</v>
      </c>
      <c r="E70" s="242"/>
      <c r="F70" s="830" t="s">
        <v>1072</v>
      </c>
      <c r="G70" s="830"/>
      <c r="H70" s="830"/>
      <c r="I70" s="242"/>
    </row>
    <row r="71" spans="1:25" ht="15" customHeight="1" x14ac:dyDescent="0.25">
      <c r="A71" s="794"/>
      <c r="B71" s="352" t="s">
        <v>1085</v>
      </c>
      <c r="C71" s="352" t="s">
        <v>1086</v>
      </c>
      <c r="D71" s="854" t="s">
        <v>1087</v>
      </c>
      <c r="E71" s="430"/>
      <c r="F71" s="830" t="s">
        <v>1071</v>
      </c>
      <c r="G71" s="830"/>
      <c r="H71" s="830"/>
      <c r="I71" s="242"/>
    </row>
    <row r="72" spans="1:25" ht="15" customHeight="1" x14ac:dyDescent="0.25">
      <c r="A72" s="794"/>
      <c r="B72" s="352" t="s">
        <v>1088</v>
      </c>
      <c r="C72" s="352" t="s">
        <v>952</v>
      </c>
      <c r="D72" s="854" t="s">
        <v>1090</v>
      </c>
      <c r="E72" s="430"/>
      <c r="F72" s="830" t="s">
        <v>1073</v>
      </c>
      <c r="G72" s="830"/>
      <c r="H72" s="830"/>
      <c r="I72" s="242"/>
    </row>
    <row r="73" spans="1:25" ht="15" customHeight="1" x14ac:dyDescent="0.25">
      <c r="A73" s="795"/>
      <c r="B73" s="352" t="s">
        <v>1089</v>
      </c>
      <c r="C73" s="352" t="s">
        <v>952</v>
      </c>
      <c r="D73" s="854" t="s">
        <v>1091</v>
      </c>
      <c r="E73" s="430"/>
      <c r="F73" s="830" t="s">
        <v>1074</v>
      </c>
      <c r="G73" s="830"/>
      <c r="H73" s="830"/>
      <c r="I73" s="242"/>
    </row>
    <row r="74" spans="1:25" ht="15" customHeight="1" x14ac:dyDescent="0.25">
      <c r="A74" s="795"/>
      <c r="B74" s="352" t="s">
        <v>1092</v>
      </c>
      <c r="C74" s="352" t="s">
        <v>988</v>
      </c>
      <c r="D74" s="182" t="s">
        <v>1093</v>
      </c>
      <c r="E74" s="430"/>
      <c r="F74" s="830" t="s">
        <v>1075</v>
      </c>
      <c r="G74" s="830"/>
      <c r="H74" s="830"/>
      <c r="I74" s="242"/>
    </row>
    <row r="75" spans="1:25" ht="15" customHeight="1" x14ac:dyDescent="0.25">
      <c r="A75" s="241"/>
      <c r="B75" s="1647"/>
      <c r="C75" s="1647"/>
      <c r="D75" s="1647"/>
      <c r="E75" s="242"/>
      <c r="F75" s="917" t="s">
        <v>1080</v>
      </c>
      <c r="G75" s="830"/>
      <c r="H75" s="830"/>
      <c r="I75" s="242"/>
    </row>
    <row r="76" spans="1:25" ht="15" customHeight="1" x14ac:dyDescent="0.25">
      <c r="A76" s="796"/>
      <c r="B76" s="711"/>
      <c r="C76" s="711"/>
      <c r="D76" s="711"/>
      <c r="E76" s="430"/>
      <c r="F76" s="917" t="s">
        <v>1081</v>
      </c>
      <c r="G76" s="830"/>
      <c r="H76" s="830"/>
      <c r="I76" s="242"/>
    </row>
    <row r="77" spans="1:25" ht="15" customHeight="1" x14ac:dyDescent="0.25">
      <c r="A77" s="197"/>
      <c r="B77" s="916"/>
      <c r="C77" s="916"/>
      <c r="D77" s="916"/>
      <c r="E77" s="430"/>
      <c r="F77" s="830" t="s">
        <v>1082</v>
      </c>
      <c r="G77" s="830"/>
      <c r="H77" s="830"/>
      <c r="I77" s="242"/>
    </row>
    <row r="78" spans="1:25" ht="15" customHeight="1" x14ac:dyDescent="0.25">
      <c r="A78" s="197"/>
      <c r="B78" s="916"/>
      <c r="C78" s="916"/>
      <c r="D78" s="916"/>
      <c r="E78" s="435"/>
      <c r="F78" s="192"/>
      <c r="G78" s="192"/>
      <c r="H78" s="192"/>
      <c r="I78" s="248"/>
    </row>
    <row r="79" spans="1:25" ht="15" customHeight="1" x14ac:dyDescent="0.25">
      <c r="A79" s="197"/>
      <c r="B79" s="916"/>
      <c r="C79" s="916"/>
      <c r="D79" s="916"/>
      <c r="E79" s="283"/>
      <c r="I79" s="283"/>
    </row>
    <row r="80" spans="1:25" ht="15" customHeight="1" x14ac:dyDescent="0.25">
      <c r="A80" s="197"/>
      <c r="B80" s="916"/>
      <c r="C80" s="916"/>
      <c r="D80" s="916"/>
      <c r="E80" s="283"/>
      <c r="I80" s="283"/>
    </row>
    <row r="81" spans="1:9" ht="15" customHeight="1" x14ac:dyDescent="0.25">
      <c r="A81" s="197"/>
      <c r="B81" s="916"/>
      <c r="C81" s="916"/>
      <c r="D81" s="916"/>
      <c r="E81" s="283"/>
      <c r="I81" s="283"/>
    </row>
    <row r="82" spans="1:9" ht="15" customHeight="1" x14ac:dyDescent="0.25">
      <c r="A82" s="197"/>
      <c r="B82" s="916"/>
      <c r="C82" s="916"/>
      <c r="D82" s="712"/>
      <c r="E82" s="283"/>
      <c r="I82" s="283"/>
    </row>
    <row r="83" spans="1:9" ht="15" customHeight="1" x14ac:dyDescent="0.25">
      <c r="A83" s="197"/>
      <c r="B83" s="916"/>
      <c r="C83" s="916"/>
      <c r="D83" s="712"/>
      <c r="E83" s="283"/>
      <c r="I83" s="283"/>
    </row>
    <row r="84" spans="1:9" ht="15" customHeight="1" x14ac:dyDescent="0.25">
      <c r="A84" s="197"/>
      <c r="B84" s="916"/>
      <c r="C84" s="916"/>
      <c r="D84" s="712"/>
      <c r="E84" s="283"/>
      <c r="I84" s="916"/>
    </row>
    <row r="85" spans="1:9" ht="15" customHeight="1" x14ac:dyDescent="0.25">
      <c r="A85" s="197"/>
      <c r="B85" s="916"/>
      <c r="C85" s="916"/>
      <c r="D85" s="712"/>
      <c r="E85" s="283"/>
      <c r="I85" s="284"/>
    </row>
    <row r="86" spans="1:9" ht="15" customHeight="1" x14ac:dyDescent="0.25">
      <c r="A86" s="797"/>
      <c r="B86" s="916"/>
      <c r="C86" s="916"/>
      <c r="D86" s="916"/>
      <c r="E86" s="283"/>
      <c r="I86" s="284"/>
    </row>
    <row r="87" spans="1:9" ht="15" customHeight="1" x14ac:dyDescent="0.25">
      <c r="A87" s="797"/>
      <c r="B87" s="916"/>
      <c r="C87" s="916"/>
      <c r="D87" s="916"/>
      <c r="E87" s="283"/>
      <c r="I87" s="916"/>
    </row>
    <row r="88" spans="1:9" ht="15" customHeight="1" x14ac:dyDescent="0.25">
      <c r="A88" s="797"/>
      <c r="B88" s="916"/>
      <c r="C88" s="916"/>
      <c r="D88" s="916"/>
      <c r="E88" s="283"/>
      <c r="I88" s="916"/>
    </row>
    <row r="89" spans="1:9" ht="15" customHeight="1" x14ac:dyDescent="0.25">
      <c r="A89" s="797"/>
      <c r="B89" s="916"/>
      <c r="C89" s="916"/>
      <c r="D89" s="916"/>
      <c r="E89" s="283"/>
      <c r="I89" s="284"/>
    </row>
    <row r="90" spans="1:9" ht="15" customHeight="1" x14ac:dyDescent="0.25">
      <c r="A90" s="797"/>
      <c r="B90" s="916"/>
      <c r="C90" s="916"/>
      <c r="D90" s="916"/>
      <c r="E90" s="283"/>
      <c r="I90" s="284"/>
    </row>
    <row r="91" spans="1:9" ht="15" customHeight="1" x14ac:dyDescent="0.25">
      <c r="A91" s="797"/>
      <c r="B91" s="916"/>
      <c r="C91" s="916"/>
      <c r="D91" s="916"/>
      <c r="E91" s="283"/>
      <c r="I91" s="197"/>
    </row>
    <row r="92" spans="1:9" ht="15" customHeight="1" x14ac:dyDescent="0.25">
      <c r="A92" s="797"/>
      <c r="B92" s="916"/>
      <c r="C92" s="916"/>
      <c r="D92" s="916"/>
      <c r="E92" s="283"/>
      <c r="I92" s="197"/>
    </row>
    <row r="93" spans="1:9" ht="15" customHeight="1" x14ac:dyDescent="0.25">
      <c r="A93" s="797"/>
      <c r="B93" s="916"/>
      <c r="C93" s="916"/>
      <c r="D93" s="916"/>
      <c r="E93" s="283"/>
      <c r="I93" s="197"/>
    </row>
    <row r="94" spans="1:9" ht="15" customHeight="1" x14ac:dyDescent="0.25">
      <c r="A94" s="797"/>
      <c r="B94" s="916"/>
      <c r="C94" s="916"/>
      <c r="D94" s="916"/>
      <c r="E94" s="283"/>
      <c r="I94" s="197"/>
    </row>
    <row r="95" spans="1:9" ht="15" customHeight="1" x14ac:dyDescent="0.25">
      <c r="A95" s="797"/>
      <c r="B95" s="1530"/>
      <c r="C95" s="1530"/>
      <c r="D95" s="1530"/>
      <c r="E95" s="283"/>
      <c r="I95" s="197"/>
    </row>
    <row r="96" spans="1:9" ht="15" customHeight="1" x14ac:dyDescent="0.25">
      <c r="A96" s="797"/>
      <c r="B96" s="916"/>
      <c r="C96" s="916"/>
      <c r="D96" s="916"/>
      <c r="E96" s="283"/>
      <c r="I96" s="197"/>
    </row>
    <row r="97" spans="1:9" ht="15" customHeight="1" x14ac:dyDescent="0.25">
      <c r="A97" s="797"/>
      <c r="B97" s="916"/>
      <c r="C97" s="916"/>
      <c r="D97" s="916"/>
      <c r="E97" s="283"/>
      <c r="I97" s="916"/>
    </row>
    <row r="98" spans="1:9" ht="15" customHeight="1" x14ac:dyDescent="0.25">
      <c r="A98" s="797"/>
      <c r="B98" s="916"/>
      <c r="C98" s="916"/>
      <c r="D98" s="916"/>
      <c r="E98" s="916"/>
      <c r="I98" s="283"/>
    </row>
    <row r="99" spans="1:9" ht="15" customHeight="1" x14ac:dyDescent="0.25">
      <c r="A99" s="797"/>
      <c r="B99" s="916"/>
      <c r="C99" s="916"/>
      <c r="D99" s="916"/>
      <c r="E99" s="284"/>
      <c r="I99" s="283"/>
    </row>
    <row r="100" spans="1:9" ht="15" customHeight="1" x14ac:dyDescent="0.25">
      <c r="A100" s="797"/>
      <c r="B100" s="916"/>
      <c r="C100" s="916"/>
      <c r="D100" s="916"/>
      <c r="E100" s="284"/>
      <c r="I100" s="283"/>
    </row>
    <row r="101" spans="1:9" ht="15" customHeight="1" x14ac:dyDescent="0.25">
      <c r="A101" s="797"/>
      <c r="B101" s="916"/>
      <c r="C101" s="916"/>
      <c r="D101" s="916"/>
      <c r="E101" s="916"/>
      <c r="I101" s="283"/>
    </row>
    <row r="102" spans="1:9" ht="15" customHeight="1" x14ac:dyDescent="0.25">
      <c r="A102" s="797"/>
      <c r="B102" s="916"/>
      <c r="C102" s="916"/>
      <c r="D102" s="916"/>
      <c r="E102" s="916"/>
      <c r="I102" s="283"/>
    </row>
    <row r="103" spans="1:9" ht="15" customHeight="1" x14ac:dyDescent="0.25">
      <c r="A103" s="797"/>
      <c r="B103" s="916"/>
      <c r="C103" s="916"/>
      <c r="D103" s="916"/>
      <c r="E103" s="284"/>
      <c r="I103" s="283"/>
    </row>
    <row r="104" spans="1:9" ht="15" customHeight="1" x14ac:dyDescent="0.25">
      <c r="A104" s="797"/>
      <c r="B104" s="916"/>
      <c r="C104" s="916"/>
      <c r="D104" s="916"/>
      <c r="E104" s="284"/>
      <c r="I104" s="283"/>
    </row>
    <row r="105" spans="1:9" ht="15" customHeight="1" x14ac:dyDescent="0.25">
      <c r="A105" s="797"/>
      <c r="B105" s="916"/>
      <c r="C105" s="916"/>
      <c r="D105" s="916"/>
      <c r="E105" s="197"/>
      <c r="I105" s="283"/>
    </row>
    <row r="106" spans="1:9" ht="15" customHeight="1" x14ac:dyDescent="0.25">
      <c r="A106" s="797"/>
      <c r="B106" s="916"/>
      <c r="C106" s="916"/>
      <c r="D106" s="916"/>
      <c r="E106" s="197"/>
      <c r="I106" s="283"/>
    </row>
    <row r="107" spans="1:9" ht="15" customHeight="1" x14ac:dyDescent="0.25">
      <c r="A107" s="797"/>
      <c r="B107" s="916"/>
      <c r="C107" s="916"/>
      <c r="D107" s="916"/>
      <c r="E107" s="197"/>
      <c r="I107" s="283"/>
    </row>
    <row r="108" spans="1:9" ht="15" customHeight="1" x14ac:dyDescent="0.25">
      <c r="A108" s="797"/>
      <c r="B108" s="916"/>
      <c r="C108" s="916"/>
      <c r="D108" s="916"/>
      <c r="E108" s="197"/>
      <c r="I108" s="283"/>
    </row>
    <row r="109" spans="1:9" ht="15" customHeight="1" x14ac:dyDescent="0.25">
      <c r="A109" s="797"/>
      <c r="B109" s="916"/>
      <c r="C109" s="916"/>
      <c r="D109" s="916"/>
      <c r="E109" s="197"/>
      <c r="I109" s="283"/>
    </row>
    <row r="110" spans="1:9" ht="15" customHeight="1" x14ac:dyDescent="0.25">
      <c r="A110" s="797"/>
      <c r="B110" s="1530"/>
      <c r="C110" s="1530"/>
      <c r="D110" s="1530"/>
      <c r="E110" s="197"/>
      <c r="I110" s="283"/>
    </row>
    <row r="111" spans="1:9" ht="15" customHeight="1" x14ac:dyDescent="0.25">
      <c r="A111" s="797"/>
      <c r="B111" s="916"/>
      <c r="C111" s="1520"/>
      <c r="D111" s="1520"/>
      <c r="E111" s="916"/>
      <c r="I111" s="283"/>
    </row>
    <row r="112" spans="1:9" ht="15" customHeight="1" x14ac:dyDescent="0.25">
      <c r="A112" s="797"/>
      <c r="B112" s="916"/>
      <c r="C112" s="1520"/>
      <c r="D112" s="1520"/>
      <c r="E112" s="283"/>
      <c r="I112" s="283"/>
    </row>
    <row r="113" spans="1:5" ht="15" customHeight="1" x14ac:dyDescent="0.25">
      <c r="A113" s="797"/>
      <c r="B113" s="916"/>
      <c r="C113" s="1520"/>
      <c r="D113" s="1520"/>
      <c r="E113" s="283"/>
    </row>
    <row r="114" spans="1:5" ht="15" customHeight="1" x14ac:dyDescent="0.25">
      <c r="A114" s="797"/>
      <c r="B114" s="916"/>
      <c r="C114" s="1520"/>
      <c r="D114" s="1520"/>
      <c r="E114" s="283"/>
    </row>
    <row r="115" spans="1:5" ht="15" customHeight="1" x14ac:dyDescent="0.25">
      <c r="A115" s="797"/>
      <c r="B115" s="916"/>
      <c r="C115" s="1520"/>
      <c r="D115" s="1520"/>
      <c r="E115" s="283"/>
    </row>
    <row r="116" spans="1:5" ht="15" customHeight="1" x14ac:dyDescent="0.25">
      <c r="A116" s="797"/>
      <c r="B116" s="916"/>
      <c r="C116" s="1520"/>
      <c r="D116" s="1520"/>
      <c r="E116" s="283"/>
    </row>
    <row r="117" spans="1:5" ht="15" customHeight="1" x14ac:dyDescent="0.25">
      <c r="A117" s="797"/>
      <c r="B117" s="916"/>
      <c r="C117" s="1520"/>
      <c r="D117" s="1520"/>
      <c r="E117" s="283"/>
    </row>
    <row r="118" spans="1:5" ht="15" customHeight="1" x14ac:dyDescent="0.25">
      <c r="A118" s="797"/>
      <c r="B118" s="197"/>
      <c r="C118" s="197"/>
      <c r="D118" s="197"/>
      <c r="E118" s="283"/>
    </row>
    <row r="119" spans="1:5" ht="15" customHeight="1" x14ac:dyDescent="0.25">
      <c r="A119" s="797"/>
      <c r="B119" s="197"/>
      <c r="C119" s="197"/>
      <c r="D119" s="197"/>
      <c r="E119" s="283"/>
    </row>
    <row r="120" spans="1:5" ht="15" customHeight="1" x14ac:dyDescent="0.25">
      <c r="A120" s="797"/>
      <c r="B120" s="197"/>
      <c r="C120" s="197"/>
      <c r="D120" s="197"/>
      <c r="E120" s="283"/>
    </row>
    <row r="121" spans="1:5" ht="15" customHeight="1" x14ac:dyDescent="0.25">
      <c r="A121" s="797"/>
      <c r="B121" s="197"/>
      <c r="C121" s="197"/>
      <c r="D121" s="197"/>
      <c r="E121" s="283"/>
    </row>
    <row r="122" spans="1:5" ht="15" customHeight="1" x14ac:dyDescent="0.25">
      <c r="A122" s="798"/>
      <c r="B122" s="250"/>
      <c r="C122" s="250"/>
      <c r="D122" s="250"/>
      <c r="E122" s="283"/>
    </row>
    <row r="123" spans="1:5" ht="15" customHeight="1" x14ac:dyDescent="0.25">
      <c r="A123" s="798"/>
      <c r="B123" s="250"/>
      <c r="C123" s="250"/>
      <c r="D123" s="250"/>
      <c r="E123" s="283"/>
    </row>
    <row r="124" spans="1:5" ht="15" customHeight="1" x14ac:dyDescent="0.25">
      <c r="A124" s="798"/>
      <c r="B124" s="250"/>
      <c r="C124" s="250"/>
      <c r="D124" s="250"/>
      <c r="E124" s="283"/>
    </row>
    <row r="125" spans="1:5" ht="15" customHeight="1" x14ac:dyDescent="0.25">
      <c r="A125" s="798"/>
      <c r="B125" s="250"/>
      <c r="C125" s="250"/>
      <c r="D125" s="250"/>
      <c r="E125" s="283"/>
    </row>
    <row r="126" spans="1:5" ht="15" customHeight="1" x14ac:dyDescent="0.25">
      <c r="A126" s="798"/>
      <c r="B126" s="250"/>
      <c r="C126" s="250"/>
      <c r="D126" s="250"/>
      <c r="E126" s="283"/>
    </row>
    <row r="127" spans="1:5" ht="15" customHeight="1" x14ac:dyDescent="0.25">
      <c r="A127" s="798"/>
      <c r="B127" s="250"/>
      <c r="C127" s="250"/>
      <c r="D127" s="250"/>
    </row>
    <row r="128" spans="1:5" ht="15" customHeight="1" x14ac:dyDescent="0.25">
      <c r="A128" s="798"/>
      <c r="B128" s="250"/>
      <c r="C128" s="250"/>
      <c r="D128" s="250"/>
    </row>
    <row r="129" spans="1:4" ht="15" customHeight="1" x14ac:dyDescent="0.25">
      <c r="A129" s="798"/>
      <c r="B129" s="250"/>
      <c r="C129" s="250"/>
      <c r="D129" s="250"/>
    </row>
    <row r="130" spans="1:4" ht="15" customHeight="1" x14ac:dyDescent="0.25">
      <c r="A130" s="798"/>
      <c r="B130" s="250"/>
      <c r="C130" s="250"/>
      <c r="D130" s="250"/>
    </row>
    <row r="131" spans="1:4" ht="15" customHeight="1" x14ac:dyDescent="0.25">
      <c r="A131" s="798"/>
      <c r="B131" s="250"/>
      <c r="C131" s="250"/>
      <c r="D131" s="250"/>
    </row>
    <row r="132" spans="1:4" ht="15" customHeight="1" x14ac:dyDescent="0.25">
      <c r="A132" s="798"/>
      <c r="B132" s="250"/>
      <c r="C132" s="250"/>
      <c r="D132" s="250"/>
    </row>
    <row r="133" spans="1:4" ht="15" customHeight="1" x14ac:dyDescent="0.25">
      <c r="A133" s="798"/>
      <c r="B133" s="250"/>
      <c r="C133" s="250"/>
      <c r="D133" s="250"/>
    </row>
    <row r="134" spans="1:4" ht="15" customHeight="1" x14ac:dyDescent="0.25">
      <c r="A134" s="798"/>
      <c r="B134" s="250"/>
      <c r="C134" s="250"/>
      <c r="D134" s="250"/>
    </row>
    <row r="135" spans="1:4" ht="15" customHeight="1" x14ac:dyDescent="0.25">
      <c r="A135" s="798"/>
      <c r="B135" s="250"/>
      <c r="C135" s="250"/>
      <c r="D135" s="250"/>
    </row>
    <row r="136" spans="1:4" ht="15" customHeight="1" x14ac:dyDescent="0.25">
      <c r="A136" s="798"/>
      <c r="B136" s="250"/>
      <c r="C136" s="250"/>
      <c r="D136" s="250"/>
    </row>
    <row r="137" spans="1:4" ht="15" customHeight="1" x14ac:dyDescent="0.25">
      <c r="A137" s="798"/>
      <c r="B137" s="250"/>
      <c r="C137" s="250"/>
      <c r="D137" s="250"/>
    </row>
  </sheetData>
  <mergeCells count="25">
    <mergeCell ref="AI1:AK1"/>
    <mergeCell ref="J3:L3"/>
    <mergeCell ref="C116:D116"/>
    <mergeCell ref="C115:D115"/>
    <mergeCell ref="F34:H34"/>
    <mergeCell ref="F52:H52"/>
    <mergeCell ref="F35:H35"/>
    <mergeCell ref="F36:H36"/>
    <mergeCell ref="F3:H3"/>
    <mergeCell ref="C117:D117"/>
    <mergeCell ref="B1:D1"/>
    <mergeCell ref="B2:D2"/>
    <mergeCell ref="B3:D3"/>
    <mergeCell ref="B22:D22"/>
    <mergeCell ref="B29:D29"/>
    <mergeCell ref="B34:D34"/>
    <mergeCell ref="B75:D75"/>
    <mergeCell ref="B95:D95"/>
    <mergeCell ref="B110:D110"/>
    <mergeCell ref="B35:D35"/>
    <mergeCell ref="B69:D69"/>
    <mergeCell ref="C111:D111"/>
    <mergeCell ref="C112:D112"/>
    <mergeCell ref="C113:D113"/>
    <mergeCell ref="C114:D114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99"/>
  <sheetViews>
    <sheetView showGridLines="0" workbookViewId="0">
      <selection activeCell="J16" sqref="J16"/>
    </sheetView>
  </sheetViews>
  <sheetFormatPr defaultRowHeight="16.5" x14ac:dyDescent="0.3"/>
  <cols>
    <col min="1" max="1" width="1.77734375" customWidth="1"/>
    <col min="2" max="2" width="23" style="114" customWidth="1"/>
    <col min="3" max="3" width="30" style="114" customWidth="1"/>
    <col min="4" max="4" width="63.6640625" style="114" customWidth="1"/>
    <col min="5" max="5" width="1.77734375" style="203" customWidth="1"/>
    <col min="6" max="6" width="8.88671875" style="661"/>
    <col min="7" max="8" width="2.77734375" style="661" customWidth="1"/>
    <col min="9" max="10" width="11.44140625" style="661" customWidth="1"/>
    <col min="11" max="16384" width="8.88671875" style="661"/>
  </cols>
  <sheetData>
    <row r="1" spans="1:11" x14ac:dyDescent="0.3">
      <c r="A1" s="193"/>
      <c r="B1" s="1521" t="s">
        <v>1350</v>
      </c>
      <c r="C1" s="1521"/>
      <c r="D1" s="1521"/>
      <c r="E1" s="278"/>
      <c r="G1" s="661" t="s">
        <v>1398</v>
      </c>
    </row>
    <row r="2" spans="1:11" x14ac:dyDescent="0.3">
      <c r="A2" s="195"/>
      <c r="B2" s="870" t="s">
        <v>943</v>
      </c>
      <c r="C2" s="870" t="s">
        <v>467</v>
      </c>
      <c r="D2" s="870" t="s">
        <v>507</v>
      </c>
      <c r="E2" s="262"/>
      <c r="H2" s="688" t="s">
        <v>930</v>
      </c>
      <c r="I2" s="688"/>
    </row>
    <row r="3" spans="1:11" x14ac:dyDescent="0.3">
      <c r="A3" s="194"/>
      <c r="B3" s="1522" t="s">
        <v>1619</v>
      </c>
      <c r="C3" s="1523"/>
      <c r="D3" s="1524"/>
      <c r="E3" s="262"/>
      <c r="H3" s="688"/>
      <c r="I3" s="688" t="s">
        <v>932</v>
      </c>
    </row>
    <row r="4" spans="1:11" x14ac:dyDescent="0.3">
      <c r="A4" s="194"/>
      <c r="B4" s="1526" t="s">
        <v>955</v>
      </c>
      <c r="C4" s="1527"/>
      <c r="D4" s="1528"/>
      <c r="E4" s="262"/>
      <c r="H4" s="688"/>
      <c r="I4" s="688" t="s">
        <v>934</v>
      </c>
    </row>
    <row r="5" spans="1:11" x14ac:dyDescent="0.3">
      <c r="A5" s="194"/>
      <c r="B5" s="789" t="s">
        <v>1667</v>
      </c>
      <c r="C5" s="789" t="s">
        <v>627</v>
      </c>
      <c r="D5" s="789" t="s">
        <v>1407</v>
      </c>
      <c r="E5" s="262"/>
      <c r="H5" s="688"/>
      <c r="I5" s="688" t="s">
        <v>937</v>
      </c>
    </row>
    <row r="6" spans="1:11" x14ac:dyDescent="0.3">
      <c r="A6" s="194"/>
      <c r="B6" s="724" t="s">
        <v>1668</v>
      </c>
      <c r="C6" s="724" t="s">
        <v>498</v>
      </c>
      <c r="D6" s="724" t="s">
        <v>1443</v>
      </c>
      <c r="E6" s="262"/>
      <c r="H6" s="10" t="s">
        <v>931</v>
      </c>
      <c r="I6" s="10"/>
    </row>
    <row r="7" spans="1:11" x14ac:dyDescent="0.3">
      <c r="A7" s="194"/>
      <c r="B7" s="1526" t="s">
        <v>1418</v>
      </c>
      <c r="C7" s="1527" t="s">
        <v>953</v>
      </c>
      <c r="D7" s="1528"/>
      <c r="E7" s="242"/>
      <c r="H7" s="10"/>
      <c r="I7" s="10" t="s">
        <v>933</v>
      </c>
    </row>
    <row r="8" spans="1:11" x14ac:dyDescent="0.3">
      <c r="A8" s="194"/>
      <c r="B8" s="781" t="s">
        <v>1408</v>
      </c>
      <c r="C8" s="781" t="s">
        <v>498</v>
      </c>
      <c r="D8" s="781" t="s">
        <v>1409</v>
      </c>
      <c r="E8" s="242"/>
      <c r="H8" s="10"/>
      <c r="I8" s="10" t="s">
        <v>935</v>
      </c>
    </row>
    <row r="9" spans="1:11" x14ac:dyDescent="0.3">
      <c r="A9" s="195"/>
      <c r="B9" s="721" t="s">
        <v>1410</v>
      </c>
      <c r="C9" s="721" t="s">
        <v>962</v>
      </c>
      <c r="D9" s="721" t="s">
        <v>1411</v>
      </c>
      <c r="E9" s="242"/>
      <c r="H9" s="10"/>
      <c r="I9" s="10" t="s">
        <v>936</v>
      </c>
    </row>
    <row r="10" spans="1:11" x14ac:dyDescent="0.3">
      <c r="A10" s="194"/>
      <c r="B10" s="721" t="s">
        <v>1412</v>
      </c>
      <c r="C10" s="721" t="s">
        <v>498</v>
      </c>
      <c r="D10" s="721" t="s">
        <v>1413</v>
      </c>
      <c r="E10" s="242"/>
      <c r="H10" s="10"/>
      <c r="I10" s="10" t="s">
        <v>1399</v>
      </c>
    </row>
    <row r="11" spans="1:11" x14ac:dyDescent="0.3">
      <c r="A11" s="194"/>
      <c r="B11" s="721" t="s">
        <v>1414</v>
      </c>
      <c r="C11" s="721" t="s">
        <v>962</v>
      </c>
      <c r="D11" s="721" t="s">
        <v>1415</v>
      </c>
      <c r="E11" s="242"/>
      <c r="H11" s="10"/>
      <c r="I11" s="10"/>
    </row>
    <row r="12" spans="1:11" x14ac:dyDescent="0.3">
      <c r="A12" s="194"/>
      <c r="B12" s="721" t="s">
        <v>1416</v>
      </c>
      <c r="C12" s="721" t="s">
        <v>1444</v>
      </c>
      <c r="D12" s="721" t="s">
        <v>1417</v>
      </c>
      <c r="E12" s="242"/>
      <c r="G12" s="367" t="s">
        <v>1271</v>
      </c>
      <c r="H12" s="931"/>
      <c r="I12" s="10"/>
    </row>
    <row r="13" spans="1:11" x14ac:dyDescent="0.3">
      <c r="A13" s="194"/>
      <c r="B13" s="1526" t="s">
        <v>1262</v>
      </c>
      <c r="C13" s="1527" t="s">
        <v>953</v>
      </c>
      <c r="D13" s="1528"/>
      <c r="E13" s="242"/>
      <c r="G13" s="367" t="s">
        <v>1777</v>
      </c>
      <c r="H13" s="367"/>
    </row>
    <row r="14" spans="1:11" x14ac:dyDescent="0.3">
      <c r="A14" s="194"/>
      <c r="B14" s="790" t="s">
        <v>1009</v>
      </c>
      <c r="C14" s="790" t="s">
        <v>962</v>
      </c>
      <c r="D14" s="790" t="s">
        <v>1439</v>
      </c>
      <c r="E14" s="242"/>
      <c r="G14" s="367"/>
      <c r="H14" s="367"/>
    </row>
    <row r="15" spans="1:11" x14ac:dyDescent="0.3">
      <c r="A15" s="195"/>
      <c r="B15" s="752" t="s">
        <v>1045</v>
      </c>
      <c r="C15" s="752" t="s">
        <v>1437</v>
      </c>
      <c r="D15" s="752" t="s">
        <v>1441</v>
      </c>
      <c r="E15" s="242"/>
      <c r="G15" s="367" t="s">
        <v>1778</v>
      </c>
      <c r="H15" s="367"/>
    </row>
    <row r="16" spans="1:11" x14ac:dyDescent="0.3">
      <c r="A16" s="194"/>
      <c r="B16" s="752" t="s">
        <v>1046</v>
      </c>
      <c r="C16" s="752" t="s">
        <v>1437</v>
      </c>
      <c r="D16" s="752" t="s">
        <v>1442</v>
      </c>
      <c r="E16" s="242"/>
      <c r="G16" s="367"/>
      <c r="H16" s="367" t="s">
        <v>1779</v>
      </c>
      <c r="J16" s="10"/>
      <c r="K16" s="10"/>
    </row>
    <row r="17" spans="1:13" x14ac:dyDescent="0.3">
      <c r="A17" s="194"/>
      <c r="B17" s="752" t="s">
        <v>1047</v>
      </c>
      <c r="C17" s="752" t="s">
        <v>498</v>
      </c>
      <c r="D17" s="752" t="s">
        <v>1438</v>
      </c>
      <c r="E17" s="242"/>
      <c r="G17" s="367"/>
      <c r="H17" s="367" t="s">
        <v>1780</v>
      </c>
      <c r="J17" s="10"/>
      <c r="K17" s="10"/>
    </row>
    <row r="18" spans="1:13" x14ac:dyDescent="0.3">
      <c r="A18" s="194"/>
      <c r="B18" s="773" t="s">
        <v>1420</v>
      </c>
      <c r="C18" s="773" t="s">
        <v>962</v>
      </c>
      <c r="D18" s="773" t="s">
        <v>1440</v>
      </c>
      <c r="E18" s="242"/>
      <c r="G18" s="367"/>
      <c r="H18" s="367" t="s">
        <v>1781</v>
      </c>
      <c r="I18" s="10"/>
      <c r="J18" s="10"/>
      <c r="K18" s="10"/>
    </row>
    <row r="19" spans="1:13" x14ac:dyDescent="0.3">
      <c r="A19" s="194"/>
      <c r="B19" s="1526" t="s">
        <v>1263</v>
      </c>
      <c r="C19" s="1527" t="s">
        <v>953</v>
      </c>
      <c r="D19" s="1528"/>
      <c r="E19" s="242"/>
      <c r="G19" s="367"/>
      <c r="H19" s="367" t="s">
        <v>1782</v>
      </c>
      <c r="J19" s="10"/>
      <c r="K19" s="10"/>
    </row>
    <row r="20" spans="1:13" x14ac:dyDescent="0.3">
      <c r="A20" s="194"/>
      <c r="B20" s="808" t="s">
        <v>1421</v>
      </c>
      <c r="C20" s="808" t="s">
        <v>1268</v>
      </c>
      <c r="D20" s="808" t="s">
        <v>1436</v>
      </c>
      <c r="E20" s="242"/>
      <c r="G20" s="367"/>
      <c r="H20" s="367" t="s">
        <v>1783</v>
      </c>
      <c r="I20" s="367"/>
      <c r="J20" s="10"/>
      <c r="K20" s="10"/>
    </row>
    <row r="21" spans="1:13" x14ac:dyDescent="0.3">
      <c r="A21" s="194"/>
      <c r="B21" s="724" t="s">
        <v>1423</v>
      </c>
      <c r="C21" s="724" t="s">
        <v>1037</v>
      </c>
      <c r="D21" s="724" t="s">
        <v>1435</v>
      </c>
      <c r="E21" s="262"/>
      <c r="G21" s="367"/>
      <c r="H21" s="367"/>
      <c r="I21" s="367"/>
      <c r="J21" s="10"/>
      <c r="K21" s="10"/>
    </row>
    <row r="22" spans="1:13" x14ac:dyDescent="0.3">
      <c r="A22" s="194"/>
      <c r="B22" s="1522" t="s">
        <v>1620</v>
      </c>
      <c r="C22" s="1523"/>
      <c r="D22" s="1524"/>
      <c r="E22" s="262"/>
      <c r="G22" s="367" t="s">
        <v>1784</v>
      </c>
      <c r="H22" s="367"/>
      <c r="I22" s="367"/>
      <c r="J22" s="10"/>
      <c r="K22" s="10"/>
    </row>
    <row r="23" spans="1:13" x14ac:dyDescent="0.3">
      <c r="A23" s="194"/>
      <c r="B23" s="1526" t="s">
        <v>1010</v>
      </c>
      <c r="C23" s="1527"/>
      <c r="D23" s="1528"/>
      <c r="E23" s="262"/>
      <c r="G23" s="367"/>
      <c r="H23" s="367" t="s">
        <v>1785</v>
      </c>
      <c r="I23" s="367"/>
    </row>
    <row r="24" spans="1:13" x14ac:dyDescent="0.3">
      <c r="A24" s="195"/>
      <c r="B24" s="809" t="s">
        <v>1424</v>
      </c>
      <c r="C24" s="809" t="s">
        <v>1430</v>
      </c>
      <c r="D24" s="809" t="s">
        <v>1427</v>
      </c>
      <c r="E24" s="262"/>
      <c r="G24" s="367"/>
      <c r="H24" s="367" t="s">
        <v>1786</v>
      </c>
      <c r="I24" s="367"/>
    </row>
    <row r="25" spans="1:13" x14ac:dyDescent="0.3">
      <c r="A25" s="194"/>
      <c r="B25" s="352" t="s">
        <v>1425</v>
      </c>
      <c r="C25" s="352" t="s">
        <v>962</v>
      </c>
      <c r="D25" s="352" t="s">
        <v>1428</v>
      </c>
      <c r="E25" s="262"/>
      <c r="G25" s="367"/>
      <c r="H25" s="367"/>
      <c r="I25" s="367"/>
    </row>
    <row r="26" spans="1:13" x14ac:dyDescent="0.3">
      <c r="A26" s="194"/>
      <c r="B26" s="352" t="s">
        <v>944</v>
      </c>
      <c r="C26" s="352" t="s">
        <v>962</v>
      </c>
      <c r="D26" s="352" t="s">
        <v>1429</v>
      </c>
      <c r="E26" s="262"/>
      <c r="G26" s="367"/>
      <c r="H26" s="367"/>
      <c r="I26" s="367"/>
      <c r="L26" s="661">
        <v>255</v>
      </c>
    </row>
    <row r="27" spans="1:13" x14ac:dyDescent="0.3">
      <c r="A27" s="194"/>
      <c r="B27" s="352" t="s">
        <v>959</v>
      </c>
      <c r="C27" s="352" t="s">
        <v>1426</v>
      </c>
      <c r="D27" s="352" t="s">
        <v>1431</v>
      </c>
      <c r="E27" s="262"/>
      <c r="G27" s="367"/>
      <c r="H27" s="367"/>
      <c r="I27" s="367" t="s">
        <v>3168</v>
      </c>
      <c r="J27" s="367" t="s">
        <v>962</v>
      </c>
      <c r="K27" s="367"/>
      <c r="L27" s="367">
        <v>0.85</v>
      </c>
      <c r="M27" s="367"/>
    </row>
    <row r="28" spans="1:13" x14ac:dyDescent="0.3">
      <c r="A28" s="194"/>
      <c r="B28" s="1522" t="s">
        <v>1621</v>
      </c>
      <c r="C28" s="1523"/>
      <c r="D28" s="1524"/>
      <c r="E28" s="262"/>
      <c r="G28" s="367"/>
      <c r="H28" s="367"/>
      <c r="I28" s="367" t="s">
        <v>3168</v>
      </c>
      <c r="J28" s="367" t="s">
        <v>3169</v>
      </c>
      <c r="K28" s="931"/>
      <c r="L28" s="367">
        <f>L27*L26</f>
        <v>216.75</v>
      </c>
      <c r="M28" s="367"/>
    </row>
    <row r="29" spans="1:13" x14ac:dyDescent="0.3">
      <c r="A29" s="195"/>
      <c r="B29" s="1526" t="s">
        <v>1186</v>
      </c>
      <c r="C29" s="1527"/>
      <c r="D29" s="1528"/>
      <c r="E29" s="262"/>
      <c r="G29" s="367"/>
      <c r="H29" s="367"/>
      <c r="I29" s="367" t="s">
        <v>3168</v>
      </c>
      <c r="J29" s="367" t="s">
        <v>3168</v>
      </c>
      <c r="K29" s="367"/>
      <c r="L29" s="367"/>
      <c r="M29" s="367"/>
    </row>
    <row r="30" spans="1:13" x14ac:dyDescent="0.3">
      <c r="A30" s="194"/>
      <c r="B30" s="789" t="s">
        <v>1271</v>
      </c>
      <c r="C30" s="789" t="s">
        <v>1404</v>
      </c>
      <c r="D30" s="789" t="s">
        <v>1405</v>
      </c>
      <c r="E30" s="262"/>
      <c r="G30" s="367"/>
      <c r="H30" s="367"/>
      <c r="I30" s="367" t="s">
        <v>3169</v>
      </c>
      <c r="J30" s="367" t="s">
        <v>962</v>
      </c>
      <c r="K30" s="367"/>
      <c r="L30" s="367"/>
      <c r="M30" s="367"/>
    </row>
    <row r="31" spans="1:13" x14ac:dyDescent="0.3">
      <c r="A31" s="194"/>
      <c r="B31" s="816" t="s">
        <v>1400</v>
      </c>
      <c r="C31" s="816" t="s">
        <v>1404</v>
      </c>
      <c r="D31" s="816" t="s">
        <v>1401</v>
      </c>
      <c r="E31" s="262"/>
      <c r="G31" s="367"/>
      <c r="H31" s="367"/>
      <c r="I31" s="367" t="s">
        <v>3169</v>
      </c>
      <c r="J31" s="367" t="s">
        <v>3169</v>
      </c>
      <c r="K31" s="367"/>
      <c r="L31" s="367"/>
      <c r="M31" s="367"/>
    </row>
    <row r="32" spans="1:13" x14ac:dyDescent="0.3">
      <c r="A32" s="194"/>
      <c r="B32" s="752" t="s">
        <v>951</v>
      </c>
      <c r="C32" s="752" t="s">
        <v>1403</v>
      </c>
      <c r="D32" s="752" t="s">
        <v>1434</v>
      </c>
      <c r="E32" s="262"/>
      <c r="G32" s="367"/>
      <c r="H32" s="367"/>
      <c r="I32" s="367" t="s">
        <v>3169</v>
      </c>
      <c r="J32" s="367" t="s">
        <v>3168</v>
      </c>
      <c r="K32" s="367"/>
      <c r="L32" s="367"/>
      <c r="M32" s="367"/>
    </row>
    <row r="33" spans="1:13" x14ac:dyDescent="0.3">
      <c r="A33" s="195"/>
      <c r="B33" s="779" t="s">
        <v>1402</v>
      </c>
      <c r="C33" s="779" t="s">
        <v>1445</v>
      </c>
      <c r="D33" s="779" t="s">
        <v>1406</v>
      </c>
      <c r="E33" s="262"/>
      <c r="G33" s="367"/>
      <c r="H33" s="367"/>
      <c r="I33" s="367"/>
      <c r="J33" s="367"/>
      <c r="K33" s="367"/>
      <c r="L33" s="367"/>
      <c r="M33" s="367"/>
    </row>
    <row r="34" spans="1:13" x14ac:dyDescent="0.3">
      <c r="A34" s="194"/>
      <c r="B34" s="1526" t="s">
        <v>1010</v>
      </c>
      <c r="C34" s="1527" t="s">
        <v>953</v>
      </c>
      <c r="D34" s="1528"/>
      <c r="E34" s="242"/>
      <c r="G34" s="367"/>
      <c r="H34" s="367"/>
      <c r="I34" s="367"/>
      <c r="J34" s="367"/>
      <c r="K34" s="367"/>
      <c r="L34" s="367"/>
      <c r="M34" s="367"/>
    </row>
    <row r="35" spans="1:13" x14ac:dyDescent="0.3">
      <c r="A35" s="195"/>
      <c r="B35" s="808" t="s">
        <v>1419</v>
      </c>
      <c r="C35" s="808"/>
      <c r="D35" s="808" t="s">
        <v>1432</v>
      </c>
      <c r="E35" s="242"/>
      <c r="G35" s="367"/>
      <c r="H35" s="367"/>
      <c r="I35" s="367"/>
      <c r="J35" s="367"/>
      <c r="K35" s="367"/>
      <c r="L35" s="367"/>
      <c r="M35" s="367"/>
    </row>
    <row r="36" spans="1:13" x14ac:dyDescent="0.3">
      <c r="A36" s="195"/>
      <c r="B36" s="352" t="s">
        <v>1422</v>
      </c>
      <c r="C36" s="352" t="s">
        <v>498</v>
      </c>
      <c r="D36" s="352" t="s">
        <v>1433</v>
      </c>
      <c r="E36" s="242"/>
      <c r="G36" s="367"/>
      <c r="H36" s="367"/>
      <c r="I36" s="367"/>
      <c r="J36" s="367"/>
      <c r="K36" s="367"/>
      <c r="L36" s="367"/>
      <c r="M36" s="367"/>
    </row>
    <row r="37" spans="1:13" x14ac:dyDescent="0.3">
      <c r="A37" s="709"/>
      <c r="B37" s="1529"/>
      <c r="C37" s="1529"/>
      <c r="D37" s="1529"/>
      <c r="E37" s="248"/>
      <c r="I37" s="367"/>
      <c r="J37" s="367"/>
      <c r="K37" s="367"/>
      <c r="L37" s="367"/>
      <c r="M37" s="367"/>
    </row>
    <row r="38" spans="1:13" x14ac:dyDescent="0.3">
      <c r="A38" s="710"/>
      <c r="B38" s="711"/>
      <c r="C38" s="711"/>
      <c r="D38" s="711"/>
      <c r="E38" s="283"/>
    </row>
    <row r="39" spans="1:13" x14ac:dyDescent="0.3">
      <c r="A39" s="239"/>
      <c r="B39" s="747"/>
      <c r="C39" s="747"/>
      <c r="D39" s="747"/>
      <c r="E39" s="283"/>
    </row>
    <row r="40" spans="1:13" x14ac:dyDescent="0.3">
      <c r="A40" s="239"/>
      <c r="B40" s="747"/>
      <c r="C40" s="747"/>
      <c r="D40" s="747"/>
      <c r="E40" s="283"/>
    </row>
    <row r="41" spans="1:13" x14ac:dyDescent="0.3">
      <c r="A41" s="239"/>
      <c r="B41" s="747"/>
      <c r="C41" s="747"/>
      <c r="D41" s="747"/>
      <c r="E41" s="283"/>
    </row>
    <row r="42" spans="1:13" x14ac:dyDescent="0.3">
      <c r="A42" s="239"/>
      <c r="B42" s="747"/>
      <c r="C42" s="747"/>
      <c r="D42" s="747"/>
      <c r="E42" s="283"/>
    </row>
    <row r="43" spans="1:13" x14ac:dyDescent="0.3">
      <c r="A43" s="239"/>
      <c r="B43" s="747"/>
      <c r="C43" s="747"/>
      <c r="D43" s="747"/>
      <c r="E43" s="747"/>
    </row>
    <row r="44" spans="1:13" x14ac:dyDescent="0.3">
      <c r="A44" s="239"/>
      <c r="B44" s="747"/>
      <c r="C44" s="747"/>
      <c r="D44" s="712"/>
      <c r="E44" s="284"/>
    </row>
    <row r="45" spans="1:13" x14ac:dyDescent="0.3">
      <c r="A45" s="239"/>
      <c r="B45" s="747"/>
      <c r="C45" s="747"/>
      <c r="D45" s="712"/>
      <c r="E45" s="284"/>
    </row>
    <row r="46" spans="1:13" x14ac:dyDescent="0.3">
      <c r="A46" s="239"/>
      <c r="B46" s="747"/>
      <c r="C46" s="747"/>
      <c r="D46" s="712"/>
      <c r="E46" s="747"/>
    </row>
    <row r="47" spans="1:13" x14ac:dyDescent="0.3">
      <c r="A47" s="239"/>
      <c r="B47" s="747"/>
      <c r="C47" s="747"/>
      <c r="D47" s="712"/>
      <c r="E47" s="747"/>
    </row>
    <row r="48" spans="1:13" x14ac:dyDescent="0.3">
      <c r="A48" s="713"/>
      <c r="B48" s="747"/>
      <c r="C48" s="747"/>
      <c r="D48" s="747"/>
      <c r="E48" s="284"/>
    </row>
    <row r="49" spans="1:5" x14ac:dyDescent="0.3">
      <c r="A49" s="713"/>
      <c r="B49" s="747"/>
      <c r="C49" s="747"/>
      <c r="D49" s="747"/>
      <c r="E49" s="284"/>
    </row>
    <row r="50" spans="1:5" x14ac:dyDescent="0.3">
      <c r="A50" s="713"/>
      <c r="B50" s="747"/>
      <c r="C50" s="747"/>
      <c r="D50" s="747"/>
      <c r="E50" s="239"/>
    </row>
    <row r="51" spans="1:5" x14ac:dyDescent="0.3">
      <c r="A51" s="713"/>
      <c r="B51" s="747"/>
      <c r="C51" s="747"/>
      <c r="D51" s="747"/>
      <c r="E51" s="239"/>
    </row>
    <row r="52" spans="1:5" x14ac:dyDescent="0.3">
      <c r="A52" s="713"/>
      <c r="B52" s="747"/>
      <c r="C52" s="747"/>
      <c r="D52" s="747"/>
      <c r="E52" s="239"/>
    </row>
    <row r="53" spans="1:5" x14ac:dyDescent="0.3">
      <c r="A53" s="713"/>
      <c r="B53" s="747"/>
      <c r="C53" s="747"/>
      <c r="D53" s="747"/>
      <c r="E53" s="239"/>
    </row>
    <row r="54" spans="1:5" x14ac:dyDescent="0.3">
      <c r="A54" s="713"/>
      <c r="B54" s="747"/>
      <c r="C54" s="747"/>
      <c r="D54" s="747"/>
      <c r="E54" s="239"/>
    </row>
    <row r="55" spans="1:5" x14ac:dyDescent="0.3">
      <c r="A55" s="713"/>
      <c r="B55" s="747"/>
      <c r="C55" s="747"/>
      <c r="D55" s="747"/>
      <c r="E55" s="239"/>
    </row>
    <row r="56" spans="1:5" x14ac:dyDescent="0.3">
      <c r="A56" s="713"/>
      <c r="B56" s="747"/>
      <c r="C56" s="747"/>
      <c r="D56" s="747"/>
      <c r="E56" s="747"/>
    </row>
    <row r="57" spans="1:5" x14ac:dyDescent="0.3">
      <c r="A57" s="713"/>
      <c r="B57" s="1530"/>
      <c r="C57" s="1530"/>
      <c r="D57" s="1530"/>
      <c r="E57" s="283"/>
    </row>
    <row r="58" spans="1:5" x14ac:dyDescent="0.3">
      <c r="A58" s="713"/>
      <c r="B58" s="747"/>
      <c r="C58" s="747"/>
      <c r="D58" s="747"/>
      <c r="E58" s="283"/>
    </row>
    <row r="59" spans="1:5" x14ac:dyDescent="0.3">
      <c r="A59" s="713"/>
      <c r="B59" s="747"/>
      <c r="C59" s="747"/>
      <c r="D59" s="747"/>
      <c r="E59" s="283"/>
    </row>
    <row r="60" spans="1:5" x14ac:dyDescent="0.3">
      <c r="A60" s="713"/>
      <c r="B60" s="747"/>
      <c r="C60" s="747"/>
      <c r="D60" s="747"/>
      <c r="E60" s="283"/>
    </row>
    <row r="61" spans="1:5" x14ac:dyDescent="0.3">
      <c r="A61" s="713"/>
      <c r="B61" s="747"/>
      <c r="C61" s="747"/>
      <c r="D61" s="747"/>
      <c r="E61" s="283"/>
    </row>
    <row r="62" spans="1:5" x14ac:dyDescent="0.3">
      <c r="A62" s="713"/>
      <c r="B62" s="747"/>
      <c r="C62" s="747"/>
      <c r="D62" s="747"/>
      <c r="E62" s="283"/>
    </row>
    <row r="63" spans="1:5" x14ac:dyDescent="0.3">
      <c r="A63" s="713"/>
      <c r="B63" s="747"/>
      <c r="C63" s="747"/>
      <c r="D63" s="747"/>
      <c r="E63" s="283"/>
    </row>
    <row r="64" spans="1:5" x14ac:dyDescent="0.3">
      <c r="A64" s="713"/>
      <c r="B64" s="747"/>
      <c r="C64" s="747"/>
      <c r="D64" s="747"/>
      <c r="E64" s="283"/>
    </row>
    <row r="65" spans="1:5" x14ac:dyDescent="0.3">
      <c r="A65" s="713"/>
      <c r="B65" s="747"/>
      <c r="C65" s="747"/>
      <c r="D65" s="747"/>
      <c r="E65" s="283"/>
    </row>
    <row r="66" spans="1:5" x14ac:dyDescent="0.3">
      <c r="A66" s="713"/>
      <c r="B66" s="747"/>
      <c r="C66" s="747"/>
      <c r="D66" s="747"/>
      <c r="E66" s="283"/>
    </row>
    <row r="67" spans="1:5" x14ac:dyDescent="0.3">
      <c r="A67" s="713"/>
      <c r="B67" s="747"/>
      <c r="C67" s="747"/>
      <c r="D67" s="747"/>
      <c r="E67" s="283"/>
    </row>
    <row r="68" spans="1:5" x14ac:dyDescent="0.3">
      <c r="A68" s="713"/>
      <c r="B68" s="747"/>
      <c r="C68" s="747"/>
      <c r="D68" s="747"/>
      <c r="E68" s="283"/>
    </row>
    <row r="69" spans="1:5" x14ac:dyDescent="0.3">
      <c r="A69" s="713"/>
      <c r="B69" s="747"/>
      <c r="C69" s="747"/>
      <c r="D69" s="747"/>
      <c r="E69" s="283"/>
    </row>
    <row r="70" spans="1:5" x14ac:dyDescent="0.3">
      <c r="A70" s="713"/>
      <c r="B70" s="747"/>
      <c r="C70" s="747"/>
      <c r="D70" s="747"/>
      <c r="E70" s="283"/>
    </row>
    <row r="71" spans="1:5" x14ac:dyDescent="0.3">
      <c r="A71" s="713"/>
      <c r="B71" s="747"/>
      <c r="C71" s="747"/>
      <c r="D71" s="747"/>
      <c r="E71" s="283"/>
    </row>
    <row r="72" spans="1:5" x14ac:dyDescent="0.3">
      <c r="A72" s="713"/>
      <c r="B72" s="1530"/>
      <c r="C72" s="1530"/>
      <c r="D72" s="1530"/>
    </row>
    <row r="73" spans="1:5" x14ac:dyDescent="0.3">
      <c r="A73" s="713"/>
      <c r="B73" s="747"/>
      <c r="C73" s="1520"/>
      <c r="D73" s="1520"/>
    </row>
    <row r="74" spans="1:5" x14ac:dyDescent="0.3">
      <c r="A74" s="713"/>
      <c r="B74" s="747"/>
      <c r="C74" s="1520"/>
      <c r="D74" s="1520"/>
    </row>
    <row r="75" spans="1:5" x14ac:dyDescent="0.3">
      <c r="A75" s="713"/>
      <c r="B75" s="747"/>
      <c r="C75" s="1520"/>
      <c r="D75" s="1520"/>
    </row>
    <row r="76" spans="1:5" x14ac:dyDescent="0.3">
      <c r="A76" s="713"/>
      <c r="B76" s="747"/>
      <c r="C76" s="1520"/>
      <c r="D76" s="1520"/>
    </row>
    <row r="77" spans="1:5" x14ac:dyDescent="0.3">
      <c r="A77" s="713"/>
      <c r="B77" s="747"/>
      <c r="C77" s="1520"/>
      <c r="D77" s="1520"/>
    </row>
    <row r="78" spans="1:5" x14ac:dyDescent="0.3">
      <c r="A78" s="713"/>
      <c r="B78" s="747"/>
      <c r="C78" s="1520"/>
      <c r="D78" s="1520"/>
    </row>
    <row r="79" spans="1:5" x14ac:dyDescent="0.3">
      <c r="A79" s="713"/>
      <c r="B79" s="747"/>
      <c r="C79" s="1520"/>
      <c r="D79" s="1520"/>
    </row>
    <row r="80" spans="1:5" x14ac:dyDescent="0.3">
      <c r="A80" s="713"/>
      <c r="B80" s="197"/>
      <c r="C80" s="197"/>
      <c r="D80" s="197"/>
    </row>
    <row r="81" spans="1:4" x14ac:dyDescent="0.3">
      <c r="A81" s="713"/>
      <c r="B81" s="197"/>
      <c r="C81" s="197"/>
      <c r="D81" s="197"/>
    </row>
    <row r="82" spans="1:4" x14ac:dyDescent="0.3">
      <c r="A82" s="713"/>
      <c r="B82" s="197"/>
      <c r="C82" s="197"/>
      <c r="D82" s="197"/>
    </row>
    <row r="83" spans="1:4" x14ac:dyDescent="0.3">
      <c r="A83" s="713"/>
      <c r="B83" s="197"/>
      <c r="C83" s="197"/>
      <c r="D83" s="197"/>
    </row>
    <row r="84" spans="1:4" x14ac:dyDescent="0.3">
      <c r="A84" s="715"/>
      <c r="B84" s="250"/>
      <c r="C84" s="250"/>
      <c r="D84" s="250"/>
    </row>
    <row r="85" spans="1:4" x14ac:dyDescent="0.3">
      <c r="A85" s="715"/>
      <c r="B85" s="250"/>
      <c r="C85" s="250"/>
      <c r="D85" s="250"/>
    </row>
    <row r="86" spans="1:4" x14ac:dyDescent="0.3">
      <c r="A86" s="715"/>
      <c r="B86" s="250"/>
      <c r="C86" s="250"/>
      <c r="D86" s="250"/>
    </row>
    <row r="87" spans="1:4" x14ac:dyDescent="0.3">
      <c r="A87" s="715"/>
      <c r="B87" s="250"/>
      <c r="C87" s="250"/>
      <c r="D87" s="250"/>
    </row>
    <row r="88" spans="1:4" x14ac:dyDescent="0.3">
      <c r="A88" s="715"/>
      <c r="B88" s="250"/>
      <c r="C88" s="250"/>
      <c r="D88" s="250"/>
    </row>
    <row r="89" spans="1:4" x14ac:dyDescent="0.3">
      <c r="A89" s="715"/>
      <c r="B89" s="250"/>
      <c r="C89" s="250"/>
      <c r="D89" s="250"/>
    </row>
    <row r="90" spans="1:4" x14ac:dyDescent="0.3">
      <c r="A90" s="715"/>
      <c r="B90" s="250"/>
      <c r="C90" s="250"/>
      <c r="D90" s="250"/>
    </row>
    <row r="91" spans="1:4" x14ac:dyDescent="0.3">
      <c r="A91" s="715"/>
      <c r="B91" s="250"/>
      <c r="C91" s="250"/>
      <c r="D91" s="250"/>
    </row>
    <row r="92" spans="1:4" x14ac:dyDescent="0.3">
      <c r="A92" s="715"/>
      <c r="B92" s="250"/>
      <c r="C92" s="250"/>
      <c r="D92" s="250"/>
    </row>
    <row r="93" spans="1:4" x14ac:dyDescent="0.3">
      <c r="A93" s="715"/>
      <c r="B93" s="250"/>
      <c r="C93" s="250"/>
      <c r="D93" s="250"/>
    </row>
    <row r="94" spans="1:4" x14ac:dyDescent="0.3">
      <c r="A94" s="715"/>
      <c r="B94" s="250"/>
      <c r="C94" s="250"/>
      <c r="D94" s="250"/>
    </row>
    <row r="95" spans="1:4" x14ac:dyDescent="0.3">
      <c r="A95" s="715"/>
      <c r="B95" s="250"/>
      <c r="C95" s="250"/>
      <c r="D95" s="250"/>
    </row>
    <row r="96" spans="1:4" x14ac:dyDescent="0.3">
      <c r="A96" s="715"/>
      <c r="B96" s="250"/>
      <c r="C96" s="250"/>
      <c r="D96" s="250"/>
    </row>
    <row r="97" spans="1:4" x14ac:dyDescent="0.3">
      <c r="A97" s="715"/>
      <c r="B97" s="250"/>
      <c r="C97" s="250"/>
      <c r="D97" s="250"/>
    </row>
    <row r="98" spans="1:4" x14ac:dyDescent="0.3">
      <c r="A98" s="715"/>
      <c r="B98" s="250"/>
      <c r="C98" s="250"/>
      <c r="D98" s="250"/>
    </row>
    <row r="99" spans="1:4" x14ac:dyDescent="0.3">
      <c r="A99" s="715"/>
      <c r="B99" s="250"/>
      <c r="C99" s="250"/>
      <c r="D99" s="250"/>
    </row>
  </sheetData>
  <mergeCells count="21">
    <mergeCell ref="B28:D28"/>
    <mergeCell ref="B1:D1"/>
    <mergeCell ref="B3:D3"/>
    <mergeCell ref="B4:D4"/>
    <mergeCell ref="B7:D7"/>
    <mergeCell ref="B13:D13"/>
    <mergeCell ref="B22:D22"/>
    <mergeCell ref="B23:D23"/>
    <mergeCell ref="B19:D19"/>
    <mergeCell ref="C79:D79"/>
    <mergeCell ref="B29:D29"/>
    <mergeCell ref="B34:D34"/>
    <mergeCell ref="B37:D37"/>
    <mergeCell ref="B57:D57"/>
    <mergeCell ref="B72:D72"/>
    <mergeCell ref="C73:D73"/>
    <mergeCell ref="C74:D74"/>
    <mergeCell ref="C75:D75"/>
    <mergeCell ref="C76:D76"/>
    <mergeCell ref="C77:D77"/>
    <mergeCell ref="C78:D78"/>
  </mergeCells>
  <pageMargins left="0.7" right="0.7" top="0.75" bottom="0.75" header="0.3" footer="0.3"/>
  <pageSetup orientation="portrait" horizont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00"/>
  </sheetPr>
  <dimension ref="A1:AKR113"/>
  <sheetViews>
    <sheetView showGridLines="0" zoomScaleNormal="100" workbookViewId="0">
      <selection activeCell="B21" sqref="B21:D21"/>
    </sheetView>
  </sheetViews>
  <sheetFormatPr defaultRowHeight="15" customHeight="1" x14ac:dyDescent="0.3"/>
  <cols>
    <col min="1" max="1" width="1.77734375" customWidth="1"/>
    <col min="2" max="2" width="16" style="114" customWidth="1"/>
    <col min="3" max="3" width="24.109375" style="114" customWidth="1"/>
    <col min="4" max="4" width="50.5546875" style="114" customWidth="1"/>
    <col min="5" max="5" width="1.77734375" style="203" customWidth="1"/>
    <col min="6" max="978" width="10.88671875" style="706" customWidth="1"/>
  </cols>
  <sheetData>
    <row r="1" spans="1:978" s="117" customFormat="1" ht="15" customHeight="1" x14ac:dyDescent="0.3">
      <c r="A1" s="193"/>
      <c r="B1" s="1521" t="s">
        <v>1333</v>
      </c>
      <c r="C1" s="1521"/>
      <c r="D1" s="1521"/>
      <c r="E1" s="278"/>
      <c r="F1" s="705"/>
      <c r="G1" s="705"/>
      <c r="H1" s="705"/>
      <c r="I1" s="705"/>
      <c r="J1" s="705"/>
      <c r="K1" s="705"/>
      <c r="L1" s="705"/>
      <c r="M1" s="705"/>
      <c r="N1" s="705"/>
      <c r="O1" s="705"/>
      <c r="P1" s="705"/>
      <c r="Q1" s="705"/>
      <c r="R1" s="705"/>
      <c r="S1" s="705"/>
      <c r="T1" s="705"/>
      <c r="U1" s="705"/>
      <c r="V1" s="705"/>
      <c r="W1" s="705"/>
      <c r="X1" s="705"/>
      <c r="Y1" s="705"/>
      <c r="Z1" s="705"/>
      <c r="AA1" s="705"/>
      <c r="AB1" s="705"/>
      <c r="AC1" s="705"/>
      <c r="AD1" s="705"/>
      <c r="AE1" s="705"/>
      <c r="AF1" s="705"/>
      <c r="AG1" s="705"/>
      <c r="AH1" s="705"/>
      <c r="AI1" s="705"/>
      <c r="AJ1" s="705"/>
      <c r="AK1" s="705"/>
      <c r="AL1" s="705"/>
      <c r="AM1" s="705"/>
      <c r="AN1" s="705"/>
      <c r="AO1" s="705"/>
      <c r="AP1" s="705"/>
      <c r="AQ1" s="705"/>
      <c r="AR1" s="705"/>
      <c r="AS1" s="705"/>
      <c r="AT1" s="705"/>
      <c r="AU1" s="705"/>
      <c r="AV1" s="705"/>
      <c r="AW1" s="705"/>
      <c r="AX1" s="705"/>
      <c r="AY1" s="705"/>
      <c r="AZ1" s="705"/>
      <c r="BA1" s="705"/>
      <c r="BB1" s="705"/>
      <c r="BC1" s="705"/>
      <c r="BD1" s="705"/>
      <c r="BE1" s="705"/>
      <c r="BF1" s="705"/>
      <c r="BG1" s="705"/>
      <c r="BH1" s="705"/>
      <c r="BI1" s="705"/>
      <c r="BJ1" s="705"/>
      <c r="BK1" s="705"/>
      <c r="BL1" s="705"/>
      <c r="BM1" s="705"/>
      <c r="BN1" s="705"/>
      <c r="BO1" s="705"/>
      <c r="BP1" s="705"/>
      <c r="BQ1" s="705"/>
      <c r="BR1" s="705"/>
      <c r="BS1" s="705"/>
      <c r="BT1" s="705"/>
      <c r="BU1" s="705"/>
      <c r="BV1" s="705"/>
      <c r="BW1" s="705"/>
      <c r="BX1" s="705"/>
      <c r="BY1" s="705"/>
      <c r="BZ1" s="705"/>
      <c r="CA1" s="705"/>
      <c r="CB1" s="705"/>
      <c r="CC1" s="705"/>
      <c r="CD1" s="705"/>
      <c r="CE1" s="705"/>
      <c r="CF1" s="705"/>
      <c r="CG1" s="705"/>
      <c r="CH1" s="705"/>
      <c r="CI1" s="705"/>
      <c r="CJ1" s="705"/>
      <c r="CK1" s="705"/>
      <c r="CL1" s="705"/>
      <c r="CM1" s="705"/>
      <c r="CN1" s="705"/>
      <c r="CO1" s="705"/>
      <c r="CP1" s="705"/>
      <c r="CQ1" s="705"/>
      <c r="CR1" s="705"/>
      <c r="CS1" s="705"/>
      <c r="CT1" s="705"/>
      <c r="CU1" s="705"/>
      <c r="CV1" s="705"/>
      <c r="CW1" s="705"/>
      <c r="CX1" s="705"/>
      <c r="CY1" s="705"/>
      <c r="CZ1" s="705"/>
      <c r="DA1" s="705"/>
      <c r="DB1" s="705"/>
      <c r="DC1" s="705"/>
      <c r="DD1" s="705"/>
      <c r="DE1" s="705"/>
      <c r="DF1" s="705"/>
      <c r="DG1" s="705"/>
      <c r="DH1" s="705"/>
      <c r="DI1" s="705"/>
      <c r="DJ1" s="705"/>
      <c r="DK1" s="705"/>
      <c r="DL1" s="705"/>
      <c r="DM1" s="705"/>
      <c r="DN1" s="705"/>
      <c r="DO1" s="705"/>
      <c r="DP1" s="705"/>
      <c r="DQ1" s="705"/>
      <c r="DR1" s="705"/>
      <c r="DS1" s="705"/>
      <c r="DT1" s="705"/>
      <c r="DU1" s="705"/>
      <c r="DV1" s="705"/>
      <c r="DW1" s="705"/>
      <c r="DX1" s="705"/>
      <c r="DY1" s="705"/>
      <c r="DZ1" s="705"/>
      <c r="EA1" s="705"/>
      <c r="EB1" s="705"/>
      <c r="EC1" s="705"/>
      <c r="ED1" s="705"/>
      <c r="EE1" s="705"/>
      <c r="EF1" s="705"/>
      <c r="EG1" s="705"/>
      <c r="EH1" s="705"/>
      <c r="EI1" s="705"/>
      <c r="EJ1" s="705"/>
      <c r="EK1" s="705"/>
      <c r="EL1" s="705"/>
      <c r="EM1" s="705"/>
      <c r="EN1" s="705"/>
      <c r="EO1" s="705"/>
      <c r="EP1" s="705"/>
      <c r="EQ1" s="705"/>
      <c r="ER1" s="705"/>
      <c r="ES1" s="705"/>
      <c r="ET1" s="705"/>
      <c r="EU1" s="705"/>
      <c r="EV1" s="705"/>
      <c r="EW1" s="705"/>
      <c r="EX1" s="705"/>
      <c r="EY1" s="705"/>
      <c r="EZ1" s="705"/>
      <c r="FA1" s="705"/>
      <c r="FB1" s="705"/>
      <c r="FC1" s="705"/>
      <c r="FD1" s="705"/>
      <c r="FE1" s="705"/>
      <c r="FF1" s="705"/>
      <c r="FG1" s="705"/>
      <c r="FH1" s="705"/>
      <c r="FI1" s="705"/>
      <c r="FJ1" s="705"/>
      <c r="FK1" s="705"/>
      <c r="FL1" s="705"/>
      <c r="FM1" s="705"/>
      <c r="FN1" s="705"/>
      <c r="FO1" s="705"/>
      <c r="FP1" s="705"/>
      <c r="FQ1" s="705"/>
      <c r="FR1" s="705"/>
      <c r="FS1" s="705"/>
      <c r="FT1" s="705"/>
      <c r="FU1" s="705"/>
      <c r="FV1" s="705"/>
      <c r="FW1" s="705"/>
      <c r="FX1" s="705"/>
      <c r="FY1" s="705"/>
      <c r="FZ1" s="705"/>
      <c r="GA1" s="705"/>
      <c r="GB1" s="705"/>
      <c r="GC1" s="705"/>
      <c r="GD1" s="705"/>
      <c r="GE1" s="705"/>
      <c r="GF1" s="705"/>
      <c r="GG1" s="705"/>
      <c r="GH1" s="705"/>
      <c r="GI1" s="705"/>
      <c r="GJ1" s="705"/>
      <c r="GK1" s="705"/>
      <c r="GL1" s="705"/>
      <c r="GM1" s="705"/>
      <c r="GN1" s="705"/>
      <c r="GO1" s="705"/>
      <c r="GP1" s="705"/>
      <c r="GQ1" s="705"/>
      <c r="GR1" s="705"/>
      <c r="GS1" s="705"/>
      <c r="GT1" s="705"/>
      <c r="GU1" s="705"/>
      <c r="GV1" s="705"/>
      <c r="GW1" s="705"/>
      <c r="GX1" s="705"/>
      <c r="GY1" s="705"/>
      <c r="GZ1" s="705"/>
      <c r="HA1" s="705"/>
      <c r="HB1" s="705"/>
      <c r="HC1" s="705"/>
      <c r="HD1" s="705"/>
      <c r="HE1" s="705"/>
      <c r="HF1" s="705"/>
      <c r="HG1" s="705"/>
      <c r="HH1" s="705"/>
      <c r="HI1" s="705"/>
      <c r="HJ1" s="705"/>
      <c r="HK1" s="705"/>
      <c r="HL1" s="705"/>
      <c r="HM1" s="705"/>
      <c r="HN1" s="705"/>
      <c r="HO1" s="705"/>
      <c r="HP1" s="705"/>
      <c r="HQ1" s="705"/>
      <c r="HR1" s="705"/>
      <c r="HS1" s="705"/>
      <c r="HT1" s="705"/>
      <c r="HU1" s="705"/>
      <c r="HV1" s="705"/>
      <c r="HW1" s="705"/>
      <c r="HX1" s="705"/>
      <c r="HY1" s="705"/>
      <c r="HZ1" s="705"/>
      <c r="IA1" s="705"/>
      <c r="IB1" s="705"/>
      <c r="IC1" s="705"/>
      <c r="ID1" s="705"/>
      <c r="IE1" s="705"/>
      <c r="IF1" s="705"/>
      <c r="IG1" s="705"/>
      <c r="IH1" s="705"/>
      <c r="II1" s="705"/>
      <c r="IJ1" s="705"/>
      <c r="IK1" s="705"/>
      <c r="IL1" s="705"/>
      <c r="IM1" s="705"/>
      <c r="IN1" s="705"/>
      <c r="IO1" s="705"/>
      <c r="IP1" s="705"/>
      <c r="IQ1" s="705"/>
      <c r="IR1" s="705"/>
      <c r="IS1" s="705"/>
      <c r="IT1" s="705"/>
      <c r="IU1" s="705"/>
      <c r="IV1" s="705"/>
      <c r="IW1" s="705"/>
      <c r="IX1" s="705"/>
      <c r="IY1" s="705"/>
      <c r="IZ1" s="705"/>
      <c r="JA1" s="705"/>
      <c r="JB1" s="705"/>
      <c r="JC1" s="705"/>
      <c r="JD1" s="705"/>
      <c r="JE1" s="705"/>
      <c r="JF1" s="705"/>
      <c r="JG1" s="705"/>
      <c r="JH1" s="705"/>
      <c r="JI1" s="705"/>
      <c r="JJ1" s="705"/>
      <c r="JK1" s="705"/>
      <c r="JL1" s="705"/>
      <c r="JM1" s="705"/>
      <c r="JN1" s="705"/>
      <c r="JO1" s="705"/>
      <c r="JP1" s="705"/>
      <c r="JQ1" s="705"/>
      <c r="JR1" s="705"/>
      <c r="JS1" s="705"/>
      <c r="JT1" s="705"/>
      <c r="JU1" s="705"/>
      <c r="JV1" s="705"/>
      <c r="JW1" s="705"/>
      <c r="JX1" s="705"/>
      <c r="JY1" s="705"/>
      <c r="JZ1" s="705"/>
      <c r="KA1" s="705"/>
      <c r="KB1" s="705"/>
      <c r="KC1" s="705"/>
      <c r="KD1" s="705"/>
      <c r="KE1" s="705"/>
      <c r="KF1" s="705"/>
      <c r="KG1" s="705"/>
      <c r="KH1" s="705"/>
      <c r="KI1" s="705"/>
      <c r="KJ1" s="705"/>
      <c r="KK1" s="705"/>
      <c r="KL1" s="705"/>
      <c r="KM1" s="705"/>
      <c r="KN1" s="705"/>
      <c r="KO1" s="705"/>
      <c r="KP1" s="705"/>
      <c r="KQ1" s="705"/>
      <c r="KR1" s="705"/>
      <c r="KS1" s="705"/>
      <c r="KT1" s="705"/>
      <c r="KU1" s="705"/>
      <c r="KV1" s="705"/>
      <c r="KW1" s="705"/>
      <c r="KX1" s="705"/>
      <c r="KY1" s="705"/>
      <c r="KZ1" s="705"/>
      <c r="LA1" s="705"/>
      <c r="LB1" s="705"/>
      <c r="LC1" s="705"/>
      <c r="LD1" s="705"/>
      <c r="LE1" s="705"/>
      <c r="LF1" s="705"/>
      <c r="LG1" s="705"/>
      <c r="LH1" s="705"/>
      <c r="LI1" s="705"/>
      <c r="LJ1" s="705"/>
      <c r="LK1" s="705"/>
      <c r="LL1" s="705"/>
      <c r="LM1" s="705"/>
      <c r="LN1" s="705"/>
      <c r="LO1" s="705"/>
      <c r="LP1" s="705"/>
      <c r="LQ1" s="705"/>
      <c r="LR1" s="705"/>
      <c r="LS1" s="705"/>
      <c r="LT1" s="705"/>
      <c r="LU1" s="705"/>
      <c r="LV1" s="705"/>
      <c r="LW1" s="705"/>
      <c r="LX1" s="705"/>
      <c r="LY1" s="705"/>
      <c r="LZ1" s="705"/>
      <c r="MA1" s="705"/>
      <c r="MB1" s="705"/>
      <c r="MC1" s="705"/>
      <c r="MD1" s="705"/>
      <c r="ME1" s="705"/>
      <c r="MF1" s="705"/>
      <c r="MG1" s="705"/>
      <c r="MH1" s="705"/>
      <c r="MI1" s="705"/>
      <c r="MJ1" s="705"/>
      <c r="MK1" s="705"/>
      <c r="ML1" s="705"/>
      <c r="MM1" s="705"/>
      <c r="MN1" s="705"/>
      <c r="MO1" s="705"/>
      <c r="MP1" s="705"/>
      <c r="MQ1" s="705"/>
      <c r="MR1" s="705"/>
      <c r="MS1" s="705"/>
      <c r="MT1" s="705"/>
      <c r="MU1" s="705"/>
      <c r="MV1" s="705"/>
      <c r="MW1" s="705"/>
      <c r="MX1" s="705"/>
      <c r="MY1" s="705"/>
      <c r="MZ1" s="705"/>
      <c r="NA1" s="705"/>
      <c r="NB1" s="705"/>
      <c r="NC1" s="705"/>
      <c r="ND1" s="705"/>
      <c r="NE1" s="705"/>
      <c r="NF1" s="705"/>
      <c r="NG1" s="705"/>
      <c r="NH1" s="705"/>
      <c r="NI1" s="705"/>
      <c r="NJ1" s="705"/>
      <c r="NK1" s="705"/>
      <c r="NL1" s="705"/>
      <c r="NM1" s="705"/>
      <c r="NN1" s="705"/>
      <c r="NO1" s="705"/>
      <c r="NP1" s="705"/>
      <c r="NQ1" s="705"/>
      <c r="NR1" s="705"/>
      <c r="NS1" s="705"/>
      <c r="NT1" s="705"/>
      <c r="NU1" s="705"/>
      <c r="NV1" s="705"/>
      <c r="NW1" s="705"/>
      <c r="NX1" s="705"/>
      <c r="NY1" s="705"/>
      <c r="NZ1" s="705"/>
      <c r="OA1" s="705"/>
      <c r="OB1" s="705"/>
      <c r="OC1" s="705"/>
      <c r="OD1" s="705"/>
      <c r="OE1" s="705"/>
      <c r="OF1" s="705"/>
      <c r="OG1" s="705"/>
      <c r="OH1" s="705"/>
      <c r="OI1" s="705"/>
      <c r="OJ1" s="705"/>
      <c r="OK1" s="705"/>
      <c r="OL1" s="705"/>
      <c r="OM1" s="705"/>
      <c r="ON1" s="705"/>
      <c r="OO1" s="705"/>
      <c r="OP1" s="705"/>
      <c r="OQ1" s="705"/>
      <c r="OR1" s="705"/>
      <c r="OS1" s="705"/>
      <c r="OT1" s="705"/>
      <c r="OU1" s="705"/>
      <c r="OV1" s="705"/>
      <c r="OW1" s="705"/>
      <c r="OX1" s="705"/>
      <c r="OY1" s="705"/>
      <c r="OZ1" s="705"/>
      <c r="PA1" s="705"/>
      <c r="PB1" s="705"/>
      <c r="PC1" s="705"/>
      <c r="PD1" s="705"/>
      <c r="PE1" s="705"/>
      <c r="PF1" s="705"/>
      <c r="PG1" s="705"/>
      <c r="PH1" s="705"/>
      <c r="PI1" s="705"/>
      <c r="PJ1" s="705"/>
      <c r="PK1" s="705"/>
      <c r="PL1" s="705"/>
      <c r="PM1" s="705"/>
      <c r="PN1" s="705"/>
      <c r="PO1" s="705"/>
      <c r="PP1" s="705"/>
      <c r="PQ1" s="705"/>
      <c r="PR1" s="705"/>
      <c r="PS1" s="705"/>
      <c r="PT1" s="705"/>
      <c r="PU1" s="705"/>
      <c r="PV1" s="705"/>
      <c r="PW1" s="705"/>
      <c r="PX1" s="705"/>
      <c r="PY1" s="705"/>
      <c r="PZ1" s="705"/>
      <c r="QA1" s="705"/>
      <c r="QB1" s="705"/>
      <c r="QC1" s="705"/>
      <c r="QD1" s="705"/>
      <c r="QE1" s="705"/>
      <c r="QF1" s="705"/>
      <c r="QG1" s="705"/>
      <c r="QH1" s="705"/>
      <c r="QI1" s="705"/>
      <c r="QJ1" s="705"/>
      <c r="QK1" s="705"/>
      <c r="QL1" s="705"/>
      <c r="QM1" s="705"/>
      <c r="QN1" s="705"/>
      <c r="QO1" s="705"/>
      <c r="QP1" s="705"/>
      <c r="QQ1" s="705"/>
      <c r="QR1" s="705"/>
      <c r="QS1" s="705"/>
      <c r="QT1" s="705"/>
      <c r="QU1" s="705"/>
      <c r="QV1" s="705"/>
      <c r="QW1" s="705"/>
      <c r="QX1" s="705"/>
      <c r="QY1" s="705"/>
      <c r="QZ1" s="705"/>
      <c r="RA1" s="705"/>
      <c r="RB1" s="705"/>
      <c r="RC1" s="705"/>
      <c r="RD1" s="705"/>
      <c r="RE1" s="705"/>
      <c r="RF1" s="705"/>
      <c r="RG1" s="705"/>
      <c r="RH1" s="705"/>
      <c r="RI1" s="705"/>
      <c r="RJ1" s="705"/>
      <c r="RK1" s="705"/>
      <c r="RL1" s="705"/>
      <c r="RM1" s="705"/>
      <c r="RN1" s="705"/>
      <c r="RO1" s="705"/>
      <c r="RP1" s="705"/>
      <c r="RQ1" s="705"/>
      <c r="RR1" s="705"/>
      <c r="RS1" s="705"/>
      <c r="RT1" s="705"/>
      <c r="RU1" s="705"/>
      <c r="RV1" s="705"/>
      <c r="RW1" s="705"/>
      <c r="RX1" s="705"/>
      <c r="RY1" s="705"/>
      <c r="RZ1" s="705"/>
      <c r="SA1" s="705"/>
      <c r="SB1" s="705"/>
      <c r="SC1" s="705"/>
      <c r="SD1" s="705"/>
      <c r="SE1" s="705"/>
      <c r="SF1" s="705"/>
      <c r="SG1" s="705"/>
      <c r="SH1" s="705"/>
      <c r="SI1" s="705"/>
      <c r="SJ1" s="705"/>
      <c r="SK1" s="705"/>
      <c r="SL1" s="705"/>
      <c r="SM1" s="705"/>
      <c r="SN1" s="705"/>
      <c r="SO1" s="705"/>
      <c r="SP1" s="705"/>
      <c r="SQ1" s="705"/>
      <c r="SR1" s="705"/>
      <c r="SS1" s="705"/>
      <c r="ST1" s="705"/>
      <c r="SU1" s="705"/>
      <c r="SV1" s="705"/>
      <c r="SW1" s="705"/>
      <c r="SX1" s="705"/>
      <c r="SY1" s="705"/>
      <c r="SZ1" s="705"/>
      <c r="TA1" s="705"/>
      <c r="TB1" s="705"/>
      <c r="TC1" s="705"/>
      <c r="TD1" s="705"/>
      <c r="TE1" s="705"/>
      <c r="TF1" s="705"/>
      <c r="TG1" s="705"/>
      <c r="TH1" s="705"/>
      <c r="TI1" s="705"/>
      <c r="TJ1" s="705"/>
      <c r="TK1" s="705"/>
      <c r="TL1" s="705"/>
      <c r="TM1" s="705"/>
      <c r="TN1" s="705"/>
      <c r="TO1" s="705"/>
      <c r="TP1" s="705"/>
      <c r="TQ1" s="705"/>
      <c r="TR1" s="705"/>
      <c r="TS1" s="705"/>
      <c r="TT1" s="705"/>
      <c r="TU1" s="705"/>
      <c r="TV1" s="705"/>
      <c r="TW1" s="705"/>
      <c r="TX1" s="705"/>
      <c r="TY1" s="705"/>
      <c r="TZ1" s="705"/>
      <c r="UA1" s="705"/>
      <c r="UB1" s="705"/>
      <c r="UC1" s="705"/>
      <c r="UD1" s="705"/>
      <c r="UE1" s="705"/>
      <c r="UF1" s="705"/>
      <c r="UG1" s="705"/>
      <c r="UH1" s="705"/>
      <c r="UI1" s="705"/>
      <c r="UJ1" s="705"/>
      <c r="UK1" s="705"/>
      <c r="UL1" s="705"/>
      <c r="UM1" s="705"/>
      <c r="UN1" s="705"/>
      <c r="UO1" s="705"/>
      <c r="UP1" s="705"/>
      <c r="UQ1" s="705"/>
      <c r="UR1" s="705"/>
      <c r="US1" s="705"/>
      <c r="UT1" s="705"/>
      <c r="UU1" s="705"/>
      <c r="UV1" s="705"/>
      <c r="UW1" s="705"/>
      <c r="UX1" s="705"/>
      <c r="UY1" s="705"/>
      <c r="UZ1" s="705"/>
      <c r="VA1" s="705"/>
      <c r="VB1" s="705"/>
      <c r="VC1" s="705"/>
      <c r="VD1" s="705"/>
      <c r="VE1" s="705"/>
      <c r="VF1" s="705"/>
      <c r="VG1" s="705"/>
      <c r="VH1" s="705"/>
      <c r="VI1" s="705"/>
      <c r="VJ1" s="705"/>
      <c r="VK1" s="705"/>
      <c r="VL1" s="705"/>
      <c r="VM1" s="705"/>
      <c r="VN1" s="705"/>
      <c r="VO1" s="705"/>
      <c r="VP1" s="705"/>
      <c r="VQ1" s="705"/>
      <c r="VR1" s="705"/>
      <c r="VS1" s="705"/>
      <c r="VT1" s="705"/>
      <c r="VU1" s="705"/>
      <c r="VV1" s="705"/>
      <c r="VW1" s="705"/>
      <c r="VX1" s="705"/>
      <c r="VY1" s="705"/>
      <c r="VZ1" s="705"/>
      <c r="WA1" s="705"/>
      <c r="WB1" s="705"/>
      <c r="WC1" s="705"/>
      <c r="WD1" s="705"/>
      <c r="WE1" s="705"/>
      <c r="WF1" s="705"/>
      <c r="WG1" s="705"/>
      <c r="WH1" s="705"/>
      <c r="WI1" s="705"/>
      <c r="WJ1" s="705"/>
      <c r="WK1" s="705"/>
      <c r="WL1" s="705"/>
      <c r="WM1" s="705"/>
      <c r="WN1" s="705"/>
      <c r="WO1" s="705"/>
      <c r="WP1" s="705"/>
      <c r="WQ1" s="705"/>
      <c r="WR1" s="705"/>
      <c r="WS1" s="705"/>
      <c r="WT1" s="705"/>
      <c r="WU1" s="705"/>
      <c r="WV1" s="705"/>
      <c r="WW1" s="705"/>
      <c r="WX1" s="705"/>
      <c r="WY1" s="705"/>
      <c r="WZ1" s="705"/>
      <c r="XA1" s="705"/>
      <c r="XB1" s="705"/>
      <c r="XC1" s="705"/>
      <c r="XD1" s="705"/>
      <c r="XE1" s="705"/>
      <c r="XF1" s="705"/>
      <c r="XG1" s="705"/>
      <c r="XH1" s="705"/>
      <c r="XI1" s="705"/>
      <c r="XJ1" s="705"/>
      <c r="XK1" s="705"/>
      <c r="XL1" s="705"/>
      <c r="XM1" s="705"/>
      <c r="XN1" s="705"/>
      <c r="XO1" s="705"/>
      <c r="XP1" s="705"/>
      <c r="XQ1" s="705"/>
      <c r="XR1" s="705"/>
      <c r="XS1" s="705"/>
      <c r="XT1" s="705"/>
      <c r="XU1" s="705"/>
      <c r="XV1" s="705"/>
      <c r="XW1" s="705"/>
      <c r="XX1" s="705"/>
      <c r="XY1" s="705"/>
      <c r="XZ1" s="705"/>
      <c r="YA1" s="705"/>
      <c r="YB1" s="705"/>
      <c r="YC1" s="705"/>
      <c r="YD1" s="705"/>
      <c r="YE1" s="705"/>
      <c r="YF1" s="705"/>
      <c r="YG1" s="705"/>
      <c r="YH1" s="705"/>
      <c r="YI1" s="705"/>
      <c r="YJ1" s="705"/>
      <c r="YK1" s="705"/>
      <c r="YL1" s="705"/>
      <c r="YM1" s="705"/>
      <c r="YN1" s="705"/>
      <c r="YO1" s="705"/>
      <c r="YP1" s="705"/>
      <c r="YQ1" s="705"/>
      <c r="YR1" s="705"/>
      <c r="YS1" s="705"/>
      <c r="YT1" s="705"/>
      <c r="YU1" s="705"/>
      <c r="YV1" s="705"/>
      <c r="YW1" s="705"/>
      <c r="YX1" s="705"/>
      <c r="YY1" s="705"/>
      <c r="YZ1" s="705"/>
      <c r="ZA1" s="705"/>
      <c r="ZB1" s="705"/>
      <c r="ZC1" s="705"/>
      <c r="ZD1" s="705"/>
      <c r="ZE1" s="705"/>
      <c r="ZF1" s="705"/>
      <c r="ZG1" s="705"/>
      <c r="ZH1" s="705"/>
      <c r="ZI1" s="705"/>
      <c r="ZJ1" s="705"/>
      <c r="ZK1" s="705"/>
      <c r="ZL1" s="705"/>
      <c r="ZM1" s="705"/>
      <c r="ZN1" s="705"/>
      <c r="ZO1" s="705"/>
      <c r="ZP1" s="705"/>
      <c r="ZQ1" s="705"/>
      <c r="ZR1" s="705"/>
      <c r="ZS1" s="705"/>
      <c r="ZT1" s="705"/>
      <c r="ZU1" s="705"/>
      <c r="ZV1" s="705"/>
      <c r="ZW1" s="705"/>
      <c r="ZX1" s="705"/>
      <c r="ZY1" s="705"/>
      <c r="ZZ1" s="705"/>
      <c r="AAA1" s="705"/>
      <c r="AAB1" s="705"/>
      <c r="AAC1" s="705"/>
      <c r="AAD1" s="705"/>
      <c r="AAE1" s="705"/>
      <c r="AAF1" s="705"/>
      <c r="AAG1" s="705"/>
      <c r="AAH1" s="705"/>
      <c r="AAI1" s="705"/>
      <c r="AAJ1" s="705"/>
      <c r="AAK1" s="705"/>
      <c r="AAL1" s="705"/>
      <c r="AAM1" s="705"/>
      <c r="AAN1" s="705"/>
      <c r="AAO1" s="705"/>
      <c r="AAP1" s="705"/>
      <c r="AAQ1" s="705"/>
      <c r="AAR1" s="705"/>
      <c r="AAS1" s="705"/>
      <c r="AAT1" s="705"/>
      <c r="AAU1" s="705"/>
      <c r="AAV1" s="705"/>
      <c r="AAW1" s="705"/>
      <c r="AAX1" s="705"/>
      <c r="AAY1" s="705"/>
      <c r="AAZ1" s="705"/>
      <c r="ABA1" s="705"/>
      <c r="ABB1" s="705"/>
      <c r="ABC1" s="705"/>
      <c r="ABD1" s="705"/>
      <c r="ABE1" s="705"/>
      <c r="ABF1" s="705"/>
      <c r="ABG1" s="705"/>
      <c r="ABH1" s="705"/>
      <c r="ABI1" s="705"/>
      <c r="ABJ1" s="705"/>
      <c r="ABK1" s="705"/>
      <c r="ABL1" s="705"/>
      <c r="ABM1" s="705"/>
      <c r="ABN1" s="705"/>
      <c r="ABO1" s="705"/>
      <c r="ABP1" s="705"/>
      <c r="ABQ1" s="705"/>
      <c r="ABR1" s="705"/>
      <c r="ABS1" s="705"/>
      <c r="ABT1" s="705"/>
      <c r="ABU1" s="705"/>
      <c r="ABV1" s="705"/>
      <c r="ABW1" s="705"/>
      <c r="ABX1" s="705"/>
      <c r="ABY1" s="705"/>
      <c r="ABZ1" s="705"/>
      <c r="ACA1" s="705"/>
      <c r="ACB1" s="705"/>
      <c r="ACC1" s="705"/>
      <c r="ACD1" s="705"/>
      <c r="ACE1" s="705"/>
      <c r="ACF1" s="705"/>
      <c r="ACG1" s="705"/>
      <c r="ACH1" s="705"/>
      <c r="ACI1" s="705"/>
      <c r="ACJ1" s="705"/>
      <c r="ACK1" s="705"/>
      <c r="ACL1" s="705"/>
      <c r="ACM1" s="705"/>
      <c r="ACN1" s="705"/>
      <c r="ACO1" s="705"/>
      <c r="ACP1" s="705"/>
      <c r="ACQ1" s="705"/>
      <c r="ACR1" s="705"/>
      <c r="ACS1" s="705"/>
      <c r="ACT1" s="705"/>
      <c r="ACU1" s="705"/>
      <c r="ACV1" s="705"/>
      <c r="ACW1" s="705"/>
      <c r="ACX1" s="705"/>
      <c r="ACY1" s="705"/>
      <c r="ACZ1" s="705"/>
      <c r="ADA1" s="705"/>
      <c r="ADB1" s="705"/>
      <c r="ADC1" s="705"/>
      <c r="ADD1" s="705"/>
      <c r="ADE1" s="705"/>
      <c r="ADF1" s="705"/>
      <c r="ADG1" s="705"/>
      <c r="ADH1" s="705"/>
      <c r="ADI1" s="705"/>
      <c r="ADJ1" s="705"/>
      <c r="ADK1" s="705"/>
      <c r="ADL1" s="705"/>
      <c r="ADM1" s="705"/>
      <c r="ADN1" s="705"/>
      <c r="ADO1" s="705"/>
      <c r="ADP1" s="705"/>
      <c r="ADQ1" s="705"/>
      <c r="ADR1" s="705"/>
      <c r="ADS1" s="705"/>
      <c r="ADT1" s="705"/>
      <c r="ADU1" s="705"/>
      <c r="ADV1" s="705"/>
      <c r="ADW1" s="705"/>
      <c r="ADX1" s="705"/>
      <c r="ADY1" s="705"/>
      <c r="ADZ1" s="705"/>
      <c r="AEA1" s="705"/>
      <c r="AEB1" s="705"/>
      <c r="AEC1" s="705"/>
      <c r="AED1" s="705"/>
      <c r="AEE1" s="705"/>
      <c r="AEF1" s="705"/>
      <c r="AEG1" s="705"/>
      <c r="AEH1" s="705"/>
      <c r="AEI1" s="705"/>
      <c r="AEJ1" s="705"/>
      <c r="AEK1" s="705"/>
      <c r="AEL1" s="705"/>
      <c r="AEM1" s="705"/>
      <c r="AEN1" s="705"/>
      <c r="AEO1" s="705"/>
      <c r="AEP1" s="705"/>
      <c r="AEQ1" s="705"/>
      <c r="AER1" s="705"/>
      <c r="AES1" s="705"/>
      <c r="AET1" s="705"/>
      <c r="AEU1" s="705"/>
      <c r="AEV1" s="705"/>
      <c r="AEW1" s="705"/>
      <c r="AEX1" s="705"/>
      <c r="AEY1" s="705"/>
      <c r="AEZ1" s="705"/>
      <c r="AFA1" s="705"/>
      <c r="AFB1" s="705"/>
      <c r="AFC1" s="705"/>
      <c r="AFD1" s="705"/>
      <c r="AFE1" s="705"/>
      <c r="AFF1" s="705"/>
      <c r="AFG1" s="705"/>
      <c r="AFH1" s="705"/>
      <c r="AFI1" s="705"/>
      <c r="AFJ1" s="705"/>
      <c r="AFK1" s="705"/>
      <c r="AFL1" s="705"/>
      <c r="AFM1" s="705"/>
      <c r="AFN1" s="705"/>
      <c r="AFO1" s="705"/>
      <c r="AFP1" s="705"/>
      <c r="AFQ1" s="705"/>
      <c r="AFR1" s="705"/>
      <c r="AFS1" s="705"/>
      <c r="AFT1" s="705"/>
      <c r="AFU1" s="705"/>
      <c r="AFV1" s="705"/>
      <c r="AFW1" s="705"/>
      <c r="AFX1" s="705"/>
      <c r="AFY1" s="705"/>
      <c r="AFZ1" s="705"/>
      <c r="AGA1" s="705"/>
      <c r="AGB1" s="705"/>
      <c r="AGC1" s="705"/>
      <c r="AGD1" s="705"/>
      <c r="AGE1" s="705"/>
      <c r="AGF1" s="705"/>
      <c r="AGG1" s="705"/>
      <c r="AGH1" s="705"/>
      <c r="AGI1" s="705"/>
      <c r="AGJ1" s="705"/>
      <c r="AGK1" s="705"/>
      <c r="AGL1" s="705"/>
      <c r="AGM1" s="705"/>
      <c r="AGN1" s="705"/>
      <c r="AGO1" s="705"/>
      <c r="AGP1" s="705"/>
      <c r="AGQ1" s="705"/>
      <c r="AGR1" s="705"/>
      <c r="AGS1" s="705"/>
      <c r="AGT1" s="705"/>
      <c r="AGU1" s="705"/>
      <c r="AGV1" s="705"/>
      <c r="AGW1" s="705"/>
      <c r="AGX1" s="705"/>
      <c r="AGY1" s="705"/>
      <c r="AGZ1" s="705"/>
      <c r="AHA1" s="705"/>
      <c r="AHB1" s="705"/>
      <c r="AHC1" s="705"/>
      <c r="AHD1" s="705"/>
      <c r="AHE1" s="705"/>
      <c r="AHF1" s="705"/>
      <c r="AHG1" s="705"/>
      <c r="AHH1" s="705"/>
      <c r="AHI1" s="705"/>
      <c r="AHJ1" s="705"/>
      <c r="AHK1" s="705"/>
      <c r="AHL1" s="705"/>
      <c r="AHM1" s="705"/>
      <c r="AHN1" s="705"/>
      <c r="AHO1" s="705"/>
      <c r="AHP1" s="705"/>
      <c r="AHQ1" s="705"/>
      <c r="AHR1" s="705"/>
      <c r="AHS1" s="705"/>
      <c r="AHT1" s="705"/>
      <c r="AHU1" s="705"/>
      <c r="AHV1" s="705"/>
      <c r="AHW1" s="705"/>
      <c r="AHX1" s="705"/>
      <c r="AHY1" s="705"/>
      <c r="AHZ1" s="705"/>
      <c r="AIA1" s="705"/>
      <c r="AIB1" s="705"/>
      <c r="AIC1" s="705"/>
      <c r="AID1" s="705"/>
      <c r="AIE1" s="705"/>
      <c r="AIF1" s="705"/>
      <c r="AIG1" s="705"/>
      <c r="AIH1" s="705"/>
      <c r="AII1" s="705"/>
      <c r="AIJ1" s="705"/>
      <c r="AIK1" s="705"/>
      <c r="AIL1" s="705"/>
      <c r="AIM1" s="705"/>
      <c r="AIN1" s="705"/>
      <c r="AIO1" s="705"/>
      <c r="AIP1" s="705"/>
      <c r="AIQ1" s="705"/>
      <c r="AIR1" s="705"/>
      <c r="AIS1" s="705"/>
      <c r="AIT1" s="705"/>
      <c r="AIU1" s="705"/>
      <c r="AIV1" s="705"/>
      <c r="AIW1" s="705"/>
      <c r="AIX1" s="705"/>
      <c r="AIY1" s="705"/>
      <c r="AIZ1" s="705"/>
      <c r="AJA1" s="705"/>
      <c r="AJB1" s="705"/>
      <c r="AJC1" s="705"/>
      <c r="AJD1" s="705"/>
      <c r="AJE1" s="705"/>
      <c r="AJF1" s="705"/>
      <c r="AJG1" s="705"/>
      <c r="AJH1" s="705"/>
      <c r="AJI1" s="705"/>
      <c r="AJJ1" s="705"/>
      <c r="AJK1" s="705"/>
      <c r="AJL1" s="705"/>
      <c r="AJM1" s="705"/>
      <c r="AJN1" s="705"/>
      <c r="AJO1" s="705"/>
      <c r="AJP1" s="705"/>
      <c r="AJQ1" s="705"/>
      <c r="AJR1" s="705"/>
      <c r="AJS1" s="705"/>
      <c r="AJT1" s="705"/>
      <c r="AJU1" s="705"/>
      <c r="AJV1" s="705"/>
      <c r="AJW1" s="705"/>
      <c r="AJX1" s="705"/>
      <c r="AJY1" s="705"/>
      <c r="AJZ1" s="705"/>
      <c r="AKA1" s="705"/>
      <c r="AKB1" s="705"/>
      <c r="AKC1" s="705"/>
      <c r="AKD1" s="705"/>
      <c r="AKE1" s="705"/>
      <c r="AKF1" s="705"/>
      <c r="AKG1" s="705"/>
      <c r="AKH1" s="705"/>
      <c r="AKI1" s="705"/>
      <c r="AKJ1" s="705"/>
      <c r="AKK1" s="705"/>
      <c r="AKL1" s="705"/>
      <c r="AKM1" s="705"/>
      <c r="AKN1" s="705"/>
      <c r="AKO1" s="705"/>
      <c r="AKP1" s="705"/>
    </row>
    <row r="2" spans="1:978" s="117" customFormat="1" ht="15" customHeight="1" x14ac:dyDescent="0.3">
      <c r="A2" s="195"/>
      <c r="B2" s="870" t="s">
        <v>943</v>
      </c>
      <c r="C2" s="870" t="s">
        <v>467</v>
      </c>
      <c r="D2" s="870" t="s">
        <v>507</v>
      </c>
      <c r="E2" s="262"/>
      <c r="F2" s="705"/>
      <c r="G2" s="705"/>
      <c r="H2" s="705"/>
      <c r="I2" s="705"/>
      <c r="J2" s="705"/>
      <c r="K2" s="705"/>
      <c r="L2" s="705"/>
      <c r="M2" s="705"/>
      <c r="N2" s="705"/>
      <c r="O2" s="705"/>
      <c r="P2" s="705"/>
      <c r="Q2" s="705"/>
      <c r="R2" s="705"/>
      <c r="S2" s="705"/>
      <c r="T2" s="705"/>
      <c r="U2" s="705"/>
      <c r="V2" s="705"/>
      <c r="W2" s="705"/>
      <c r="X2" s="705"/>
      <c r="Y2" s="705"/>
      <c r="Z2" s="705"/>
      <c r="AA2" s="705"/>
      <c r="AB2" s="705"/>
      <c r="AC2" s="705"/>
      <c r="AD2" s="705"/>
      <c r="AE2" s="705"/>
      <c r="AF2" s="705"/>
      <c r="AG2" s="705"/>
      <c r="AH2" s="705"/>
      <c r="AI2" s="705"/>
      <c r="AJ2" s="705"/>
      <c r="AK2" s="705"/>
      <c r="AL2" s="705"/>
      <c r="AM2" s="705"/>
      <c r="AN2" s="705"/>
      <c r="AO2" s="705"/>
      <c r="AP2" s="705"/>
      <c r="AQ2" s="705"/>
      <c r="AR2" s="705"/>
      <c r="AS2" s="705"/>
      <c r="AT2" s="705"/>
      <c r="AU2" s="705"/>
      <c r="AV2" s="705"/>
      <c r="AW2" s="705"/>
      <c r="AX2" s="705"/>
      <c r="AY2" s="705"/>
      <c r="AZ2" s="705"/>
      <c r="BA2" s="705"/>
      <c r="BB2" s="705"/>
      <c r="BC2" s="705"/>
      <c r="BD2" s="705"/>
      <c r="BE2" s="705"/>
      <c r="BF2" s="705"/>
      <c r="BG2" s="705"/>
      <c r="BH2" s="705"/>
      <c r="BI2" s="705"/>
      <c r="BJ2" s="705"/>
      <c r="BK2" s="705"/>
      <c r="BL2" s="705"/>
      <c r="BM2" s="705"/>
      <c r="BN2" s="705"/>
      <c r="BO2" s="705"/>
      <c r="BP2" s="705"/>
      <c r="BQ2" s="705"/>
      <c r="BR2" s="705"/>
      <c r="BS2" s="705"/>
      <c r="BT2" s="705"/>
      <c r="BU2" s="705"/>
      <c r="BV2" s="705"/>
      <c r="BW2" s="705"/>
      <c r="BX2" s="705"/>
      <c r="BY2" s="705"/>
      <c r="BZ2" s="705"/>
      <c r="CA2" s="705"/>
      <c r="CB2" s="705"/>
      <c r="CC2" s="705"/>
      <c r="CD2" s="705"/>
      <c r="CE2" s="705"/>
      <c r="CF2" s="705"/>
      <c r="CG2" s="705"/>
      <c r="CH2" s="705"/>
      <c r="CI2" s="705"/>
      <c r="CJ2" s="705"/>
      <c r="CK2" s="705"/>
      <c r="CL2" s="705"/>
      <c r="CM2" s="705"/>
      <c r="CN2" s="705"/>
      <c r="CO2" s="705"/>
      <c r="CP2" s="705"/>
      <c r="CQ2" s="705"/>
      <c r="CR2" s="705"/>
      <c r="CS2" s="705"/>
      <c r="CT2" s="705"/>
      <c r="CU2" s="705"/>
      <c r="CV2" s="705"/>
      <c r="CW2" s="705"/>
      <c r="CX2" s="705"/>
      <c r="CY2" s="705"/>
      <c r="CZ2" s="705"/>
      <c r="DA2" s="705"/>
      <c r="DB2" s="705"/>
      <c r="DC2" s="705"/>
      <c r="DD2" s="705"/>
      <c r="DE2" s="705"/>
      <c r="DF2" s="705"/>
      <c r="DG2" s="705"/>
      <c r="DH2" s="705"/>
      <c r="DI2" s="705"/>
      <c r="DJ2" s="705"/>
      <c r="DK2" s="705"/>
      <c r="DL2" s="705"/>
      <c r="DM2" s="705"/>
      <c r="DN2" s="705"/>
      <c r="DO2" s="705"/>
      <c r="DP2" s="705"/>
      <c r="DQ2" s="705"/>
      <c r="DR2" s="705"/>
      <c r="DS2" s="705"/>
      <c r="DT2" s="705"/>
      <c r="DU2" s="705"/>
      <c r="DV2" s="705"/>
      <c r="DW2" s="705"/>
      <c r="DX2" s="705"/>
      <c r="DY2" s="705"/>
      <c r="DZ2" s="705"/>
      <c r="EA2" s="705"/>
      <c r="EB2" s="705"/>
      <c r="EC2" s="705"/>
      <c r="ED2" s="705"/>
      <c r="EE2" s="705"/>
      <c r="EF2" s="705"/>
      <c r="EG2" s="705"/>
      <c r="EH2" s="705"/>
      <c r="EI2" s="705"/>
      <c r="EJ2" s="705"/>
      <c r="EK2" s="705"/>
      <c r="EL2" s="705"/>
      <c r="EM2" s="705"/>
      <c r="EN2" s="705"/>
      <c r="EO2" s="705"/>
      <c r="EP2" s="705"/>
      <c r="EQ2" s="705"/>
      <c r="ER2" s="705"/>
      <c r="ES2" s="705"/>
      <c r="ET2" s="705"/>
      <c r="EU2" s="705"/>
      <c r="EV2" s="705"/>
      <c r="EW2" s="705"/>
      <c r="EX2" s="705"/>
      <c r="EY2" s="705"/>
      <c r="EZ2" s="705"/>
      <c r="FA2" s="705"/>
      <c r="FB2" s="705"/>
      <c r="FC2" s="705"/>
      <c r="FD2" s="705"/>
      <c r="FE2" s="705"/>
      <c r="FF2" s="705"/>
      <c r="FG2" s="705"/>
      <c r="FH2" s="705"/>
      <c r="FI2" s="705"/>
      <c r="FJ2" s="705"/>
      <c r="FK2" s="705"/>
      <c r="FL2" s="705"/>
      <c r="FM2" s="705"/>
      <c r="FN2" s="705"/>
      <c r="FO2" s="705"/>
      <c r="FP2" s="705"/>
      <c r="FQ2" s="705"/>
      <c r="FR2" s="705"/>
      <c r="FS2" s="705"/>
      <c r="FT2" s="705"/>
      <c r="FU2" s="705"/>
      <c r="FV2" s="705"/>
      <c r="FW2" s="705"/>
      <c r="FX2" s="705"/>
      <c r="FY2" s="705"/>
      <c r="FZ2" s="705"/>
      <c r="GA2" s="705"/>
      <c r="GB2" s="705"/>
      <c r="GC2" s="705"/>
      <c r="GD2" s="705"/>
      <c r="GE2" s="705"/>
      <c r="GF2" s="705"/>
      <c r="GG2" s="705"/>
      <c r="GH2" s="705"/>
      <c r="GI2" s="705"/>
      <c r="GJ2" s="705"/>
      <c r="GK2" s="705"/>
      <c r="GL2" s="705"/>
      <c r="GM2" s="705"/>
      <c r="GN2" s="705"/>
      <c r="GO2" s="705"/>
      <c r="GP2" s="705"/>
      <c r="GQ2" s="705"/>
      <c r="GR2" s="705"/>
      <c r="GS2" s="705"/>
      <c r="GT2" s="705"/>
      <c r="GU2" s="705"/>
      <c r="GV2" s="705"/>
      <c r="GW2" s="705"/>
      <c r="GX2" s="705"/>
      <c r="GY2" s="705"/>
      <c r="GZ2" s="705"/>
      <c r="HA2" s="705"/>
      <c r="HB2" s="705"/>
      <c r="HC2" s="705"/>
      <c r="HD2" s="705"/>
      <c r="HE2" s="705"/>
      <c r="HF2" s="705"/>
      <c r="HG2" s="705"/>
      <c r="HH2" s="705"/>
      <c r="HI2" s="705"/>
      <c r="HJ2" s="705"/>
      <c r="HK2" s="705"/>
      <c r="HL2" s="705"/>
      <c r="HM2" s="705"/>
      <c r="HN2" s="705"/>
      <c r="HO2" s="705"/>
      <c r="HP2" s="705"/>
      <c r="HQ2" s="705"/>
      <c r="HR2" s="705"/>
      <c r="HS2" s="705"/>
      <c r="HT2" s="705"/>
      <c r="HU2" s="705"/>
      <c r="HV2" s="705"/>
      <c r="HW2" s="705"/>
      <c r="HX2" s="705"/>
      <c r="HY2" s="705"/>
      <c r="HZ2" s="705"/>
      <c r="IA2" s="705"/>
      <c r="IB2" s="705"/>
      <c r="IC2" s="705"/>
      <c r="ID2" s="705"/>
      <c r="IE2" s="705"/>
      <c r="IF2" s="705"/>
      <c r="IG2" s="705"/>
      <c r="IH2" s="705"/>
      <c r="II2" s="705"/>
      <c r="IJ2" s="705"/>
      <c r="IK2" s="705"/>
      <c r="IL2" s="705"/>
      <c r="IM2" s="705"/>
      <c r="IN2" s="705"/>
      <c r="IO2" s="705"/>
      <c r="IP2" s="705"/>
      <c r="IQ2" s="705"/>
      <c r="IR2" s="705"/>
      <c r="IS2" s="705"/>
      <c r="IT2" s="705"/>
      <c r="IU2" s="705"/>
      <c r="IV2" s="705"/>
      <c r="IW2" s="705"/>
      <c r="IX2" s="705"/>
      <c r="IY2" s="705"/>
      <c r="IZ2" s="705"/>
      <c r="JA2" s="705"/>
      <c r="JB2" s="705"/>
      <c r="JC2" s="705"/>
      <c r="JD2" s="705"/>
      <c r="JE2" s="705"/>
      <c r="JF2" s="705"/>
      <c r="JG2" s="705"/>
      <c r="JH2" s="705"/>
      <c r="JI2" s="705"/>
      <c r="JJ2" s="705"/>
      <c r="JK2" s="705"/>
      <c r="JL2" s="705"/>
      <c r="JM2" s="705"/>
      <c r="JN2" s="705"/>
      <c r="JO2" s="705"/>
      <c r="JP2" s="705"/>
      <c r="JQ2" s="705"/>
      <c r="JR2" s="705"/>
      <c r="JS2" s="705"/>
      <c r="JT2" s="705"/>
      <c r="JU2" s="705"/>
      <c r="JV2" s="705"/>
      <c r="JW2" s="705"/>
      <c r="JX2" s="705"/>
      <c r="JY2" s="705"/>
      <c r="JZ2" s="705"/>
      <c r="KA2" s="705"/>
      <c r="KB2" s="705"/>
      <c r="KC2" s="705"/>
      <c r="KD2" s="705"/>
      <c r="KE2" s="705"/>
      <c r="KF2" s="705"/>
      <c r="KG2" s="705"/>
      <c r="KH2" s="705"/>
      <c r="KI2" s="705"/>
      <c r="KJ2" s="705"/>
      <c r="KK2" s="705"/>
      <c r="KL2" s="705"/>
      <c r="KM2" s="705"/>
      <c r="KN2" s="705"/>
      <c r="KO2" s="705"/>
      <c r="KP2" s="705"/>
      <c r="KQ2" s="705"/>
      <c r="KR2" s="705"/>
      <c r="KS2" s="705"/>
      <c r="KT2" s="705"/>
      <c r="KU2" s="705"/>
      <c r="KV2" s="705"/>
      <c r="KW2" s="705"/>
      <c r="KX2" s="705"/>
      <c r="KY2" s="705"/>
      <c r="KZ2" s="705"/>
      <c r="LA2" s="705"/>
      <c r="LB2" s="705"/>
      <c r="LC2" s="705"/>
      <c r="LD2" s="705"/>
      <c r="LE2" s="705"/>
      <c r="LF2" s="705"/>
      <c r="LG2" s="705"/>
      <c r="LH2" s="705"/>
      <c r="LI2" s="705"/>
      <c r="LJ2" s="705"/>
      <c r="LK2" s="705"/>
      <c r="LL2" s="705"/>
      <c r="LM2" s="705"/>
      <c r="LN2" s="705"/>
      <c r="LO2" s="705"/>
      <c r="LP2" s="705"/>
      <c r="LQ2" s="705"/>
      <c r="LR2" s="705"/>
      <c r="LS2" s="705"/>
      <c r="LT2" s="705"/>
      <c r="LU2" s="705"/>
      <c r="LV2" s="705"/>
      <c r="LW2" s="705"/>
      <c r="LX2" s="705"/>
      <c r="LY2" s="705"/>
      <c r="LZ2" s="705"/>
      <c r="MA2" s="705"/>
      <c r="MB2" s="705"/>
      <c r="MC2" s="705"/>
      <c r="MD2" s="705"/>
      <c r="ME2" s="705"/>
      <c r="MF2" s="705"/>
      <c r="MG2" s="705"/>
      <c r="MH2" s="705"/>
      <c r="MI2" s="705"/>
      <c r="MJ2" s="705"/>
      <c r="MK2" s="705"/>
      <c r="ML2" s="705"/>
      <c r="MM2" s="705"/>
      <c r="MN2" s="705"/>
      <c r="MO2" s="705"/>
      <c r="MP2" s="705"/>
      <c r="MQ2" s="705"/>
      <c r="MR2" s="705"/>
      <c r="MS2" s="705"/>
      <c r="MT2" s="705"/>
      <c r="MU2" s="705"/>
      <c r="MV2" s="705"/>
      <c r="MW2" s="705"/>
      <c r="MX2" s="705"/>
      <c r="MY2" s="705"/>
      <c r="MZ2" s="705"/>
      <c r="NA2" s="705"/>
      <c r="NB2" s="705"/>
      <c r="NC2" s="705"/>
      <c r="ND2" s="705"/>
      <c r="NE2" s="705"/>
      <c r="NF2" s="705"/>
      <c r="NG2" s="705"/>
      <c r="NH2" s="705"/>
      <c r="NI2" s="705"/>
      <c r="NJ2" s="705"/>
      <c r="NK2" s="705"/>
      <c r="NL2" s="705"/>
      <c r="NM2" s="705"/>
      <c r="NN2" s="705"/>
      <c r="NO2" s="705"/>
      <c r="NP2" s="705"/>
      <c r="NQ2" s="705"/>
      <c r="NR2" s="705"/>
      <c r="NS2" s="705"/>
      <c r="NT2" s="705"/>
      <c r="NU2" s="705"/>
      <c r="NV2" s="705"/>
      <c r="NW2" s="705"/>
      <c r="NX2" s="705"/>
      <c r="NY2" s="705"/>
      <c r="NZ2" s="705"/>
      <c r="OA2" s="705"/>
      <c r="OB2" s="705"/>
      <c r="OC2" s="705"/>
      <c r="OD2" s="705"/>
      <c r="OE2" s="705"/>
      <c r="OF2" s="705"/>
      <c r="OG2" s="705"/>
      <c r="OH2" s="705"/>
      <c r="OI2" s="705"/>
      <c r="OJ2" s="705"/>
      <c r="OK2" s="705"/>
      <c r="OL2" s="705"/>
      <c r="OM2" s="705"/>
      <c r="ON2" s="705"/>
      <c r="OO2" s="705"/>
      <c r="OP2" s="705"/>
      <c r="OQ2" s="705"/>
      <c r="OR2" s="705"/>
      <c r="OS2" s="705"/>
      <c r="OT2" s="705"/>
      <c r="OU2" s="705"/>
      <c r="OV2" s="705"/>
      <c r="OW2" s="705"/>
      <c r="OX2" s="705"/>
      <c r="OY2" s="705"/>
      <c r="OZ2" s="705"/>
      <c r="PA2" s="705"/>
      <c r="PB2" s="705"/>
      <c r="PC2" s="705"/>
      <c r="PD2" s="705"/>
      <c r="PE2" s="705"/>
      <c r="PF2" s="705"/>
      <c r="PG2" s="705"/>
      <c r="PH2" s="705"/>
      <c r="PI2" s="705"/>
      <c r="PJ2" s="705"/>
      <c r="PK2" s="705"/>
      <c r="PL2" s="705"/>
      <c r="PM2" s="705"/>
      <c r="PN2" s="705"/>
      <c r="PO2" s="705"/>
      <c r="PP2" s="705"/>
      <c r="PQ2" s="705"/>
      <c r="PR2" s="705"/>
      <c r="PS2" s="705"/>
      <c r="PT2" s="705"/>
      <c r="PU2" s="705"/>
      <c r="PV2" s="705"/>
      <c r="PW2" s="705"/>
      <c r="PX2" s="705"/>
      <c r="PY2" s="705"/>
      <c r="PZ2" s="705"/>
      <c r="QA2" s="705"/>
      <c r="QB2" s="705"/>
      <c r="QC2" s="705"/>
      <c r="QD2" s="705"/>
      <c r="QE2" s="705"/>
      <c r="QF2" s="705"/>
      <c r="QG2" s="705"/>
      <c r="QH2" s="705"/>
      <c r="QI2" s="705"/>
      <c r="QJ2" s="705"/>
      <c r="QK2" s="705"/>
      <c r="QL2" s="705"/>
      <c r="QM2" s="705"/>
      <c r="QN2" s="705"/>
      <c r="QO2" s="705"/>
      <c r="QP2" s="705"/>
      <c r="QQ2" s="705"/>
      <c r="QR2" s="705"/>
      <c r="QS2" s="705"/>
      <c r="QT2" s="705"/>
      <c r="QU2" s="705"/>
      <c r="QV2" s="705"/>
      <c r="QW2" s="705"/>
      <c r="QX2" s="705"/>
      <c r="QY2" s="705"/>
      <c r="QZ2" s="705"/>
      <c r="RA2" s="705"/>
      <c r="RB2" s="705"/>
      <c r="RC2" s="705"/>
      <c r="RD2" s="705"/>
      <c r="RE2" s="705"/>
      <c r="RF2" s="705"/>
      <c r="RG2" s="705"/>
      <c r="RH2" s="705"/>
      <c r="RI2" s="705"/>
      <c r="RJ2" s="705"/>
      <c r="RK2" s="705"/>
      <c r="RL2" s="705"/>
      <c r="RM2" s="705"/>
      <c r="RN2" s="705"/>
      <c r="RO2" s="705"/>
      <c r="RP2" s="705"/>
      <c r="RQ2" s="705"/>
      <c r="RR2" s="705"/>
      <c r="RS2" s="705"/>
      <c r="RT2" s="705"/>
      <c r="RU2" s="705"/>
      <c r="RV2" s="705"/>
      <c r="RW2" s="705"/>
      <c r="RX2" s="705"/>
      <c r="RY2" s="705"/>
      <c r="RZ2" s="705"/>
      <c r="SA2" s="705"/>
      <c r="SB2" s="705"/>
      <c r="SC2" s="705"/>
      <c r="SD2" s="705"/>
      <c r="SE2" s="705"/>
      <c r="SF2" s="705"/>
      <c r="SG2" s="705"/>
      <c r="SH2" s="705"/>
      <c r="SI2" s="705"/>
      <c r="SJ2" s="705"/>
      <c r="SK2" s="705"/>
      <c r="SL2" s="705"/>
      <c r="SM2" s="705"/>
      <c r="SN2" s="705"/>
      <c r="SO2" s="705"/>
      <c r="SP2" s="705"/>
      <c r="SQ2" s="705"/>
      <c r="SR2" s="705"/>
      <c r="SS2" s="705"/>
      <c r="ST2" s="705"/>
      <c r="SU2" s="705"/>
      <c r="SV2" s="705"/>
      <c r="SW2" s="705"/>
      <c r="SX2" s="705"/>
      <c r="SY2" s="705"/>
      <c r="SZ2" s="705"/>
      <c r="TA2" s="705"/>
      <c r="TB2" s="705"/>
      <c r="TC2" s="705"/>
      <c r="TD2" s="705"/>
      <c r="TE2" s="705"/>
      <c r="TF2" s="705"/>
      <c r="TG2" s="705"/>
      <c r="TH2" s="705"/>
      <c r="TI2" s="705"/>
      <c r="TJ2" s="705"/>
      <c r="TK2" s="705"/>
      <c r="TL2" s="705"/>
      <c r="TM2" s="705"/>
      <c r="TN2" s="705"/>
      <c r="TO2" s="705"/>
      <c r="TP2" s="705"/>
      <c r="TQ2" s="705"/>
      <c r="TR2" s="705"/>
      <c r="TS2" s="705"/>
      <c r="TT2" s="705"/>
      <c r="TU2" s="705"/>
      <c r="TV2" s="705"/>
      <c r="TW2" s="705"/>
      <c r="TX2" s="705"/>
      <c r="TY2" s="705"/>
      <c r="TZ2" s="705"/>
      <c r="UA2" s="705"/>
      <c r="UB2" s="705"/>
      <c r="UC2" s="705"/>
      <c r="UD2" s="705"/>
      <c r="UE2" s="705"/>
      <c r="UF2" s="705"/>
      <c r="UG2" s="705"/>
      <c r="UH2" s="705"/>
      <c r="UI2" s="705"/>
      <c r="UJ2" s="705"/>
      <c r="UK2" s="705"/>
      <c r="UL2" s="705"/>
      <c r="UM2" s="705"/>
      <c r="UN2" s="705"/>
      <c r="UO2" s="705"/>
      <c r="UP2" s="705"/>
      <c r="UQ2" s="705"/>
      <c r="UR2" s="705"/>
      <c r="US2" s="705"/>
      <c r="UT2" s="705"/>
      <c r="UU2" s="705"/>
      <c r="UV2" s="705"/>
      <c r="UW2" s="705"/>
      <c r="UX2" s="705"/>
      <c r="UY2" s="705"/>
      <c r="UZ2" s="705"/>
      <c r="VA2" s="705"/>
      <c r="VB2" s="705"/>
      <c r="VC2" s="705"/>
      <c r="VD2" s="705"/>
      <c r="VE2" s="705"/>
      <c r="VF2" s="705"/>
      <c r="VG2" s="705"/>
      <c r="VH2" s="705"/>
      <c r="VI2" s="705"/>
      <c r="VJ2" s="705"/>
      <c r="VK2" s="705"/>
      <c r="VL2" s="705"/>
      <c r="VM2" s="705"/>
      <c r="VN2" s="705"/>
      <c r="VO2" s="705"/>
      <c r="VP2" s="705"/>
      <c r="VQ2" s="705"/>
      <c r="VR2" s="705"/>
      <c r="VS2" s="705"/>
      <c r="VT2" s="705"/>
      <c r="VU2" s="705"/>
      <c r="VV2" s="705"/>
      <c r="VW2" s="705"/>
      <c r="VX2" s="705"/>
      <c r="VY2" s="705"/>
      <c r="VZ2" s="705"/>
      <c r="WA2" s="705"/>
      <c r="WB2" s="705"/>
      <c r="WC2" s="705"/>
      <c r="WD2" s="705"/>
      <c r="WE2" s="705"/>
      <c r="WF2" s="705"/>
      <c r="WG2" s="705"/>
      <c r="WH2" s="705"/>
      <c r="WI2" s="705"/>
      <c r="WJ2" s="705"/>
      <c r="WK2" s="705"/>
      <c r="WL2" s="705"/>
      <c r="WM2" s="705"/>
      <c r="WN2" s="705"/>
      <c r="WO2" s="705"/>
      <c r="WP2" s="705"/>
      <c r="WQ2" s="705"/>
      <c r="WR2" s="705"/>
      <c r="WS2" s="705"/>
      <c r="WT2" s="705"/>
      <c r="WU2" s="705"/>
      <c r="WV2" s="705"/>
      <c r="WW2" s="705"/>
      <c r="WX2" s="705"/>
      <c r="WY2" s="705"/>
      <c r="WZ2" s="705"/>
      <c r="XA2" s="705"/>
      <c r="XB2" s="705"/>
      <c r="XC2" s="705"/>
      <c r="XD2" s="705"/>
      <c r="XE2" s="705"/>
      <c r="XF2" s="705"/>
      <c r="XG2" s="705"/>
      <c r="XH2" s="705"/>
      <c r="XI2" s="705"/>
      <c r="XJ2" s="705"/>
      <c r="XK2" s="705"/>
      <c r="XL2" s="705"/>
      <c r="XM2" s="705"/>
      <c r="XN2" s="705"/>
      <c r="XO2" s="705"/>
      <c r="XP2" s="705"/>
      <c r="XQ2" s="705"/>
      <c r="XR2" s="705"/>
      <c r="XS2" s="705"/>
      <c r="XT2" s="705"/>
      <c r="XU2" s="705"/>
      <c r="XV2" s="705"/>
      <c r="XW2" s="705"/>
      <c r="XX2" s="705"/>
      <c r="XY2" s="705"/>
      <c r="XZ2" s="705"/>
      <c r="YA2" s="705"/>
      <c r="YB2" s="705"/>
      <c r="YC2" s="705"/>
      <c r="YD2" s="705"/>
      <c r="YE2" s="705"/>
      <c r="YF2" s="705"/>
      <c r="YG2" s="705"/>
      <c r="YH2" s="705"/>
      <c r="YI2" s="705"/>
      <c r="YJ2" s="705"/>
      <c r="YK2" s="705"/>
      <c r="YL2" s="705"/>
      <c r="YM2" s="705"/>
      <c r="YN2" s="705"/>
      <c r="YO2" s="705"/>
      <c r="YP2" s="705"/>
      <c r="YQ2" s="705"/>
      <c r="YR2" s="705"/>
      <c r="YS2" s="705"/>
      <c r="YT2" s="705"/>
      <c r="YU2" s="705"/>
      <c r="YV2" s="705"/>
      <c r="YW2" s="705"/>
      <c r="YX2" s="705"/>
      <c r="YY2" s="705"/>
      <c r="YZ2" s="705"/>
      <c r="ZA2" s="705"/>
      <c r="ZB2" s="705"/>
      <c r="ZC2" s="705"/>
      <c r="ZD2" s="705"/>
      <c r="ZE2" s="705"/>
      <c r="ZF2" s="705"/>
      <c r="ZG2" s="705"/>
      <c r="ZH2" s="705"/>
      <c r="ZI2" s="705"/>
      <c r="ZJ2" s="705"/>
      <c r="ZK2" s="705"/>
      <c r="ZL2" s="705"/>
      <c r="ZM2" s="705"/>
      <c r="ZN2" s="705"/>
      <c r="ZO2" s="705"/>
      <c r="ZP2" s="705"/>
      <c r="ZQ2" s="705"/>
      <c r="ZR2" s="705"/>
      <c r="ZS2" s="705"/>
      <c r="ZT2" s="705"/>
      <c r="ZU2" s="705"/>
      <c r="ZV2" s="705"/>
      <c r="ZW2" s="705"/>
      <c r="ZX2" s="705"/>
      <c r="ZY2" s="705"/>
      <c r="ZZ2" s="705"/>
      <c r="AAA2" s="705"/>
      <c r="AAB2" s="705"/>
      <c r="AAC2" s="705"/>
      <c r="AAD2" s="705"/>
      <c r="AAE2" s="705"/>
      <c r="AAF2" s="705"/>
      <c r="AAG2" s="705"/>
      <c r="AAH2" s="705"/>
      <c r="AAI2" s="705"/>
      <c r="AAJ2" s="705"/>
      <c r="AAK2" s="705"/>
      <c r="AAL2" s="705"/>
      <c r="AAM2" s="705"/>
      <c r="AAN2" s="705"/>
      <c r="AAO2" s="705"/>
      <c r="AAP2" s="705"/>
      <c r="AAQ2" s="705"/>
      <c r="AAR2" s="705"/>
      <c r="AAS2" s="705"/>
      <c r="AAT2" s="705"/>
      <c r="AAU2" s="705"/>
      <c r="AAV2" s="705"/>
      <c r="AAW2" s="705"/>
      <c r="AAX2" s="705"/>
      <c r="AAY2" s="705"/>
      <c r="AAZ2" s="705"/>
      <c r="ABA2" s="705"/>
      <c r="ABB2" s="705"/>
      <c r="ABC2" s="705"/>
      <c r="ABD2" s="705"/>
      <c r="ABE2" s="705"/>
      <c r="ABF2" s="705"/>
      <c r="ABG2" s="705"/>
      <c r="ABH2" s="705"/>
      <c r="ABI2" s="705"/>
      <c r="ABJ2" s="705"/>
      <c r="ABK2" s="705"/>
      <c r="ABL2" s="705"/>
      <c r="ABM2" s="705"/>
      <c r="ABN2" s="705"/>
      <c r="ABO2" s="705"/>
      <c r="ABP2" s="705"/>
      <c r="ABQ2" s="705"/>
      <c r="ABR2" s="705"/>
      <c r="ABS2" s="705"/>
      <c r="ABT2" s="705"/>
      <c r="ABU2" s="705"/>
      <c r="ABV2" s="705"/>
      <c r="ABW2" s="705"/>
      <c r="ABX2" s="705"/>
      <c r="ABY2" s="705"/>
      <c r="ABZ2" s="705"/>
      <c r="ACA2" s="705"/>
      <c r="ACB2" s="705"/>
      <c r="ACC2" s="705"/>
      <c r="ACD2" s="705"/>
      <c r="ACE2" s="705"/>
      <c r="ACF2" s="705"/>
      <c r="ACG2" s="705"/>
      <c r="ACH2" s="705"/>
      <c r="ACI2" s="705"/>
      <c r="ACJ2" s="705"/>
      <c r="ACK2" s="705"/>
      <c r="ACL2" s="705"/>
      <c r="ACM2" s="705"/>
      <c r="ACN2" s="705"/>
      <c r="ACO2" s="705"/>
      <c r="ACP2" s="705"/>
      <c r="ACQ2" s="705"/>
      <c r="ACR2" s="705"/>
      <c r="ACS2" s="705"/>
      <c r="ACT2" s="705"/>
      <c r="ACU2" s="705"/>
      <c r="ACV2" s="705"/>
      <c r="ACW2" s="705"/>
      <c r="ACX2" s="705"/>
      <c r="ACY2" s="705"/>
      <c r="ACZ2" s="705"/>
      <c r="ADA2" s="705"/>
      <c r="ADB2" s="705"/>
      <c r="ADC2" s="705"/>
      <c r="ADD2" s="705"/>
      <c r="ADE2" s="705"/>
      <c r="ADF2" s="705"/>
      <c r="ADG2" s="705"/>
      <c r="ADH2" s="705"/>
      <c r="ADI2" s="705"/>
      <c r="ADJ2" s="705"/>
      <c r="ADK2" s="705"/>
      <c r="ADL2" s="705"/>
      <c r="ADM2" s="705"/>
      <c r="ADN2" s="705"/>
      <c r="ADO2" s="705"/>
      <c r="ADP2" s="705"/>
      <c r="ADQ2" s="705"/>
      <c r="ADR2" s="705"/>
      <c r="ADS2" s="705"/>
      <c r="ADT2" s="705"/>
      <c r="ADU2" s="705"/>
      <c r="ADV2" s="705"/>
      <c r="ADW2" s="705"/>
      <c r="ADX2" s="705"/>
      <c r="ADY2" s="705"/>
      <c r="ADZ2" s="705"/>
      <c r="AEA2" s="705"/>
      <c r="AEB2" s="705"/>
      <c r="AEC2" s="705"/>
      <c r="AED2" s="705"/>
      <c r="AEE2" s="705"/>
      <c r="AEF2" s="705"/>
      <c r="AEG2" s="705"/>
      <c r="AEH2" s="705"/>
      <c r="AEI2" s="705"/>
      <c r="AEJ2" s="705"/>
      <c r="AEK2" s="705"/>
      <c r="AEL2" s="705"/>
      <c r="AEM2" s="705"/>
      <c r="AEN2" s="705"/>
      <c r="AEO2" s="705"/>
      <c r="AEP2" s="705"/>
      <c r="AEQ2" s="705"/>
      <c r="AER2" s="705"/>
      <c r="AES2" s="705"/>
      <c r="AET2" s="705"/>
      <c r="AEU2" s="705"/>
      <c r="AEV2" s="705"/>
      <c r="AEW2" s="705"/>
      <c r="AEX2" s="705"/>
      <c r="AEY2" s="705"/>
      <c r="AEZ2" s="705"/>
      <c r="AFA2" s="705"/>
      <c r="AFB2" s="705"/>
      <c r="AFC2" s="705"/>
      <c r="AFD2" s="705"/>
      <c r="AFE2" s="705"/>
      <c r="AFF2" s="705"/>
      <c r="AFG2" s="705"/>
      <c r="AFH2" s="705"/>
      <c r="AFI2" s="705"/>
      <c r="AFJ2" s="705"/>
      <c r="AFK2" s="705"/>
      <c r="AFL2" s="705"/>
      <c r="AFM2" s="705"/>
      <c r="AFN2" s="705"/>
      <c r="AFO2" s="705"/>
      <c r="AFP2" s="705"/>
      <c r="AFQ2" s="705"/>
      <c r="AFR2" s="705"/>
      <c r="AFS2" s="705"/>
      <c r="AFT2" s="705"/>
      <c r="AFU2" s="705"/>
      <c r="AFV2" s="705"/>
      <c r="AFW2" s="705"/>
      <c r="AFX2" s="705"/>
      <c r="AFY2" s="705"/>
      <c r="AFZ2" s="705"/>
      <c r="AGA2" s="705"/>
      <c r="AGB2" s="705"/>
      <c r="AGC2" s="705"/>
      <c r="AGD2" s="705"/>
      <c r="AGE2" s="705"/>
      <c r="AGF2" s="705"/>
      <c r="AGG2" s="705"/>
      <c r="AGH2" s="705"/>
      <c r="AGI2" s="705"/>
      <c r="AGJ2" s="705"/>
      <c r="AGK2" s="705"/>
      <c r="AGL2" s="705"/>
      <c r="AGM2" s="705"/>
      <c r="AGN2" s="705"/>
      <c r="AGO2" s="705"/>
      <c r="AGP2" s="705"/>
      <c r="AGQ2" s="705"/>
      <c r="AGR2" s="705"/>
      <c r="AGS2" s="705"/>
      <c r="AGT2" s="705"/>
      <c r="AGU2" s="705"/>
      <c r="AGV2" s="705"/>
      <c r="AGW2" s="705"/>
      <c r="AGX2" s="705"/>
      <c r="AGY2" s="705"/>
      <c r="AGZ2" s="705"/>
      <c r="AHA2" s="705"/>
      <c r="AHB2" s="705"/>
      <c r="AHC2" s="705"/>
      <c r="AHD2" s="705"/>
      <c r="AHE2" s="705"/>
      <c r="AHF2" s="705"/>
      <c r="AHG2" s="705"/>
      <c r="AHH2" s="705"/>
      <c r="AHI2" s="705"/>
      <c r="AHJ2" s="705"/>
      <c r="AHK2" s="705"/>
      <c r="AHL2" s="705"/>
      <c r="AHM2" s="705"/>
      <c r="AHN2" s="705"/>
      <c r="AHO2" s="705"/>
      <c r="AHP2" s="705"/>
      <c r="AHQ2" s="705"/>
      <c r="AHR2" s="705"/>
      <c r="AHS2" s="705"/>
      <c r="AHT2" s="705"/>
      <c r="AHU2" s="705"/>
      <c r="AHV2" s="705"/>
      <c r="AHW2" s="705"/>
      <c r="AHX2" s="705"/>
      <c r="AHY2" s="705"/>
      <c r="AHZ2" s="705"/>
      <c r="AIA2" s="705"/>
      <c r="AIB2" s="705"/>
      <c r="AIC2" s="705"/>
      <c r="AID2" s="705"/>
      <c r="AIE2" s="705"/>
      <c r="AIF2" s="705"/>
      <c r="AIG2" s="705"/>
      <c r="AIH2" s="705"/>
      <c r="AII2" s="705"/>
      <c r="AIJ2" s="705"/>
      <c r="AIK2" s="705"/>
      <c r="AIL2" s="705"/>
      <c r="AIM2" s="705"/>
      <c r="AIN2" s="705"/>
      <c r="AIO2" s="705"/>
      <c r="AIP2" s="705"/>
      <c r="AIQ2" s="705"/>
      <c r="AIR2" s="705"/>
      <c r="AIS2" s="705"/>
      <c r="AIT2" s="705"/>
      <c r="AIU2" s="705"/>
      <c r="AIV2" s="705"/>
      <c r="AIW2" s="705"/>
      <c r="AIX2" s="705"/>
      <c r="AIY2" s="705"/>
      <c r="AIZ2" s="705"/>
      <c r="AJA2" s="705"/>
      <c r="AJB2" s="705"/>
      <c r="AJC2" s="705"/>
      <c r="AJD2" s="705"/>
      <c r="AJE2" s="705"/>
      <c r="AJF2" s="705"/>
      <c r="AJG2" s="705"/>
      <c r="AJH2" s="705"/>
      <c r="AJI2" s="705"/>
      <c r="AJJ2" s="705"/>
      <c r="AJK2" s="705"/>
      <c r="AJL2" s="705"/>
      <c r="AJM2" s="705"/>
      <c r="AJN2" s="705"/>
      <c r="AJO2" s="705"/>
      <c r="AJP2" s="705"/>
      <c r="AJQ2" s="705"/>
      <c r="AJR2" s="705"/>
      <c r="AJS2" s="705"/>
      <c r="AJT2" s="705"/>
      <c r="AJU2" s="705"/>
      <c r="AJV2" s="705"/>
      <c r="AJW2" s="705"/>
      <c r="AJX2" s="705"/>
      <c r="AJY2" s="705"/>
      <c r="AJZ2" s="705"/>
      <c r="AKA2" s="705"/>
      <c r="AKB2" s="705"/>
      <c r="AKC2" s="705"/>
      <c r="AKD2" s="705"/>
      <c r="AKE2" s="705"/>
      <c r="AKF2" s="705"/>
      <c r="AKG2" s="705"/>
      <c r="AKH2" s="705"/>
      <c r="AKI2" s="705"/>
      <c r="AKJ2" s="705"/>
      <c r="AKK2" s="705"/>
      <c r="AKL2" s="705"/>
      <c r="AKM2" s="705"/>
      <c r="AKN2" s="705"/>
      <c r="AKO2" s="705"/>
      <c r="AKP2" s="705"/>
    </row>
    <row r="3" spans="1:978" s="117" customFormat="1" ht="15" customHeight="1" x14ac:dyDescent="0.3">
      <c r="A3" s="194"/>
      <c r="B3" s="1522" t="s">
        <v>1619</v>
      </c>
      <c r="C3" s="1523"/>
      <c r="D3" s="1524"/>
      <c r="E3" s="262"/>
      <c r="F3" s="705"/>
      <c r="G3" s="705"/>
      <c r="H3" s="705"/>
      <c r="I3" s="705"/>
      <c r="J3" s="705"/>
      <c r="K3" s="705"/>
      <c r="L3" s="705"/>
      <c r="M3" s="705"/>
      <c r="N3" s="705"/>
      <c r="O3" s="705"/>
      <c r="P3" s="705"/>
      <c r="Q3" s="705"/>
      <c r="R3" s="705"/>
      <c r="S3" s="705"/>
      <c r="T3" s="705"/>
      <c r="U3" s="705"/>
      <c r="V3" s="705"/>
      <c r="W3" s="705"/>
      <c r="X3" s="705"/>
      <c r="Y3" s="705"/>
      <c r="Z3" s="705"/>
      <c r="AA3" s="705"/>
      <c r="AB3" s="705"/>
      <c r="AC3" s="705"/>
      <c r="AD3" s="705"/>
      <c r="AE3" s="705"/>
      <c r="AF3" s="705"/>
      <c r="AG3" s="705"/>
      <c r="AH3" s="705"/>
      <c r="AI3" s="705"/>
      <c r="AJ3" s="705"/>
      <c r="AK3" s="705"/>
      <c r="AL3" s="705"/>
      <c r="AM3" s="705"/>
      <c r="AN3" s="705"/>
      <c r="AO3" s="705"/>
      <c r="AP3" s="705"/>
      <c r="AQ3" s="705"/>
      <c r="AR3" s="705"/>
      <c r="AS3" s="705"/>
      <c r="AT3" s="705"/>
      <c r="AU3" s="705"/>
      <c r="AV3" s="705"/>
      <c r="AW3" s="705"/>
      <c r="AX3" s="705"/>
      <c r="AY3" s="705"/>
      <c r="AZ3" s="705"/>
      <c r="BA3" s="705"/>
      <c r="BB3" s="705"/>
      <c r="BC3" s="705"/>
      <c r="BD3" s="705"/>
      <c r="BE3" s="705"/>
      <c r="BF3" s="705"/>
      <c r="BG3" s="705"/>
      <c r="BH3" s="705"/>
      <c r="BI3" s="705"/>
      <c r="BJ3" s="705"/>
      <c r="BK3" s="705"/>
      <c r="BL3" s="705"/>
      <c r="BM3" s="705"/>
      <c r="BN3" s="705"/>
      <c r="BO3" s="705"/>
      <c r="BP3" s="705"/>
      <c r="BQ3" s="705"/>
      <c r="BR3" s="705"/>
      <c r="BS3" s="705"/>
      <c r="BT3" s="705"/>
      <c r="BU3" s="705"/>
      <c r="BV3" s="705"/>
      <c r="BW3" s="705"/>
      <c r="BX3" s="705"/>
      <c r="BY3" s="705"/>
      <c r="BZ3" s="705"/>
      <c r="CA3" s="705"/>
      <c r="CB3" s="705"/>
      <c r="CC3" s="705"/>
      <c r="CD3" s="705"/>
      <c r="CE3" s="705"/>
      <c r="CF3" s="705"/>
      <c r="CG3" s="705"/>
      <c r="CH3" s="705"/>
      <c r="CI3" s="705"/>
      <c r="CJ3" s="705"/>
      <c r="CK3" s="705"/>
      <c r="CL3" s="705"/>
      <c r="CM3" s="705"/>
      <c r="CN3" s="705"/>
      <c r="CO3" s="705"/>
      <c r="CP3" s="705"/>
      <c r="CQ3" s="705"/>
      <c r="CR3" s="705"/>
      <c r="CS3" s="705"/>
      <c r="CT3" s="705"/>
      <c r="CU3" s="705"/>
      <c r="CV3" s="705"/>
      <c r="CW3" s="705"/>
      <c r="CX3" s="705"/>
      <c r="CY3" s="705"/>
      <c r="CZ3" s="705"/>
      <c r="DA3" s="705"/>
      <c r="DB3" s="705"/>
      <c r="DC3" s="705"/>
      <c r="DD3" s="705"/>
      <c r="DE3" s="705"/>
      <c r="DF3" s="705"/>
      <c r="DG3" s="705"/>
      <c r="DH3" s="705"/>
      <c r="DI3" s="705"/>
      <c r="DJ3" s="705"/>
      <c r="DK3" s="705"/>
      <c r="DL3" s="705"/>
      <c r="DM3" s="705"/>
      <c r="DN3" s="705"/>
      <c r="DO3" s="705"/>
      <c r="DP3" s="705"/>
      <c r="DQ3" s="705"/>
      <c r="DR3" s="705"/>
      <c r="DS3" s="705"/>
      <c r="DT3" s="705"/>
      <c r="DU3" s="705"/>
      <c r="DV3" s="705"/>
      <c r="DW3" s="705"/>
      <c r="DX3" s="705"/>
      <c r="DY3" s="705"/>
      <c r="DZ3" s="705"/>
      <c r="EA3" s="705"/>
      <c r="EB3" s="705"/>
      <c r="EC3" s="705"/>
      <c r="ED3" s="705"/>
      <c r="EE3" s="705"/>
      <c r="EF3" s="705"/>
      <c r="EG3" s="705"/>
      <c r="EH3" s="705"/>
      <c r="EI3" s="705"/>
      <c r="EJ3" s="705"/>
      <c r="EK3" s="705"/>
      <c r="EL3" s="705"/>
      <c r="EM3" s="705"/>
      <c r="EN3" s="705"/>
      <c r="EO3" s="705"/>
      <c r="EP3" s="705"/>
      <c r="EQ3" s="705"/>
      <c r="ER3" s="705"/>
      <c r="ES3" s="705"/>
      <c r="ET3" s="705"/>
      <c r="EU3" s="705"/>
      <c r="EV3" s="705"/>
      <c r="EW3" s="705"/>
      <c r="EX3" s="705"/>
      <c r="EY3" s="705"/>
      <c r="EZ3" s="705"/>
      <c r="FA3" s="705"/>
      <c r="FB3" s="705"/>
      <c r="FC3" s="705"/>
      <c r="FD3" s="705"/>
      <c r="FE3" s="705"/>
      <c r="FF3" s="705"/>
      <c r="FG3" s="705"/>
      <c r="FH3" s="705"/>
      <c r="FI3" s="705"/>
      <c r="FJ3" s="705"/>
      <c r="FK3" s="705"/>
      <c r="FL3" s="705"/>
      <c r="FM3" s="705"/>
      <c r="FN3" s="705"/>
      <c r="FO3" s="705"/>
      <c r="FP3" s="705"/>
      <c r="FQ3" s="705"/>
      <c r="FR3" s="705"/>
      <c r="FS3" s="705"/>
      <c r="FT3" s="705"/>
      <c r="FU3" s="705"/>
      <c r="FV3" s="705"/>
      <c r="FW3" s="705"/>
      <c r="FX3" s="705"/>
      <c r="FY3" s="705"/>
      <c r="FZ3" s="705"/>
      <c r="GA3" s="705"/>
      <c r="GB3" s="705"/>
      <c r="GC3" s="705"/>
      <c r="GD3" s="705"/>
      <c r="GE3" s="705"/>
      <c r="GF3" s="705"/>
      <c r="GG3" s="705"/>
      <c r="GH3" s="705"/>
      <c r="GI3" s="705"/>
      <c r="GJ3" s="705"/>
      <c r="GK3" s="705"/>
      <c r="GL3" s="705"/>
      <c r="GM3" s="705"/>
      <c r="GN3" s="705"/>
      <c r="GO3" s="705"/>
      <c r="GP3" s="705"/>
      <c r="GQ3" s="705"/>
      <c r="GR3" s="705"/>
      <c r="GS3" s="705"/>
      <c r="GT3" s="705"/>
      <c r="GU3" s="705"/>
      <c r="GV3" s="705"/>
      <c r="GW3" s="705"/>
      <c r="GX3" s="705"/>
      <c r="GY3" s="705"/>
      <c r="GZ3" s="705"/>
      <c r="HA3" s="705"/>
      <c r="HB3" s="705"/>
      <c r="HC3" s="705"/>
      <c r="HD3" s="705"/>
      <c r="HE3" s="705"/>
      <c r="HF3" s="705"/>
      <c r="HG3" s="705"/>
      <c r="HH3" s="705"/>
      <c r="HI3" s="705"/>
      <c r="HJ3" s="705"/>
      <c r="HK3" s="705"/>
      <c r="HL3" s="705"/>
      <c r="HM3" s="705"/>
      <c r="HN3" s="705"/>
      <c r="HO3" s="705"/>
      <c r="HP3" s="705"/>
      <c r="HQ3" s="705"/>
      <c r="HR3" s="705"/>
      <c r="HS3" s="705"/>
      <c r="HT3" s="705"/>
      <c r="HU3" s="705"/>
      <c r="HV3" s="705"/>
      <c r="HW3" s="705"/>
      <c r="HX3" s="705"/>
      <c r="HY3" s="705"/>
      <c r="HZ3" s="705"/>
      <c r="IA3" s="705"/>
      <c r="IB3" s="705"/>
      <c r="IC3" s="705"/>
      <c r="ID3" s="705"/>
      <c r="IE3" s="705"/>
      <c r="IF3" s="705"/>
      <c r="IG3" s="705"/>
      <c r="IH3" s="705"/>
      <c r="II3" s="705"/>
      <c r="IJ3" s="705"/>
      <c r="IK3" s="705"/>
      <c r="IL3" s="705"/>
      <c r="IM3" s="705"/>
      <c r="IN3" s="705"/>
      <c r="IO3" s="705"/>
      <c r="IP3" s="705"/>
      <c r="IQ3" s="705"/>
      <c r="IR3" s="705"/>
      <c r="IS3" s="705"/>
      <c r="IT3" s="705"/>
      <c r="IU3" s="705"/>
      <c r="IV3" s="705"/>
      <c r="IW3" s="705"/>
      <c r="IX3" s="705"/>
      <c r="IY3" s="705"/>
      <c r="IZ3" s="705"/>
      <c r="JA3" s="705"/>
      <c r="JB3" s="705"/>
      <c r="JC3" s="705"/>
      <c r="JD3" s="705"/>
      <c r="JE3" s="705"/>
      <c r="JF3" s="705"/>
      <c r="JG3" s="705"/>
      <c r="JH3" s="705"/>
      <c r="JI3" s="705"/>
      <c r="JJ3" s="705"/>
      <c r="JK3" s="705"/>
      <c r="JL3" s="705"/>
      <c r="JM3" s="705"/>
      <c r="JN3" s="705"/>
      <c r="JO3" s="705"/>
      <c r="JP3" s="705"/>
      <c r="JQ3" s="705"/>
      <c r="JR3" s="705"/>
      <c r="JS3" s="705"/>
      <c r="JT3" s="705"/>
      <c r="JU3" s="705"/>
      <c r="JV3" s="705"/>
      <c r="JW3" s="705"/>
      <c r="JX3" s="705"/>
      <c r="JY3" s="705"/>
      <c r="JZ3" s="705"/>
      <c r="KA3" s="705"/>
      <c r="KB3" s="705"/>
      <c r="KC3" s="705"/>
      <c r="KD3" s="705"/>
      <c r="KE3" s="705"/>
      <c r="KF3" s="705"/>
      <c r="KG3" s="705"/>
      <c r="KH3" s="705"/>
      <c r="KI3" s="705"/>
      <c r="KJ3" s="705"/>
      <c r="KK3" s="705"/>
      <c r="KL3" s="705"/>
      <c r="KM3" s="705"/>
      <c r="KN3" s="705"/>
      <c r="KO3" s="705"/>
      <c r="KP3" s="705"/>
      <c r="KQ3" s="705"/>
      <c r="KR3" s="705"/>
      <c r="KS3" s="705"/>
      <c r="KT3" s="705"/>
      <c r="KU3" s="705"/>
      <c r="KV3" s="705"/>
      <c r="KW3" s="705"/>
      <c r="KX3" s="705"/>
      <c r="KY3" s="705"/>
      <c r="KZ3" s="705"/>
      <c r="LA3" s="705"/>
      <c r="LB3" s="705"/>
      <c r="LC3" s="705"/>
      <c r="LD3" s="705"/>
      <c r="LE3" s="705"/>
      <c r="LF3" s="705"/>
      <c r="LG3" s="705"/>
      <c r="LH3" s="705"/>
      <c r="LI3" s="705"/>
      <c r="LJ3" s="705"/>
      <c r="LK3" s="705"/>
      <c r="LL3" s="705"/>
      <c r="LM3" s="705"/>
      <c r="LN3" s="705"/>
      <c r="LO3" s="705"/>
      <c r="LP3" s="705"/>
      <c r="LQ3" s="705"/>
      <c r="LR3" s="705"/>
      <c r="LS3" s="705"/>
      <c r="LT3" s="705"/>
      <c r="LU3" s="705"/>
      <c r="LV3" s="705"/>
      <c r="LW3" s="705"/>
      <c r="LX3" s="705"/>
      <c r="LY3" s="705"/>
      <c r="LZ3" s="705"/>
      <c r="MA3" s="705"/>
      <c r="MB3" s="705"/>
      <c r="MC3" s="705"/>
      <c r="MD3" s="705"/>
      <c r="ME3" s="705"/>
      <c r="MF3" s="705"/>
      <c r="MG3" s="705"/>
      <c r="MH3" s="705"/>
      <c r="MI3" s="705"/>
      <c r="MJ3" s="705"/>
      <c r="MK3" s="705"/>
      <c r="ML3" s="705"/>
      <c r="MM3" s="705"/>
      <c r="MN3" s="705"/>
      <c r="MO3" s="705"/>
      <c r="MP3" s="705"/>
      <c r="MQ3" s="705"/>
      <c r="MR3" s="705"/>
      <c r="MS3" s="705"/>
      <c r="MT3" s="705"/>
      <c r="MU3" s="705"/>
      <c r="MV3" s="705"/>
      <c r="MW3" s="705"/>
      <c r="MX3" s="705"/>
      <c r="MY3" s="705"/>
      <c r="MZ3" s="705"/>
      <c r="NA3" s="705"/>
      <c r="NB3" s="705"/>
      <c r="NC3" s="705"/>
      <c r="ND3" s="705"/>
      <c r="NE3" s="705"/>
      <c r="NF3" s="705"/>
      <c r="NG3" s="705"/>
      <c r="NH3" s="705"/>
      <c r="NI3" s="705"/>
      <c r="NJ3" s="705"/>
      <c r="NK3" s="705"/>
      <c r="NL3" s="705"/>
      <c r="NM3" s="705"/>
      <c r="NN3" s="705"/>
      <c r="NO3" s="705"/>
      <c r="NP3" s="705"/>
      <c r="NQ3" s="705"/>
      <c r="NR3" s="705"/>
      <c r="NS3" s="705"/>
      <c r="NT3" s="705"/>
      <c r="NU3" s="705"/>
      <c r="NV3" s="705"/>
      <c r="NW3" s="705"/>
      <c r="NX3" s="705"/>
      <c r="NY3" s="705"/>
      <c r="NZ3" s="705"/>
      <c r="OA3" s="705"/>
      <c r="OB3" s="705"/>
      <c r="OC3" s="705"/>
      <c r="OD3" s="705"/>
      <c r="OE3" s="705"/>
      <c r="OF3" s="705"/>
      <c r="OG3" s="705"/>
      <c r="OH3" s="705"/>
      <c r="OI3" s="705"/>
      <c r="OJ3" s="705"/>
      <c r="OK3" s="705"/>
      <c r="OL3" s="705"/>
      <c r="OM3" s="705"/>
      <c r="ON3" s="705"/>
      <c r="OO3" s="705"/>
      <c r="OP3" s="705"/>
      <c r="OQ3" s="705"/>
      <c r="OR3" s="705"/>
      <c r="OS3" s="705"/>
      <c r="OT3" s="705"/>
      <c r="OU3" s="705"/>
      <c r="OV3" s="705"/>
      <c r="OW3" s="705"/>
      <c r="OX3" s="705"/>
      <c r="OY3" s="705"/>
      <c r="OZ3" s="705"/>
      <c r="PA3" s="705"/>
      <c r="PB3" s="705"/>
      <c r="PC3" s="705"/>
      <c r="PD3" s="705"/>
      <c r="PE3" s="705"/>
      <c r="PF3" s="705"/>
      <c r="PG3" s="705"/>
      <c r="PH3" s="705"/>
      <c r="PI3" s="705"/>
      <c r="PJ3" s="705"/>
      <c r="PK3" s="705"/>
      <c r="PL3" s="705"/>
      <c r="PM3" s="705"/>
      <c r="PN3" s="705"/>
      <c r="PO3" s="705"/>
      <c r="PP3" s="705"/>
      <c r="PQ3" s="705"/>
      <c r="PR3" s="705"/>
      <c r="PS3" s="705"/>
      <c r="PT3" s="705"/>
      <c r="PU3" s="705"/>
      <c r="PV3" s="705"/>
      <c r="PW3" s="705"/>
      <c r="PX3" s="705"/>
      <c r="PY3" s="705"/>
      <c r="PZ3" s="705"/>
      <c r="QA3" s="705"/>
      <c r="QB3" s="705"/>
      <c r="QC3" s="705"/>
      <c r="QD3" s="705"/>
      <c r="QE3" s="705"/>
      <c r="QF3" s="705"/>
      <c r="QG3" s="705"/>
      <c r="QH3" s="705"/>
      <c r="QI3" s="705"/>
      <c r="QJ3" s="705"/>
      <c r="QK3" s="705"/>
      <c r="QL3" s="705"/>
      <c r="QM3" s="705"/>
      <c r="QN3" s="705"/>
      <c r="QO3" s="705"/>
      <c r="QP3" s="705"/>
      <c r="QQ3" s="705"/>
      <c r="QR3" s="705"/>
      <c r="QS3" s="705"/>
      <c r="QT3" s="705"/>
      <c r="QU3" s="705"/>
      <c r="QV3" s="705"/>
      <c r="QW3" s="705"/>
      <c r="QX3" s="705"/>
      <c r="QY3" s="705"/>
      <c r="QZ3" s="705"/>
      <c r="RA3" s="705"/>
      <c r="RB3" s="705"/>
      <c r="RC3" s="705"/>
      <c r="RD3" s="705"/>
      <c r="RE3" s="705"/>
      <c r="RF3" s="705"/>
      <c r="RG3" s="705"/>
      <c r="RH3" s="705"/>
      <c r="RI3" s="705"/>
      <c r="RJ3" s="705"/>
      <c r="RK3" s="705"/>
      <c r="RL3" s="705"/>
      <c r="RM3" s="705"/>
      <c r="RN3" s="705"/>
      <c r="RO3" s="705"/>
      <c r="RP3" s="705"/>
      <c r="RQ3" s="705"/>
      <c r="RR3" s="705"/>
      <c r="RS3" s="705"/>
      <c r="RT3" s="705"/>
      <c r="RU3" s="705"/>
      <c r="RV3" s="705"/>
      <c r="RW3" s="705"/>
      <c r="RX3" s="705"/>
      <c r="RY3" s="705"/>
      <c r="RZ3" s="705"/>
      <c r="SA3" s="705"/>
      <c r="SB3" s="705"/>
      <c r="SC3" s="705"/>
      <c r="SD3" s="705"/>
      <c r="SE3" s="705"/>
      <c r="SF3" s="705"/>
      <c r="SG3" s="705"/>
      <c r="SH3" s="705"/>
      <c r="SI3" s="705"/>
      <c r="SJ3" s="705"/>
      <c r="SK3" s="705"/>
      <c r="SL3" s="705"/>
      <c r="SM3" s="705"/>
      <c r="SN3" s="705"/>
      <c r="SO3" s="705"/>
      <c r="SP3" s="705"/>
      <c r="SQ3" s="705"/>
      <c r="SR3" s="705"/>
      <c r="SS3" s="705"/>
      <c r="ST3" s="705"/>
      <c r="SU3" s="705"/>
      <c r="SV3" s="705"/>
      <c r="SW3" s="705"/>
      <c r="SX3" s="705"/>
      <c r="SY3" s="705"/>
      <c r="SZ3" s="705"/>
      <c r="TA3" s="705"/>
      <c r="TB3" s="705"/>
      <c r="TC3" s="705"/>
      <c r="TD3" s="705"/>
      <c r="TE3" s="705"/>
      <c r="TF3" s="705"/>
      <c r="TG3" s="705"/>
      <c r="TH3" s="705"/>
      <c r="TI3" s="705"/>
      <c r="TJ3" s="705"/>
      <c r="TK3" s="705"/>
      <c r="TL3" s="705"/>
      <c r="TM3" s="705"/>
      <c r="TN3" s="705"/>
      <c r="TO3" s="705"/>
      <c r="TP3" s="705"/>
      <c r="TQ3" s="705"/>
      <c r="TR3" s="705"/>
      <c r="TS3" s="705"/>
      <c r="TT3" s="705"/>
      <c r="TU3" s="705"/>
      <c r="TV3" s="705"/>
      <c r="TW3" s="705"/>
      <c r="TX3" s="705"/>
      <c r="TY3" s="705"/>
      <c r="TZ3" s="705"/>
      <c r="UA3" s="705"/>
      <c r="UB3" s="705"/>
      <c r="UC3" s="705"/>
      <c r="UD3" s="705"/>
      <c r="UE3" s="705"/>
      <c r="UF3" s="705"/>
      <c r="UG3" s="705"/>
      <c r="UH3" s="705"/>
      <c r="UI3" s="705"/>
      <c r="UJ3" s="705"/>
      <c r="UK3" s="705"/>
      <c r="UL3" s="705"/>
      <c r="UM3" s="705"/>
      <c r="UN3" s="705"/>
      <c r="UO3" s="705"/>
      <c r="UP3" s="705"/>
      <c r="UQ3" s="705"/>
      <c r="UR3" s="705"/>
      <c r="US3" s="705"/>
      <c r="UT3" s="705"/>
      <c r="UU3" s="705"/>
      <c r="UV3" s="705"/>
      <c r="UW3" s="705"/>
      <c r="UX3" s="705"/>
      <c r="UY3" s="705"/>
      <c r="UZ3" s="705"/>
      <c r="VA3" s="705"/>
      <c r="VB3" s="705"/>
      <c r="VC3" s="705"/>
      <c r="VD3" s="705"/>
      <c r="VE3" s="705"/>
      <c r="VF3" s="705"/>
      <c r="VG3" s="705"/>
      <c r="VH3" s="705"/>
      <c r="VI3" s="705"/>
      <c r="VJ3" s="705"/>
      <c r="VK3" s="705"/>
      <c r="VL3" s="705"/>
      <c r="VM3" s="705"/>
      <c r="VN3" s="705"/>
      <c r="VO3" s="705"/>
      <c r="VP3" s="705"/>
      <c r="VQ3" s="705"/>
      <c r="VR3" s="705"/>
      <c r="VS3" s="705"/>
      <c r="VT3" s="705"/>
      <c r="VU3" s="705"/>
      <c r="VV3" s="705"/>
      <c r="VW3" s="705"/>
      <c r="VX3" s="705"/>
      <c r="VY3" s="705"/>
      <c r="VZ3" s="705"/>
      <c r="WA3" s="705"/>
      <c r="WB3" s="705"/>
      <c r="WC3" s="705"/>
      <c r="WD3" s="705"/>
      <c r="WE3" s="705"/>
      <c r="WF3" s="705"/>
      <c r="WG3" s="705"/>
      <c r="WH3" s="705"/>
      <c r="WI3" s="705"/>
      <c r="WJ3" s="705"/>
      <c r="WK3" s="705"/>
      <c r="WL3" s="705"/>
      <c r="WM3" s="705"/>
      <c r="WN3" s="705"/>
      <c r="WO3" s="705"/>
      <c r="WP3" s="705"/>
      <c r="WQ3" s="705"/>
      <c r="WR3" s="705"/>
      <c r="WS3" s="705"/>
      <c r="WT3" s="705"/>
      <c r="WU3" s="705"/>
      <c r="WV3" s="705"/>
      <c r="WW3" s="705"/>
      <c r="WX3" s="705"/>
      <c r="WY3" s="705"/>
      <c r="WZ3" s="705"/>
      <c r="XA3" s="705"/>
      <c r="XB3" s="705"/>
      <c r="XC3" s="705"/>
      <c r="XD3" s="705"/>
      <c r="XE3" s="705"/>
      <c r="XF3" s="705"/>
      <c r="XG3" s="705"/>
      <c r="XH3" s="705"/>
      <c r="XI3" s="705"/>
      <c r="XJ3" s="705"/>
      <c r="XK3" s="705"/>
      <c r="XL3" s="705"/>
      <c r="XM3" s="705"/>
      <c r="XN3" s="705"/>
      <c r="XO3" s="705"/>
      <c r="XP3" s="705"/>
      <c r="XQ3" s="705"/>
      <c r="XR3" s="705"/>
      <c r="XS3" s="705"/>
      <c r="XT3" s="705"/>
      <c r="XU3" s="705"/>
      <c r="XV3" s="705"/>
      <c r="XW3" s="705"/>
      <c r="XX3" s="705"/>
      <c r="XY3" s="705"/>
      <c r="XZ3" s="705"/>
      <c r="YA3" s="705"/>
      <c r="YB3" s="705"/>
      <c r="YC3" s="705"/>
      <c r="YD3" s="705"/>
      <c r="YE3" s="705"/>
      <c r="YF3" s="705"/>
      <c r="YG3" s="705"/>
      <c r="YH3" s="705"/>
      <c r="YI3" s="705"/>
      <c r="YJ3" s="705"/>
      <c r="YK3" s="705"/>
      <c r="YL3" s="705"/>
      <c r="YM3" s="705"/>
      <c r="YN3" s="705"/>
      <c r="YO3" s="705"/>
      <c r="YP3" s="705"/>
      <c r="YQ3" s="705"/>
      <c r="YR3" s="705"/>
      <c r="YS3" s="705"/>
      <c r="YT3" s="705"/>
      <c r="YU3" s="705"/>
      <c r="YV3" s="705"/>
      <c r="YW3" s="705"/>
      <c r="YX3" s="705"/>
      <c r="YY3" s="705"/>
      <c r="YZ3" s="705"/>
      <c r="ZA3" s="705"/>
      <c r="ZB3" s="705"/>
      <c r="ZC3" s="705"/>
      <c r="ZD3" s="705"/>
      <c r="ZE3" s="705"/>
      <c r="ZF3" s="705"/>
      <c r="ZG3" s="705"/>
      <c r="ZH3" s="705"/>
      <c r="ZI3" s="705"/>
      <c r="ZJ3" s="705"/>
      <c r="ZK3" s="705"/>
      <c r="ZL3" s="705"/>
      <c r="ZM3" s="705"/>
      <c r="ZN3" s="705"/>
      <c r="ZO3" s="705"/>
      <c r="ZP3" s="705"/>
      <c r="ZQ3" s="705"/>
      <c r="ZR3" s="705"/>
      <c r="ZS3" s="705"/>
      <c r="ZT3" s="705"/>
      <c r="ZU3" s="705"/>
      <c r="ZV3" s="705"/>
      <c r="ZW3" s="705"/>
      <c r="ZX3" s="705"/>
      <c r="ZY3" s="705"/>
      <c r="ZZ3" s="705"/>
      <c r="AAA3" s="705"/>
      <c r="AAB3" s="705"/>
      <c r="AAC3" s="705"/>
      <c r="AAD3" s="705"/>
      <c r="AAE3" s="705"/>
      <c r="AAF3" s="705"/>
      <c r="AAG3" s="705"/>
      <c r="AAH3" s="705"/>
      <c r="AAI3" s="705"/>
      <c r="AAJ3" s="705"/>
      <c r="AAK3" s="705"/>
      <c r="AAL3" s="705"/>
      <c r="AAM3" s="705"/>
      <c r="AAN3" s="705"/>
      <c r="AAO3" s="705"/>
      <c r="AAP3" s="705"/>
      <c r="AAQ3" s="705"/>
      <c r="AAR3" s="705"/>
      <c r="AAS3" s="705"/>
      <c r="AAT3" s="705"/>
      <c r="AAU3" s="705"/>
      <c r="AAV3" s="705"/>
      <c r="AAW3" s="705"/>
      <c r="AAX3" s="705"/>
      <c r="AAY3" s="705"/>
      <c r="AAZ3" s="705"/>
      <c r="ABA3" s="705"/>
      <c r="ABB3" s="705"/>
      <c r="ABC3" s="705"/>
      <c r="ABD3" s="705"/>
      <c r="ABE3" s="705"/>
      <c r="ABF3" s="705"/>
      <c r="ABG3" s="705"/>
      <c r="ABH3" s="705"/>
      <c r="ABI3" s="705"/>
      <c r="ABJ3" s="705"/>
      <c r="ABK3" s="705"/>
      <c r="ABL3" s="705"/>
      <c r="ABM3" s="705"/>
      <c r="ABN3" s="705"/>
      <c r="ABO3" s="705"/>
      <c r="ABP3" s="705"/>
      <c r="ABQ3" s="705"/>
      <c r="ABR3" s="705"/>
      <c r="ABS3" s="705"/>
      <c r="ABT3" s="705"/>
      <c r="ABU3" s="705"/>
      <c r="ABV3" s="705"/>
      <c r="ABW3" s="705"/>
      <c r="ABX3" s="705"/>
      <c r="ABY3" s="705"/>
      <c r="ABZ3" s="705"/>
      <c r="ACA3" s="705"/>
      <c r="ACB3" s="705"/>
      <c r="ACC3" s="705"/>
      <c r="ACD3" s="705"/>
      <c r="ACE3" s="705"/>
      <c r="ACF3" s="705"/>
      <c r="ACG3" s="705"/>
      <c r="ACH3" s="705"/>
      <c r="ACI3" s="705"/>
      <c r="ACJ3" s="705"/>
      <c r="ACK3" s="705"/>
      <c r="ACL3" s="705"/>
      <c r="ACM3" s="705"/>
      <c r="ACN3" s="705"/>
      <c r="ACO3" s="705"/>
      <c r="ACP3" s="705"/>
      <c r="ACQ3" s="705"/>
      <c r="ACR3" s="705"/>
      <c r="ACS3" s="705"/>
      <c r="ACT3" s="705"/>
      <c r="ACU3" s="705"/>
      <c r="ACV3" s="705"/>
      <c r="ACW3" s="705"/>
      <c r="ACX3" s="705"/>
      <c r="ACY3" s="705"/>
      <c r="ACZ3" s="705"/>
      <c r="ADA3" s="705"/>
      <c r="ADB3" s="705"/>
      <c r="ADC3" s="705"/>
      <c r="ADD3" s="705"/>
      <c r="ADE3" s="705"/>
      <c r="ADF3" s="705"/>
      <c r="ADG3" s="705"/>
      <c r="ADH3" s="705"/>
      <c r="ADI3" s="705"/>
      <c r="ADJ3" s="705"/>
      <c r="ADK3" s="705"/>
      <c r="ADL3" s="705"/>
      <c r="ADM3" s="705"/>
      <c r="ADN3" s="705"/>
      <c r="ADO3" s="705"/>
      <c r="ADP3" s="705"/>
      <c r="ADQ3" s="705"/>
      <c r="ADR3" s="705"/>
      <c r="ADS3" s="705"/>
      <c r="ADT3" s="705"/>
      <c r="ADU3" s="705"/>
      <c r="ADV3" s="705"/>
      <c r="ADW3" s="705"/>
      <c r="ADX3" s="705"/>
      <c r="ADY3" s="705"/>
      <c r="ADZ3" s="705"/>
      <c r="AEA3" s="705"/>
      <c r="AEB3" s="705"/>
      <c r="AEC3" s="705"/>
      <c r="AED3" s="705"/>
      <c r="AEE3" s="705"/>
      <c r="AEF3" s="705"/>
      <c r="AEG3" s="705"/>
      <c r="AEH3" s="705"/>
      <c r="AEI3" s="705"/>
      <c r="AEJ3" s="705"/>
      <c r="AEK3" s="705"/>
      <c r="AEL3" s="705"/>
      <c r="AEM3" s="705"/>
      <c r="AEN3" s="705"/>
      <c r="AEO3" s="705"/>
      <c r="AEP3" s="705"/>
      <c r="AEQ3" s="705"/>
      <c r="AER3" s="705"/>
      <c r="AES3" s="705"/>
      <c r="AET3" s="705"/>
      <c r="AEU3" s="705"/>
      <c r="AEV3" s="705"/>
      <c r="AEW3" s="705"/>
      <c r="AEX3" s="705"/>
      <c r="AEY3" s="705"/>
      <c r="AEZ3" s="705"/>
      <c r="AFA3" s="705"/>
      <c r="AFB3" s="705"/>
      <c r="AFC3" s="705"/>
      <c r="AFD3" s="705"/>
      <c r="AFE3" s="705"/>
      <c r="AFF3" s="705"/>
      <c r="AFG3" s="705"/>
      <c r="AFH3" s="705"/>
      <c r="AFI3" s="705"/>
      <c r="AFJ3" s="705"/>
      <c r="AFK3" s="705"/>
      <c r="AFL3" s="705"/>
      <c r="AFM3" s="705"/>
      <c r="AFN3" s="705"/>
      <c r="AFO3" s="705"/>
      <c r="AFP3" s="705"/>
      <c r="AFQ3" s="705"/>
      <c r="AFR3" s="705"/>
      <c r="AFS3" s="705"/>
      <c r="AFT3" s="705"/>
      <c r="AFU3" s="705"/>
      <c r="AFV3" s="705"/>
      <c r="AFW3" s="705"/>
      <c r="AFX3" s="705"/>
      <c r="AFY3" s="705"/>
      <c r="AFZ3" s="705"/>
      <c r="AGA3" s="705"/>
      <c r="AGB3" s="705"/>
      <c r="AGC3" s="705"/>
      <c r="AGD3" s="705"/>
      <c r="AGE3" s="705"/>
      <c r="AGF3" s="705"/>
      <c r="AGG3" s="705"/>
      <c r="AGH3" s="705"/>
      <c r="AGI3" s="705"/>
      <c r="AGJ3" s="705"/>
      <c r="AGK3" s="705"/>
      <c r="AGL3" s="705"/>
      <c r="AGM3" s="705"/>
      <c r="AGN3" s="705"/>
      <c r="AGO3" s="705"/>
      <c r="AGP3" s="705"/>
      <c r="AGQ3" s="705"/>
      <c r="AGR3" s="705"/>
      <c r="AGS3" s="705"/>
      <c r="AGT3" s="705"/>
      <c r="AGU3" s="705"/>
      <c r="AGV3" s="705"/>
      <c r="AGW3" s="705"/>
      <c r="AGX3" s="705"/>
      <c r="AGY3" s="705"/>
      <c r="AGZ3" s="705"/>
      <c r="AHA3" s="705"/>
      <c r="AHB3" s="705"/>
      <c r="AHC3" s="705"/>
      <c r="AHD3" s="705"/>
      <c r="AHE3" s="705"/>
      <c r="AHF3" s="705"/>
      <c r="AHG3" s="705"/>
      <c r="AHH3" s="705"/>
      <c r="AHI3" s="705"/>
      <c r="AHJ3" s="705"/>
      <c r="AHK3" s="705"/>
      <c r="AHL3" s="705"/>
      <c r="AHM3" s="705"/>
      <c r="AHN3" s="705"/>
      <c r="AHO3" s="705"/>
      <c r="AHP3" s="705"/>
      <c r="AHQ3" s="705"/>
      <c r="AHR3" s="705"/>
      <c r="AHS3" s="705"/>
      <c r="AHT3" s="705"/>
      <c r="AHU3" s="705"/>
      <c r="AHV3" s="705"/>
      <c r="AHW3" s="705"/>
      <c r="AHX3" s="705"/>
      <c r="AHY3" s="705"/>
      <c r="AHZ3" s="705"/>
      <c r="AIA3" s="705"/>
      <c r="AIB3" s="705"/>
      <c r="AIC3" s="705"/>
      <c r="AID3" s="705"/>
      <c r="AIE3" s="705"/>
      <c r="AIF3" s="705"/>
      <c r="AIG3" s="705"/>
      <c r="AIH3" s="705"/>
      <c r="AII3" s="705"/>
      <c r="AIJ3" s="705"/>
      <c r="AIK3" s="705"/>
      <c r="AIL3" s="705"/>
      <c r="AIM3" s="705"/>
      <c r="AIN3" s="705"/>
      <c r="AIO3" s="705"/>
      <c r="AIP3" s="705"/>
      <c r="AIQ3" s="705"/>
      <c r="AIR3" s="705"/>
      <c r="AIS3" s="705"/>
      <c r="AIT3" s="705"/>
      <c r="AIU3" s="705"/>
      <c r="AIV3" s="705"/>
      <c r="AIW3" s="705"/>
      <c r="AIX3" s="705"/>
      <c r="AIY3" s="705"/>
      <c r="AIZ3" s="705"/>
      <c r="AJA3" s="705"/>
      <c r="AJB3" s="705"/>
      <c r="AJC3" s="705"/>
      <c r="AJD3" s="705"/>
      <c r="AJE3" s="705"/>
      <c r="AJF3" s="705"/>
      <c r="AJG3" s="705"/>
      <c r="AJH3" s="705"/>
      <c r="AJI3" s="705"/>
      <c r="AJJ3" s="705"/>
      <c r="AJK3" s="705"/>
      <c r="AJL3" s="705"/>
      <c r="AJM3" s="705"/>
      <c r="AJN3" s="705"/>
      <c r="AJO3" s="705"/>
      <c r="AJP3" s="705"/>
      <c r="AJQ3" s="705"/>
      <c r="AJR3" s="705"/>
      <c r="AJS3" s="705"/>
      <c r="AJT3" s="705"/>
      <c r="AJU3" s="705"/>
      <c r="AJV3" s="705"/>
      <c r="AJW3" s="705"/>
      <c r="AJX3" s="705"/>
      <c r="AJY3" s="705"/>
      <c r="AJZ3" s="705"/>
      <c r="AKA3" s="705"/>
      <c r="AKB3" s="705"/>
      <c r="AKC3" s="705"/>
      <c r="AKD3" s="705"/>
      <c r="AKE3" s="705"/>
      <c r="AKF3" s="705"/>
      <c r="AKG3" s="705"/>
      <c r="AKH3" s="705"/>
      <c r="AKI3" s="705"/>
      <c r="AKJ3" s="705"/>
      <c r="AKK3" s="705"/>
      <c r="AKL3" s="705"/>
      <c r="AKM3" s="705"/>
      <c r="AKN3" s="705"/>
      <c r="AKO3" s="705"/>
      <c r="AKP3" s="705"/>
    </row>
    <row r="4" spans="1:978" s="117" customFormat="1" ht="15" customHeight="1" x14ac:dyDescent="0.3">
      <c r="A4" s="195"/>
      <c r="B4" s="1526" t="s">
        <v>1355</v>
      </c>
      <c r="C4" s="1527"/>
      <c r="D4" s="1528"/>
      <c r="E4" s="262"/>
      <c r="F4" s="705"/>
      <c r="G4" s="705"/>
      <c r="H4" s="705"/>
      <c r="I4" s="705"/>
      <c r="J4" s="705"/>
      <c r="K4" s="705"/>
      <c r="L4" s="705"/>
      <c r="M4" s="705"/>
      <c r="N4" s="705"/>
      <c r="O4" s="705"/>
      <c r="P4" s="705"/>
      <c r="Q4" s="705"/>
      <c r="R4" s="705"/>
      <c r="S4" s="705"/>
      <c r="T4" s="705"/>
      <c r="U4" s="705"/>
      <c r="V4" s="705"/>
      <c r="W4" s="705"/>
      <c r="X4" s="705"/>
      <c r="Y4" s="705"/>
      <c r="Z4" s="705"/>
      <c r="AA4" s="705"/>
      <c r="AB4" s="705"/>
      <c r="AC4" s="705"/>
      <c r="AD4" s="705"/>
      <c r="AE4" s="705"/>
      <c r="AF4" s="705"/>
      <c r="AG4" s="705"/>
      <c r="AH4" s="705"/>
      <c r="AI4" s="705"/>
      <c r="AJ4" s="705"/>
      <c r="AK4" s="705"/>
      <c r="AL4" s="705"/>
      <c r="AM4" s="705"/>
      <c r="AN4" s="705"/>
      <c r="AO4" s="705"/>
      <c r="AP4" s="705"/>
      <c r="AQ4" s="705"/>
      <c r="AR4" s="705"/>
      <c r="AS4" s="705"/>
      <c r="AT4" s="705"/>
      <c r="AU4" s="705"/>
      <c r="AV4" s="705"/>
      <c r="AW4" s="705"/>
      <c r="AX4" s="705"/>
      <c r="AY4" s="705"/>
      <c r="AZ4" s="705"/>
      <c r="BA4" s="705"/>
      <c r="BB4" s="705"/>
      <c r="BC4" s="705"/>
      <c r="BD4" s="705"/>
      <c r="BE4" s="705"/>
      <c r="BF4" s="705"/>
      <c r="BG4" s="705"/>
      <c r="BH4" s="705"/>
      <c r="BI4" s="705"/>
      <c r="BJ4" s="705"/>
      <c r="BK4" s="705"/>
      <c r="BL4" s="705"/>
      <c r="BM4" s="705"/>
      <c r="BN4" s="705"/>
      <c r="BO4" s="705"/>
      <c r="BP4" s="705"/>
      <c r="BQ4" s="705"/>
      <c r="BR4" s="705"/>
      <c r="BS4" s="705"/>
      <c r="BT4" s="705"/>
      <c r="BU4" s="705"/>
      <c r="BV4" s="705"/>
      <c r="BW4" s="705"/>
      <c r="BX4" s="705"/>
      <c r="BY4" s="705"/>
      <c r="BZ4" s="705"/>
      <c r="CA4" s="705"/>
      <c r="CB4" s="705"/>
      <c r="CC4" s="705"/>
      <c r="CD4" s="705"/>
      <c r="CE4" s="705"/>
      <c r="CF4" s="705"/>
      <c r="CG4" s="705"/>
      <c r="CH4" s="705"/>
      <c r="CI4" s="705"/>
      <c r="CJ4" s="705"/>
      <c r="CK4" s="705"/>
      <c r="CL4" s="705"/>
      <c r="CM4" s="705"/>
      <c r="CN4" s="705"/>
      <c r="CO4" s="705"/>
      <c r="CP4" s="705"/>
      <c r="CQ4" s="705"/>
      <c r="CR4" s="705"/>
      <c r="CS4" s="705"/>
      <c r="CT4" s="705"/>
      <c r="CU4" s="705"/>
      <c r="CV4" s="705"/>
      <c r="CW4" s="705"/>
      <c r="CX4" s="705"/>
      <c r="CY4" s="705"/>
      <c r="CZ4" s="705"/>
      <c r="DA4" s="705"/>
      <c r="DB4" s="705"/>
      <c r="DC4" s="705"/>
      <c r="DD4" s="705"/>
      <c r="DE4" s="705"/>
      <c r="DF4" s="705"/>
      <c r="DG4" s="705"/>
      <c r="DH4" s="705"/>
      <c r="DI4" s="705"/>
      <c r="DJ4" s="705"/>
      <c r="DK4" s="705"/>
      <c r="DL4" s="705"/>
      <c r="DM4" s="705"/>
      <c r="DN4" s="705"/>
      <c r="DO4" s="705"/>
      <c r="DP4" s="705"/>
      <c r="DQ4" s="705"/>
      <c r="DR4" s="705"/>
      <c r="DS4" s="705"/>
      <c r="DT4" s="705"/>
      <c r="DU4" s="705"/>
      <c r="DV4" s="705"/>
      <c r="DW4" s="705"/>
      <c r="DX4" s="705"/>
      <c r="DY4" s="705"/>
      <c r="DZ4" s="705"/>
      <c r="EA4" s="705"/>
      <c r="EB4" s="705"/>
      <c r="EC4" s="705"/>
      <c r="ED4" s="705"/>
      <c r="EE4" s="705"/>
      <c r="EF4" s="705"/>
      <c r="EG4" s="705"/>
      <c r="EH4" s="705"/>
      <c r="EI4" s="705"/>
      <c r="EJ4" s="705"/>
      <c r="EK4" s="705"/>
      <c r="EL4" s="705"/>
      <c r="EM4" s="705"/>
      <c r="EN4" s="705"/>
      <c r="EO4" s="705"/>
      <c r="EP4" s="705"/>
      <c r="EQ4" s="705"/>
      <c r="ER4" s="705"/>
      <c r="ES4" s="705"/>
      <c r="ET4" s="705"/>
      <c r="EU4" s="705"/>
      <c r="EV4" s="705"/>
      <c r="EW4" s="705"/>
      <c r="EX4" s="705"/>
      <c r="EY4" s="705"/>
      <c r="EZ4" s="705"/>
      <c r="FA4" s="705"/>
      <c r="FB4" s="705"/>
      <c r="FC4" s="705"/>
      <c r="FD4" s="705"/>
      <c r="FE4" s="705"/>
      <c r="FF4" s="705"/>
      <c r="FG4" s="705"/>
      <c r="FH4" s="705"/>
      <c r="FI4" s="705"/>
      <c r="FJ4" s="705"/>
      <c r="FK4" s="705"/>
      <c r="FL4" s="705"/>
      <c r="FM4" s="705"/>
      <c r="FN4" s="705"/>
      <c r="FO4" s="705"/>
      <c r="FP4" s="705"/>
      <c r="FQ4" s="705"/>
      <c r="FR4" s="705"/>
      <c r="FS4" s="705"/>
      <c r="FT4" s="705"/>
      <c r="FU4" s="705"/>
      <c r="FV4" s="705"/>
      <c r="FW4" s="705"/>
      <c r="FX4" s="705"/>
      <c r="FY4" s="705"/>
      <c r="FZ4" s="705"/>
      <c r="GA4" s="705"/>
      <c r="GB4" s="705"/>
      <c r="GC4" s="705"/>
      <c r="GD4" s="705"/>
      <c r="GE4" s="705"/>
      <c r="GF4" s="705"/>
      <c r="GG4" s="705"/>
      <c r="GH4" s="705"/>
      <c r="GI4" s="705"/>
      <c r="GJ4" s="705"/>
      <c r="GK4" s="705"/>
      <c r="GL4" s="705"/>
      <c r="GM4" s="705"/>
      <c r="GN4" s="705"/>
      <c r="GO4" s="705"/>
      <c r="GP4" s="705"/>
      <c r="GQ4" s="705"/>
      <c r="GR4" s="705"/>
      <c r="GS4" s="705"/>
      <c r="GT4" s="705"/>
      <c r="GU4" s="705"/>
      <c r="GV4" s="705"/>
      <c r="GW4" s="705"/>
      <c r="GX4" s="705"/>
      <c r="GY4" s="705"/>
      <c r="GZ4" s="705"/>
      <c r="HA4" s="705"/>
      <c r="HB4" s="705"/>
      <c r="HC4" s="705"/>
      <c r="HD4" s="705"/>
      <c r="HE4" s="705"/>
      <c r="HF4" s="705"/>
      <c r="HG4" s="705"/>
      <c r="HH4" s="705"/>
      <c r="HI4" s="705"/>
      <c r="HJ4" s="705"/>
      <c r="HK4" s="705"/>
      <c r="HL4" s="705"/>
      <c r="HM4" s="705"/>
      <c r="HN4" s="705"/>
      <c r="HO4" s="705"/>
      <c r="HP4" s="705"/>
      <c r="HQ4" s="705"/>
      <c r="HR4" s="705"/>
      <c r="HS4" s="705"/>
      <c r="HT4" s="705"/>
      <c r="HU4" s="705"/>
      <c r="HV4" s="705"/>
      <c r="HW4" s="705"/>
      <c r="HX4" s="705"/>
      <c r="HY4" s="705"/>
      <c r="HZ4" s="705"/>
      <c r="IA4" s="705"/>
      <c r="IB4" s="705"/>
      <c r="IC4" s="705"/>
      <c r="ID4" s="705"/>
      <c r="IE4" s="705"/>
      <c r="IF4" s="705"/>
      <c r="IG4" s="705"/>
      <c r="IH4" s="705"/>
      <c r="II4" s="705"/>
      <c r="IJ4" s="705"/>
      <c r="IK4" s="705"/>
      <c r="IL4" s="705"/>
      <c r="IM4" s="705"/>
      <c r="IN4" s="705"/>
      <c r="IO4" s="705"/>
      <c r="IP4" s="705"/>
      <c r="IQ4" s="705"/>
      <c r="IR4" s="705"/>
      <c r="IS4" s="705"/>
      <c r="IT4" s="705"/>
      <c r="IU4" s="705"/>
      <c r="IV4" s="705"/>
      <c r="IW4" s="705"/>
      <c r="IX4" s="705"/>
      <c r="IY4" s="705"/>
      <c r="IZ4" s="705"/>
      <c r="JA4" s="705"/>
      <c r="JB4" s="705"/>
      <c r="JC4" s="705"/>
      <c r="JD4" s="705"/>
      <c r="JE4" s="705"/>
      <c r="JF4" s="705"/>
      <c r="JG4" s="705"/>
      <c r="JH4" s="705"/>
      <c r="JI4" s="705"/>
      <c r="JJ4" s="705"/>
      <c r="JK4" s="705"/>
      <c r="JL4" s="705"/>
      <c r="JM4" s="705"/>
      <c r="JN4" s="705"/>
      <c r="JO4" s="705"/>
      <c r="JP4" s="705"/>
      <c r="JQ4" s="705"/>
      <c r="JR4" s="705"/>
      <c r="JS4" s="705"/>
      <c r="JT4" s="705"/>
      <c r="JU4" s="705"/>
      <c r="JV4" s="705"/>
      <c r="JW4" s="705"/>
      <c r="JX4" s="705"/>
      <c r="JY4" s="705"/>
      <c r="JZ4" s="705"/>
      <c r="KA4" s="705"/>
      <c r="KB4" s="705"/>
      <c r="KC4" s="705"/>
      <c r="KD4" s="705"/>
      <c r="KE4" s="705"/>
      <c r="KF4" s="705"/>
      <c r="KG4" s="705"/>
      <c r="KH4" s="705"/>
      <c r="KI4" s="705"/>
      <c r="KJ4" s="705"/>
      <c r="KK4" s="705"/>
      <c r="KL4" s="705"/>
      <c r="KM4" s="705"/>
      <c r="KN4" s="705"/>
      <c r="KO4" s="705"/>
      <c r="KP4" s="705"/>
      <c r="KQ4" s="705"/>
      <c r="KR4" s="705"/>
      <c r="KS4" s="705"/>
      <c r="KT4" s="705"/>
      <c r="KU4" s="705"/>
      <c r="KV4" s="705"/>
      <c r="KW4" s="705"/>
      <c r="KX4" s="705"/>
      <c r="KY4" s="705"/>
      <c r="KZ4" s="705"/>
      <c r="LA4" s="705"/>
      <c r="LB4" s="705"/>
      <c r="LC4" s="705"/>
      <c r="LD4" s="705"/>
      <c r="LE4" s="705"/>
      <c r="LF4" s="705"/>
      <c r="LG4" s="705"/>
      <c r="LH4" s="705"/>
      <c r="LI4" s="705"/>
      <c r="LJ4" s="705"/>
      <c r="LK4" s="705"/>
      <c r="LL4" s="705"/>
      <c r="LM4" s="705"/>
      <c r="LN4" s="705"/>
      <c r="LO4" s="705"/>
      <c r="LP4" s="705"/>
      <c r="LQ4" s="705"/>
      <c r="LR4" s="705"/>
      <c r="LS4" s="705"/>
      <c r="LT4" s="705"/>
      <c r="LU4" s="705"/>
      <c r="LV4" s="705"/>
      <c r="LW4" s="705"/>
      <c r="LX4" s="705"/>
      <c r="LY4" s="705"/>
      <c r="LZ4" s="705"/>
      <c r="MA4" s="705"/>
      <c r="MB4" s="705"/>
      <c r="MC4" s="705"/>
      <c r="MD4" s="705"/>
      <c r="ME4" s="705"/>
      <c r="MF4" s="705"/>
      <c r="MG4" s="705"/>
      <c r="MH4" s="705"/>
      <c r="MI4" s="705"/>
      <c r="MJ4" s="705"/>
      <c r="MK4" s="705"/>
      <c r="ML4" s="705"/>
      <c r="MM4" s="705"/>
      <c r="MN4" s="705"/>
      <c r="MO4" s="705"/>
      <c r="MP4" s="705"/>
      <c r="MQ4" s="705"/>
      <c r="MR4" s="705"/>
      <c r="MS4" s="705"/>
      <c r="MT4" s="705"/>
      <c r="MU4" s="705"/>
      <c r="MV4" s="705"/>
      <c r="MW4" s="705"/>
      <c r="MX4" s="705"/>
      <c r="MY4" s="705"/>
      <c r="MZ4" s="705"/>
      <c r="NA4" s="705"/>
      <c r="NB4" s="705"/>
      <c r="NC4" s="705"/>
      <c r="ND4" s="705"/>
      <c r="NE4" s="705"/>
      <c r="NF4" s="705"/>
      <c r="NG4" s="705"/>
      <c r="NH4" s="705"/>
      <c r="NI4" s="705"/>
      <c r="NJ4" s="705"/>
      <c r="NK4" s="705"/>
      <c r="NL4" s="705"/>
      <c r="NM4" s="705"/>
      <c r="NN4" s="705"/>
      <c r="NO4" s="705"/>
      <c r="NP4" s="705"/>
      <c r="NQ4" s="705"/>
      <c r="NR4" s="705"/>
      <c r="NS4" s="705"/>
      <c r="NT4" s="705"/>
      <c r="NU4" s="705"/>
      <c r="NV4" s="705"/>
      <c r="NW4" s="705"/>
      <c r="NX4" s="705"/>
      <c r="NY4" s="705"/>
      <c r="NZ4" s="705"/>
      <c r="OA4" s="705"/>
      <c r="OB4" s="705"/>
      <c r="OC4" s="705"/>
      <c r="OD4" s="705"/>
      <c r="OE4" s="705"/>
      <c r="OF4" s="705"/>
      <c r="OG4" s="705"/>
      <c r="OH4" s="705"/>
      <c r="OI4" s="705"/>
      <c r="OJ4" s="705"/>
      <c r="OK4" s="705"/>
      <c r="OL4" s="705"/>
      <c r="OM4" s="705"/>
      <c r="ON4" s="705"/>
      <c r="OO4" s="705"/>
      <c r="OP4" s="705"/>
      <c r="OQ4" s="705"/>
      <c r="OR4" s="705"/>
      <c r="OS4" s="705"/>
      <c r="OT4" s="705"/>
      <c r="OU4" s="705"/>
      <c r="OV4" s="705"/>
      <c r="OW4" s="705"/>
      <c r="OX4" s="705"/>
      <c r="OY4" s="705"/>
      <c r="OZ4" s="705"/>
      <c r="PA4" s="705"/>
      <c r="PB4" s="705"/>
      <c r="PC4" s="705"/>
      <c r="PD4" s="705"/>
      <c r="PE4" s="705"/>
      <c r="PF4" s="705"/>
      <c r="PG4" s="705"/>
      <c r="PH4" s="705"/>
      <c r="PI4" s="705"/>
      <c r="PJ4" s="705"/>
      <c r="PK4" s="705"/>
      <c r="PL4" s="705"/>
      <c r="PM4" s="705"/>
      <c r="PN4" s="705"/>
      <c r="PO4" s="705"/>
      <c r="PP4" s="705"/>
      <c r="PQ4" s="705"/>
      <c r="PR4" s="705"/>
      <c r="PS4" s="705"/>
      <c r="PT4" s="705"/>
      <c r="PU4" s="705"/>
      <c r="PV4" s="705"/>
      <c r="PW4" s="705"/>
      <c r="PX4" s="705"/>
      <c r="PY4" s="705"/>
      <c r="PZ4" s="705"/>
      <c r="QA4" s="705"/>
      <c r="QB4" s="705"/>
      <c r="QC4" s="705"/>
      <c r="QD4" s="705"/>
      <c r="QE4" s="705"/>
      <c r="QF4" s="705"/>
      <c r="QG4" s="705"/>
      <c r="QH4" s="705"/>
      <c r="QI4" s="705"/>
      <c r="QJ4" s="705"/>
      <c r="QK4" s="705"/>
      <c r="QL4" s="705"/>
      <c r="QM4" s="705"/>
      <c r="QN4" s="705"/>
      <c r="QO4" s="705"/>
      <c r="QP4" s="705"/>
      <c r="QQ4" s="705"/>
      <c r="QR4" s="705"/>
      <c r="QS4" s="705"/>
      <c r="QT4" s="705"/>
      <c r="QU4" s="705"/>
      <c r="QV4" s="705"/>
      <c r="QW4" s="705"/>
      <c r="QX4" s="705"/>
      <c r="QY4" s="705"/>
      <c r="QZ4" s="705"/>
      <c r="RA4" s="705"/>
      <c r="RB4" s="705"/>
      <c r="RC4" s="705"/>
      <c r="RD4" s="705"/>
      <c r="RE4" s="705"/>
      <c r="RF4" s="705"/>
      <c r="RG4" s="705"/>
      <c r="RH4" s="705"/>
      <c r="RI4" s="705"/>
      <c r="RJ4" s="705"/>
      <c r="RK4" s="705"/>
      <c r="RL4" s="705"/>
      <c r="RM4" s="705"/>
      <c r="RN4" s="705"/>
      <c r="RO4" s="705"/>
      <c r="RP4" s="705"/>
      <c r="RQ4" s="705"/>
      <c r="RR4" s="705"/>
      <c r="RS4" s="705"/>
      <c r="RT4" s="705"/>
      <c r="RU4" s="705"/>
      <c r="RV4" s="705"/>
      <c r="RW4" s="705"/>
      <c r="RX4" s="705"/>
      <c r="RY4" s="705"/>
      <c r="RZ4" s="705"/>
      <c r="SA4" s="705"/>
      <c r="SB4" s="705"/>
      <c r="SC4" s="705"/>
      <c r="SD4" s="705"/>
      <c r="SE4" s="705"/>
      <c r="SF4" s="705"/>
      <c r="SG4" s="705"/>
      <c r="SH4" s="705"/>
      <c r="SI4" s="705"/>
      <c r="SJ4" s="705"/>
      <c r="SK4" s="705"/>
      <c r="SL4" s="705"/>
      <c r="SM4" s="705"/>
      <c r="SN4" s="705"/>
      <c r="SO4" s="705"/>
      <c r="SP4" s="705"/>
      <c r="SQ4" s="705"/>
      <c r="SR4" s="705"/>
      <c r="SS4" s="705"/>
      <c r="ST4" s="705"/>
      <c r="SU4" s="705"/>
      <c r="SV4" s="705"/>
      <c r="SW4" s="705"/>
      <c r="SX4" s="705"/>
      <c r="SY4" s="705"/>
      <c r="SZ4" s="705"/>
      <c r="TA4" s="705"/>
      <c r="TB4" s="705"/>
      <c r="TC4" s="705"/>
      <c r="TD4" s="705"/>
      <c r="TE4" s="705"/>
      <c r="TF4" s="705"/>
      <c r="TG4" s="705"/>
      <c r="TH4" s="705"/>
      <c r="TI4" s="705"/>
      <c r="TJ4" s="705"/>
      <c r="TK4" s="705"/>
      <c r="TL4" s="705"/>
      <c r="TM4" s="705"/>
      <c r="TN4" s="705"/>
      <c r="TO4" s="705"/>
      <c r="TP4" s="705"/>
      <c r="TQ4" s="705"/>
      <c r="TR4" s="705"/>
      <c r="TS4" s="705"/>
      <c r="TT4" s="705"/>
      <c r="TU4" s="705"/>
      <c r="TV4" s="705"/>
      <c r="TW4" s="705"/>
      <c r="TX4" s="705"/>
      <c r="TY4" s="705"/>
      <c r="TZ4" s="705"/>
      <c r="UA4" s="705"/>
      <c r="UB4" s="705"/>
      <c r="UC4" s="705"/>
      <c r="UD4" s="705"/>
      <c r="UE4" s="705"/>
      <c r="UF4" s="705"/>
      <c r="UG4" s="705"/>
      <c r="UH4" s="705"/>
      <c r="UI4" s="705"/>
      <c r="UJ4" s="705"/>
      <c r="UK4" s="705"/>
      <c r="UL4" s="705"/>
      <c r="UM4" s="705"/>
      <c r="UN4" s="705"/>
      <c r="UO4" s="705"/>
      <c r="UP4" s="705"/>
      <c r="UQ4" s="705"/>
      <c r="UR4" s="705"/>
      <c r="US4" s="705"/>
      <c r="UT4" s="705"/>
      <c r="UU4" s="705"/>
      <c r="UV4" s="705"/>
      <c r="UW4" s="705"/>
      <c r="UX4" s="705"/>
      <c r="UY4" s="705"/>
      <c r="UZ4" s="705"/>
      <c r="VA4" s="705"/>
      <c r="VB4" s="705"/>
      <c r="VC4" s="705"/>
      <c r="VD4" s="705"/>
      <c r="VE4" s="705"/>
      <c r="VF4" s="705"/>
      <c r="VG4" s="705"/>
      <c r="VH4" s="705"/>
      <c r="VI4" s="705"/>
      <c r="VJ4" s="705"/>
      <c r="VK4" s="705"/>
      <c r="VL4" s="705"/>
      <c r="VM4" s="705"/>
      <c r="VN4" s="705"/>
      <c r="VO4" s="705"/>
      <c r="VP4" s="705"/>
      <c r="VQ4" s="705"/>
      <c r="VR4" s="705"/>
      <c r="VS4" s="705"/>
      <c r="VT4" s="705"/>
      <c r="VU4" s="705"/>
      <c r="VV4" s="705"/>
      <c r="VW4" s="705"/>
      <c r="VX4" s="705"/>
      <c r="VY4" s="705"/>
      <c r="VZ4" s="705"/>
      <c r="WA4" s="705"/>
      <c r="WB4" s="705"/>
      <c r="WC4" s="705"/>
      <c r="WD4" s="705"/>
      <c r="WE4" s="705"/>
      <c r="WF4" s="705"/>
      <c r="WG4" s="705"/>
      <c r="WH4" s="705"/>
      <c r="WI4" s="705"/>
      <c r="WJ4" s="705"/>
      <c r="WK4" s="705"/>
      <c r="WL4" s="705"/>
      <c r="WM4" s="705"/>
      <c r="WN4" s="705"/>
      <c r="WO4" s="705"/>
      <c r="WP4" s="705"/>
      <c r="WQ4" s="705"/>
      <c r="WR4" s="705"/>
      <c r="WS4" s="705"/>
      <c r="WT4" s="705"/>
      <c r="WU4" s="705"/>
      <c r="WV4" s="705"/>
      <c r="WW4" s="705"/>
      <c r="WX4" s="705"/>
      <c r="WY4" s="705"/>
      <c r="WZ4" s="705"/>
      <c r="XA4" s="705"/>
      <c r="XB4" s="705"/>
      <c r="XC4" s="705"/>
      <c r="XD4" s="705"/>
      <c r="XE4" s="705"/>
      <c r="XF4" s="705"/>
      <c r="XG4" s="705"/>
      <c r="XH4" s="705"/>
      <c r="XI4" s="705"/>
      <c r="XJ4" s="705"/>
      <c r="XK4" s="705"/>
      <c r="XL4" s="705"/>
      <c r="XM4" s="705"/>
      <c r="XN4" s="705"/>
      <c r="XO4" s="705"/>
      <c r="XP4" s="705"/>
      <c r="XQ4" s="705"/>
      <c r="XR4" s="705"/>
      <c r="XS4" s="705"/>
      <c r="XT4" s="705"/>
      <c r="XU4" s="705"/>
      <c r="XV4" s="705"/>
      <c r="XW4" s="705"/>
      <c r="XX4" s="705"/>
      <c r="XY4" s="705"/>
      <c r="XZ4" s="705"/>
      <c r="YA4" s="705"/>
      <c r="YB4" s="705"/>
      <c r="YC4" s="705"/>
      <c r="YD4" s="705"/>
      <c r="YE4" s="705"/>
      <c r="YF4" s="705"/>
      <c r="YG4" s="705"/>
      <c r="YH4" s="705"/>
      <c r="YI4" s="705"/>
      <c r="YJ4" s="705"/>
      <c r="YK4" s="705"/>
      <c r="YL4" s="705"/>
      <c r="YM4" s="705"/>
      <c r="YN4" s="705"/>
      <c r="YO4" s="705"/>
      <c r="YP4" s="705"/>
      <c r="YQ4" s="705"/>
      <c r="YR4" s="705"/>
      <c r="YS4" s="705"/>
      <c r="YT4" s="705"/>
      <c r="YU4" s="705"/>
      <c r="YV4" s="705"/>
      <c r="YW4" s="705"/>
      <c r="YX4" s="705"/>
      <c r="YY4" s="705"/>
      <c r="YZ4" s="705"/>
      <c r="ZA4" s="705"/>
      <c r="ZB4" s="705"/>
      <c r="ZC4" s="705"/>
      <c r="ZD4" s="705"/>
      <c r="ZE4" s="705"/>
      <c r="ZF4" s="705"/>
      <c r="ZG4" s="705"/>
      <c r="ZH4" s="705"/>
      <c r="ZI4" s="705"/>
      <c r="ZJ4" s="705"/>
      <c r="ZK4" s="705"/>
      <c r="ZL4" s="705"/>
      <c r="ZM4" s="705"/>
      <c r="ZN4" s="705"/>
      <c r="ZO4" s="705"/>
      <c r="ZP4" s="705"/>
      <c r="ZQ4" s="705"/>
      <c r="ZR4" s="705"/>
      <c r="ZS4" s="705"/>
      <c r="ZT4" s="705"/>
      <c r="ZU4" s="705"/>
      <c r="ZV4" s="705"/>
      <c r="ZW4" s="705"/>
      <c r="ZX4" s="705"/>
      <c r="ZY4" s="705"/>
      <c r="ZZ4" s="705"/>
      <c r="AAA4" s="705"/>
      <c r="AAB4" s="705"/>
      <c r="AAC4" s="705"/>
      <c r="AAD4" s="705"/>
      <c r="AAE4" s="705"/>
      <c r="AAF4" s="705"/>
      <c r="AAG4" s="705"/>
      <c r="AAH4" s="705"/>
      <c r="AAI4" s="705"/>
      <c r="AAJ4" s="705"/>
      <c r="AAK4" s="705"/>
      <c r="AAL4" s="705"/>
      <c r="AAM4" s="705"/>
      <c r="AAN4" s="705"/>
      <c r="AAO4" s="705"/>
      <c r="AAP4" s="705"/>
      <c r="AAQ4" s="705"/>
      <c r="AAR4" s="705"/>
      <c r="AAS4" s="705"/>
      <c r="AAT4" s="705"/>
      <c r="AAU4" s="705"/>
      <c r="AAV4" s="705"/>
      <c r="AAW4" s="705"/>
      <c r="AAX4" s="705"/>
      <c r="AAY4" s="705"/>
      <c r="AAZ4" s="705"/>
      <c r="ABA4" s="705"/>
      <c r="ABB4" s="705"/>
      <c r="ABC4" s="705"/>
      <c r="ABD4" s="705"/>
      <c r="ABE4" s="705"/>
      <c r="ABF4" s="705"/>
      <c r="ABG4" s="705"/>
      <c r="ABH4" s="705"/>
      <c r="ABI4" s="705"/>
      <c r="ABJ4" s="705"/>
      <c r="ABK4" s="705"/>
      <c r="ABL4" s="705"/>
      <c r="ABM4" s="705"/>
      <c r="ABN4" s="705"/>
      <c r="ABO4" s="705"/>
      <c r="ABP4" s="705"/>
      <c r="ABQ4" s="705"/>
      <c r="ABR4" s="705"/>
      <c r="ABS4" s="705"/>
      <c r="ABT4" s="705"/>
      <c r="ABU4" s="705"/>
      <c r="ABV4" s="705"/>
      <c r="ABW4" s="705"/>
      <c r="ABX4" s="705"/>
      <c r="ABY4" s="705"/>
      <c r="ABZ4" s="705"/>
      <c r="ACA4" s="705"/>
      <c r="ACB4" s="705"/>
      <c r="ACC4" s="705"/>
      <c r="ACD4" s="705"/>
      <c r="ACE4" s="705"/>
      <c r="ACF4" s="705"/>
      <c r="ACG4" s="705"/>
      <c r="ACH4" s="705"/>
      <c r="ACI4" s="705"/>
      <c r="ACJ4" s="705"/>
      <c r="ACK4" s="705"/>
      <c r="ACL4" s="705"/>
      <c r="ACM4" s="705"/>
      <c r="ACN4" s="705"/>
      <c r="ACO4" s="705"/>
      <c r="ACP4" s="705"/>
      <c r="ACQ4" s="705"/>
      <c r="ACR4" s="705"/>
      <c r="ACS4" s="705"/>
      <c r="ACT4" s="705"/>
      <c r="ACU4" s="705"/>
      <c r="ACV4" s="705"/>
      <c r="ACW4" s="705"/>
      <c r="ACX4" s="705"/>
      <c r="ACY4" s="705"/>
      <c r="ACZ4" s="705"/>
      <c r="ADA4" s="705"/>
      <c r="ADB4" s="705"/>
      <c r="ADC4" s="705"/>
      <c r="ADD4" s="705"/>
      <c r="ADE4" s="705"/>
      <c r="ADF4" s="705"/>
      <c r="ADG4" s="705"/>
      <c r="ADH4" s="705"/>
      <c r="ADI4" s="705"/>
      <c r="ADJ4" s="705"/>
      <c r="ADK4" s="705"/>
      <c r="ADL4" s="705"/>
      <c r="ADM4" s="705"/>
      <c r="ADN4" s="705"/>
      <c r="ADO4" s="705"/>
      <c r="ADP4" s="705"/>
      <c r="ADQ4" s="705"/>
      <c r="ADR4" s="705"/>
      <c r="ADS4" s="705"/>
      <c r="ADT4" s="705"/>
      <c r="ADU4" s="705"/>
      <c r="ADV4" s="705"/>
      <c r="ADW4" s="705"/>
      <c r="ADX4" s="705"/>
      <c r="ADY4" s="705"/>
      <c r="ADZ4" s="705"/>
      <c r="AEA4" s="705"/>
      <c r="AEB4" s="705"/>
      <c r="AEC4" s="705"/>
      <c r="AED4" s="705"/>
      <c r="AEE4" s="705"/>
      <c r="AEF4" s="705"/>
      <c r="AEG4" s="705"/>
      <c r="AEH4" s="705"/>
      <c r="AEI4" s="705"/>
      <c r="AEJ4" s="705"/>
      <c r="AEK4" s="705"/>
      <c r="AEL4" s="705"/>
      <c r="AEM4" s="705"/>
      <c r="AEN4" s="705"/>
      <c r="AEO4" s="705"/>
      <c r="AEP4" s="705"/>
      <c r="AEQ4" s="705"/>
      <c r="AER4" s="705"/>
      <c r="AES4" s="705"/>
      <c r="AET4" s="705"/>
      <c r="AEU4" s="705"/>
      <c r="AEV4" s="705"/>
      <c r="AEW4" s="705"/>
      <c r="AEX4" s="705"/>
      <c r="AEY4" s="705"/>
      <c r="AEZ4" s="705"/>
      <c r="AFA4" s="705"/>
      <c r="AFB4" s="705"/>
      <c r="AFC4" s="705"/>
      <c r="AFD4" s="705"/>
      <c r="AFE4" s="705"/>
      <c r="AFF4" s="705"/>
      <c r="AFG4" s="705"/>
      <c r="AFH4" s="705"/>
      <c r="AFI4" s="705"/>
      <c r="AFJ4" s="705"/>
      <c r="AFK4" s="705"/>
      <c r="AFL4" s="705"/>
      <c r="AFM4" s="705"/>
      <c r="AFN4" s="705"/>
      <c r="AFO4" s="705"/>
      <c r="AFP4" s="705"/>
      <c r="AFQ4" s="705"/>
      <c r="AFR4" s="705"/>
      <c r="AFS4" s="705"/>
      <c r="AFT4" s="705"/>
      <c r="AFU4" s="705"/>
      <c r="AFV4" s="705"/>
      <c r="AFW4" s="705"/>
      <c r="AFX4" s="705"/>
      <c r="AFY4" s="705"/>
      <c r="AFZ4" s="705"/>
      <c r="AGA4" s="705"/>
      <c r="AGB4" s="705"/>
      <c r="AGC4" s="705"/>
      <c r="AGD4" s="705"/>
      <c r="AGE4" s="705"/>
      <c r="AGF4" s="705"/>
      <c r="AGG4" s="705"/>
      <c r="AGH4" s="705"/>
      <c r="AGI4" s="705"/>
      <c r="AGJ4" s="705"/>
      <c r="AGK4" s="705"/>
      <c r="AGL4" s="705"/>
      <c r="AGM4" s="705"/>
      <c r="AGN4" s="705"/>
      <c r="AGO4" s="705"/>
      <c r="AGP4" s="705"/>
      <c r="AGQ4" s="705"/>
      <c r="AGR4" s="705"/>
      <c r="AGS4" s="705"/>
      <c r="AGT4" s="705"/>
      <c r="AGU4" s="705"/>
      <c r="AGV4" s="705"/>
      <c r="AGW4" s="705"/>
      <c r="AGX4" s="705"/>
      <c r="AGY4" s="705"/>
      <c r="AGZ4" s="705"/>
      <c r="AHA4" s="705"/>
      <c r="AHB4" s="705"/>
      <c r="AHC4" s="705"/>
      <c r="AHD4" s="705"/>
      <c r="AHE4" s="705"/>
      <c r="AHF4" s="705"/>
      <c r="AHG4" s="705"/>
      <c r="AHH4" s="705"/>
      <c r="AHI4" s="705"/>
      <c r="AHJ4" s="705"/>
      <c r="AHK4" s="705"/>
      <c r="AHL4" s="705"/>
      <c r="AHM4" s="705"/>
      <c r="AHN4" s="705"/>
      <c r="AHO4" s="705"/>
      <c r="AHP4" s="705"/>
      <c r="AHQ4" s="705"/>
      <c r="AHR4" s="705"/>
      <c r="AHS4" s="705"/>
      <c r="AHT4" s="705"/>
      <c r="AHU4" s="705"/>
      <c r="AHV4" s="705"/>
      <c r="AHW4" s="705"/>
      <c r="AHX4" s="705"/>
      <c r="AHY4" s="705"/>
      <c r="AHZ4" s="705"/>
      <c r="AIA4" s="705"/>
      <c r="AIB4" s="705"/>
      <c r="AIC4" s="705"/>
      <c r="AID4" s="705"/>
      <c r="AIE4" s="705"/>
      <c r="AIF4" s="705"/>
      <c r="AIG4" s="705"/>
      <c r="AIH4" s="705"/>
      <c r="AII4" s="705"/>
      <c r="AIJ4" s="705"/>
      <c r="AIK4" s="705"/>
      <c r="AIL4" s="705"/>
      <c r="AIM4" s="705"/>
      <c r="AIN4" s="705"/>
      <c r="AIO4" s="705"/>
      <c r="AIP4" s="705"/>
      <c r="AIQ4" s="705"/>
      <c r="AIR4" s="705"/>
      <c r="AIS4" s="705"/>
      <c r="AIT4" s="705"/>
      <c r="AIU4" s="705"/>
      <c r="AIV4" s="705"/>
      <c r="AIW4" s="705"/>
      <c r="AIX4" s="705"/>
      <c r="AIY4" s="705"/>
      <c r="AIZ4" s="705"/>
      <c r="AJA4" s="705"/>
      <c r="AJB4" s="705"/>
      <c r="AJC4" s="705"/>
      <c r="AJD4" s="705"/>
      <c r="AJE4" s="705"/>
      <c r="AJF4" s="705"/>
      <c r="AJG4" s="705"/>
      <c r="AJH4" s="705"/>
      <c r="AJI4" s="705"/>
      <c r="AJJ4" s="705"/>
      <c r="AJK4" s="705"/>
      <c r="AJL4" s="705"/>
      <c r="AJM4" s="705"/>
      <c r="AJN4" s="705"/>
      <c r="AJO4" s="705"/>
      <c r="AJP4" s="705"/>
      <c r="AJQ4" s="705"/>
      <c r="AJR4" s="705"/>
      <c r="AJS4" s="705"/>
      <c r="AJT4" s="705"/>
      <c r="AJU4" s="705"/>
      <c r="AJV4" s="705"/>
      <c r="AJW4" s="705"/>
      <c r="AJX4" s="705"/>
      <c r="AJY4" s="705"/>
      <c r="AJZ4" s="705"/>
      <c r="AKA4" s="705"/>
      <c r="AKB4" s="705"/>
      <c r="AKC4" s="705"/>
      <c r="AKD4" s="705"/>
      <c r="AKE4" s="705"/>
      <c r="AKF4" s="705"/>
      <c r="AKG4" s="705"/>
      <c r="AKH4" s="705"/>
      <c r="AKI4" s="705"/>
      <c r="AKJ4" s="705"/>
      <c r="AKK4" s="705"/>
      <c r="AKL4" s="705"/>
      <c r="AKM4" s="705"/>
      <c r="AKN4" s="705"/>
      <c r="AKO4" s="705"/>
      <c r="AKP4" s="705"/>
    </row>
    <row r="5" spans="1:978" s="117" customFormat="1" ht="15" customHeight="1" x14ac:dyDescent="0.3">
      <c r="A5" s="194"/>
      <c r="B5" s="703" t="s">
        <v>1687</v>
      </c>
      <c r="C5" s="703" t="s">
        <v>498</v>
      </c>
      <c r="D5" s="703" t="s">
        <v>1368</v>
      </c>
      <c r="E5" s="262"/>
      <c r="F5" s="705"/>
      <c r="G5" s="705"/>
      <c r="H5" s="705"/>
      <c r="I5" s="705"/>
      <c r="J5" s="705"/>
      <c r="K5" s="705"/>
      <c r="L5" s="705"/>
      <c r="M5" s="705"/>
      <c r="N5" s="705"/>
      <c r="O5" s="705"/>
      <c r="P5" s="705"/>
      <c r="Q5" s="705"/>
      <c r="R5" s="705"/>
      <c r="S5" s="705"/>
      <c r="T5" s="705"/>
      <c r="U5" s="705"/>
      <c r="V5" s="705"/>
      <c r="W5" s="705"/>
      <c r="X5" s="705"/>
      <c r="Y5" s="705"/>
      <c r="Z5" s="705"/>
      <c r="AA5" s="705"/>
      <c r="AB5" s="705"/>
      <c r="AC5" s="705"/>
      <c r="AD5" s="705"/>
      <c r="AE5" s="705"/>
      <c r="AF5" s="705"/>
      <c r="AG5" s="705"/>
      <c r="AH5" s="705"/>
      <c r="AI5" s="705"/>
      <c r="AJ5" s="705"/>
      <c r="AK5" s="705"/>
      <c r="AL5" s="705"/>
      <c r="AM5" s="705"/>
      <c r="AN5" s="705"/>
      <c r="AO5" s="705"/>
      <c r="AP5" s="705"/>
      <c r="AQ5" s="705"/>
      <c r="AR5" s="705"/>
      <c r="AS5" s="705"/>
      <c r="AT5" s="705"/>
      <c r="AU5" s="705"/>
      <c r="AV5" s="705"/>
      <c r="AW5" s="705"/>
      <c r="AX5" s="705"/>
      <c r="AY5" s="705"/>
      <c r="AZ5" s="705"/>
      <c r="BA5" s="705"/>
      <c r="BB5" s="705"/>
      <c r="BC5" s="705"/>
      <c r="BD5" s="705"/>
      <c r="BE5" s="705"/>
      <c r="BF5" s="705"/>
      <c r="BG5" s="705"/>
      <c r="BH5" s="705"/>
      <c r="BI5" s="705"/>
      <c r="BJ5" s="705"/>
      <c r="BK5" s="705"/>
      <c r="BL5" s="705"/>
      <c r="BM5" s="705"/>
      <c r="BN5" s="705"/>
      <c r="BO5" s="705"/>
      <c r="BP5" s="705"/>
      <c r="BQ5" s="705"/>
      <c r="BR5" s="705"/>
      <c r="BS5" s="705"/>
      <c r="BT5" s="705"/>
      <c r="BU5" s="705"/>
      <c r="BV5" s="705"/>
      <c r="BW5" s="705"/>
      <c r="BX5" s="705"/>
      <c r="BY5" s="705"/>
      <c r="BZ5" s="705"/>
      <c r="CA5" s="705"/>
      <c r="CB5" s="705"/>
      <c r="CC5" s="705"/>
      <c r="CD5" s="705"/>
      <c r="CE5" s="705"/>
      <c r="CF5" s="705"/>
      <c r="CG5" s="705"/>
      <c r="CH5" s="705"/>
      <c r="CI5" s="705"/>
      <c r="CJ5" s="705"/>
      <c r="CK5" s="705"/>
      <c r="CL5" s="705"/>
      <c r="CM5" s="705"/>
      <c r="CN5" s="705"/>
      <c r="CO5" s="705"/>
      <c r="CP5" s="705"/>
      <c r="CQ5" s="705"/>
      <c r="CR5" s="705"/>
      <c r="CS5" s="705"/>
      <c r="CT5" s="705"/>
      <c r="CU5" s="705"/>
      <c r="CV5" s="705"/>
      <c r="CW5" s="705"/>
      <c r="CX5" s="705"/>
      <c r="CY5" s="705"/>
      <c r="CZ5" s="705"/>
      <c r="DA5" s="705"/>
      <c r="DB5" s="705"/>
      <c r="DC5" s="705"/>
      <c r="DD5" s="705"/>
      <c r="DE5" s="705"/>
      <c r="DF5" s="705"/>
      <c r="DG5" s="705"/>
      <c r="DH5" s="705"/>
      <c r="DI5" s="705"/>
      <c r="DJ5" s="705"/>
      <c r="DK5" s="705"/>
      <c r="DL5" s="705"/>
      <c r="DM5" s="705"/>
      <c r="DN5" s="705"/>
      <c r="DO5" s="705"/>
      <c r="DP5" s="705"/>
      <c r="DQ5" s="705"/>
      <c r="DR5" s="705"/>
      <c r="DS5" s="705"/>
      <c r="DT5" s="705"/>
      <c r="DU5" s="705"/>
      <c r="DV5" s="705"/>
      <c r="DW5" s="705"/>
      <c r="DX5" s="705"/>
      <c r="DY5" s="705"/>
      <c r="DZ5" s="705"/>
      <c r="EA5" s="705"/>
      <c r="EB5" s="705"/>
      <c r="EC5" s="705"/>
      <c r="ED5" s="705"/>
      <c r="EE5" s="705"/>
      <c r="EF5" s="705"/>
      <c r="EG5" s="705"/>
      <c r="EH5" s="705"/>
      <c r="EI5" s="705"/>
      <c r="EJ5" s="705"/>
      <c r="EK5" s="705"/>
      <c r="EL5" s="705"/>
      <c r="EM5" s="705"/>
      <c r="EN5" s="705"/>
      <c r="EO5" s="705"/>
      <c r="EP5" s="705"/>
      <c r="EQ5" s="705"/>
      <c r="ER5" s="705"/>
      <c r="ES5" s="705"/>
      <c r="ET5" s="705"/>
      <c r="EU5" s="705"/>
      <c r="EV5" s="705"/>
      <c r="EW5" s="705"/>
      <c r="EX5" s="705"/>
      <c r="EY5" s="705"/>
      <c r="EZ5" s="705"/>
      <c r="FA5" s="705"/>
      <c r="FB5" s="705"/>
      <c r="FC5" s="705"/>
      <c r="FD5" s="705"/>
      <c r="FE5" s="705"/>
      <c r="FF5" s="705"/>
      <c r="FG5" s="705"/>
      <c r="FH5" s="705"/>
      <c r="FI5" s="705"/>
      <c r="FJ5" s="705"/>
      <c r="FK5" s="705"/>
      <c r="FL5" s="705"/>
      <c r="FM5" s="705"/>
      <c r="FN5" s="705"/>
      <c r="FO5" s="705"/>
      <c r="FP5" s="705"/>
      <c r="FQ5" s="705"/>
      <c r="FR5" s="705"/>
      <c r="FS5" s="705"/>
      <c r="FT5" s="705"/>
      <c r="FU5" s="705"/>
      <c r="FV5" s="705"/>
      <c r="FW5" s="705"/>
      <c r="FX5" s="705"/>
      <c r="FY5" s="705"/>
      <c r="FZ5" s="705"/>
      <c r="GA5" s="705"/>
      <c r="GB5" s="705"/>
      <c r="GC5" s="705"/>
      <c r="GD5" s="705"/>
      <c r="GE5" s="705"/>
      <c r="GF5" s="705"/>
      <c r="GG5" s="705"/>
      <c r="GH5" s="705"/>
      <c r="GI5" s="705"/>
      <c r="GJ5" s="705"/>
      <c r="GK5" s="705"/>
      <c r="GL5" s="705"/>
      <c r="GM5" s="705"/>
      <c r="GN5" s="705"/>
      <c r="GO5" s="705"/>
      <c r="GP5" s="705"/>
      <c r="GQ5" s="705"/>
      <c r="GR5" s="705"/>
      <c r="GS5" s="705"/>
      <c r="GT5" s="705"/>
      <c r="GU5" s="705"/>
      <c r="GV5" s="705"/>
      <c r="GW5" s="705"/>
      <c r="GX5" s="705"/>
      <c r="GY5" s="705"/>
      <c r="GZ5" s="705"/>
      <c r="HA5" s="705"/>
      <c r="HB5" s="705"/>
      <c r="HC5" s="705"/>
      <c r="HD5" s="705"/>
      <c r="HE5" s="705"/>
      <c r="HF5" s="705"/>
      <c r="HG5" s="705"/>
      <c r="HH5" s="705"/>
      <c r="HI5" s="705"/>
      <c r="HJ5" s="705"/>
      <c r="HK5" s="705"/>
      <c r="HL5" s="705"/>
      <c r="HM5" s="705"/>
      <c r="HN5" s="705"/>
      <c r="HO5" s="705"/>
      <c r="HP5" s="705"/>
      <c r="HQ5" s="705"/>
      <c r="HR5" s="705"/>
      <c r="HS5" s="705"/>
      <c r="HT5" s="705"/>
      <c r="HU5" s="705"/>
      <c r="HV5" s="705"/>
      <c r="HW5" s="705"/>
      <c r="HX5" s="705"/>
      <c r="HY5" s="705"/>
      <c r="HZ5" s="705"/>
      <c r="IA5" s="705"/>
      <c r="IB5" s="705"/>
      <c r="IC5" s="705"/>
      <c r="ID5" s="705"/>
      <c r="IE5" s="705"/>
      <c r="IF5" s="705"/>
      <c r="IG5" s="705"/>
      <c r="IH5" s="705"/>
      <c r="II5" s="705"/>
      <c r="IJ5" s="705"/>
      <c r="IK5" s="705"/>
      <c r="IL5" s="705"/>
      <c r="IM5" s="705"/>
      <c r="IN5" s="705"/>
      <c r="IO5" s="705"/>
      <c r="IP5" s="705"/>
      <c r="IQ5" s="705"/>
      <c r="IR5" s="705"/>
      <c r="IS5" s="705"/>
      <c r="IT5" s="705"/>
      <c r="IU5" s="705"/>
      <c r="IV5" s="705"/>
      <c r="IW5" s="705"/>
      <c r="IX5" s="705"/>
      <c r="IY5" s="705"/>
      <c r="IZ5" s="705"/>
      <c r="JA5" s="705"/>
      <c r="JB5" s="705"/>
      <c r="JC5" s="705"/>
      <c r="JD5" s="705"/>
      <c r="JE5" s="705"/>
      <c r="JF5" s="705"/>
      <c r="JG5" s="705"/>
      <c r="JH5" s="705"/>
      <c r="JI5" s="705"/>
      <c r="JJ5" s="705"/>
      <c r="JK5" s="705"/>
      <c r="JL5" s="705"/>
      <c r="JM5" s="705"/>
      <c r="JN5" s="705"/>
      <c r="JO5" s="705"/>
      <c r="JP5" s="705"/>
      <c r="JQ5" s="705"/>
      <c r="JR5" s="705"/>
      <c r="JS5" s="705"/>
      <c r="JT5" s="705"/>
      <c r="JU5" s="705"/>
      <c r="JV5" s="705"/>
      <c r="JW5" s="705"/>
      <c r="JX5" s="705"/>
      <c r="JY5" s="705"/>
      <c r="JZ5" s="705"/>
      <c r="KA5" s="705"/>
      <c r="KB5" s="705"/>
      <c r="KC5" s="705"/>
      <c r="KD5" s="705"/>
      <c r="KE5" s="705"/>
      <c r="KF5" s="705"/>
      <c r="KG5" s="705"/>
      <c r="KH5" s="705"/>
      <c r="KI5" s="705"/>
      <c r="KJ5" s="705"/>
      <c r="KK5" s="705"/>
      <c r="KL5" s="705"/>
      <c r="KM5" s="705"/>
      <c r="KN5" s="705"/>
      <c r="KO5" s="705"/>
      <c r="KP5" s="705"/>
      <c r="KQ5" s="705"/>
      <c r="KR5" s="705"/>
      <c r="KS5" s="705"/>
      <c r="KT5" s="705"/>
      <c r="KU5" s="705"/>
      <c r="KV5" s="705"/>
      <c r="KW5" s="705"/>
      <c r="KX5" s="705"/>
      <c r="KY5" s="705"/>
      <c r="KZ5" s="705"/>
      <c r="LA5" s="705"/>
      <c r="LB5" s="705"/>
      <c r="LC5" s="705"/>
      <c r="LD5" s="705"/>
      <c r="LE5" s="705"/>
      <c r="LF5" s="705"/>
      <c r="LG5" s="705"/>
      <c r="LH5" s="705"/>
      <c r="LI5" s="705"/>
      <c r="LJ5" s="705"/>
      <c r="LK5" s="705"/>
      <c r="LL5" s="705"/>
      <c r="LM5" s="705"/>
      <c r="LN5" s="705"/>
      <c r="LO5" s="705"/>
      <c r="LP5" s="705"/>
      <c r="LQ5" s="705"/>
      <c r="LR5" s="705"/>
      <c r="LS5" s="705"/>
      <c r="LT5" s="705"/>
      <c r="LU5" s="705"/>
      <c r="LV5" s="705"/>
      <c r="LW5" s="705"/>
      <c r="LX5" s="705"/>
      <c r="LY5" s="705"/>
      <c r="LZ5" s="705"/>
      <c r="MA5" s="705"/>
      <c r="MB5" s="705"/>
      <c r="MC5" s="705"/>
      <c r="MD5" s="705"/>
      <c r="ME5" s="705"/>
      <c r="MF5" s="705"/>
      <c r="MG5" s="705"/>
      <c r="MH5" s="705"/>
      <c r="MI5" s="705"/>
      <c r="MJ5" s="705"/>
      <c r="MK5" s="705"/>
      <c r="ML5" s="705"/>
      <c r="MM5" s="705"/>
      <c r="MN5" s="705"/>
      <c r="MO5" s="705"/>
      <c r="MP5" s="705"/>
      <c r="MQ5" s="705"/>
      <c r="MR5" s="705"/>
      <c r="MS5" s="705"/>
      <c r="MT5" s="705"/>
      <c r="MU5" s="705"/>
      <c r="MV5" s="705"/>
      <c r="MW5" s="705"/>
      <c r="MX5" s="705"/>
      <c r="MY5" s="705"/>
      <c r="MZ5" s="705"/>
      <c r="NA5" s="705"/>
      <c r="NB5" s="705"/>
      <c r="NC5" s="705"/>
      <c r="ND5" s="705"/>
      <c r="NE5" s="705"/>
      <c r="NF5" s="705"/>
      <c r="NG5" s="705"/>
      <c r="NH5" s="705"/>
      <c r="NI5" s="705"/>
      <c r="NJ5" s="705"/>
      <c r="NK5" s="705"/>
      <c r="NL5" s="705"/>
      <c r="NM5" s="705"/>
      <c r="NN5" s="705"/>
      <c r="NO5" s="705"/>
      <c r="NP5" s="705"/>
      <c r="NQ5" s="705"/>
      <c r="NR5" s="705"/>
      <c r="NS5" s="705"/>
      <c r="NT5" s="705"/>
      <c r="NU5" s="705"/>
      <c r="NV5" s="705"/>
      <c r="NW5" s="705"/>
      <c r="NX5" s="705"/>
      <c r="NY5" s="705"/>
      <c r="NZ5" s="705"/>
      <c r="OA5" s="705"/>
      <c r="OB5" s="705"/>
      <c r="OC5" s="705"/>
      <c r="OD5" s="705"/>
      <c r="OE5" s="705"/>
      <c r="OF5" s="705"/>
      <c r="OG5" s="705"/>
      <c r="OH5" s="705"/>
      <c r="OI5" s="705"/>
      <c r="OJ5" s="705"/>
      <c r="OK5" s="705"/>
      <c r="OL5" s="705"/>
      <c r="OM5" s="705"/>
      <c r="ON5" s="705"/>
      <c r="OO5" s="705"/>
      <c r="OP5" s="705"/>
      <c r="OQ5" s="705"/>
      <c r="OR5" s="705"/>
      <c r="OS5" s="705"/>
      <c r="OT5" s="705"/>
      <c r="OU5" s="705"/>
      <c r="OV5" s="705"/>
      <c r="OW5" s="705"/>
      <c r="OX5" s="705"/>
      <c r="OY5" s="705"/>
      <c r="OZ5" s="705"/>
      <c r="PA5" s="705"/>
      <c r="PB5" s="705"/>
      <c r="PC5" s="705"/>
      <c r="PD5" s="705"/>
      <c r="PE5" s="705"/>
      <c r="PF5" s="705"/>
      <c r="PG5" s="705"/>
      <c r="PH5" s="705"/>
      <c r="PI5" s="705"/>
      <c r="PJ5" s="705"/>
      <c r="PK5" s="705"/>
      <c r="PL5" s="705"/>
      <c r="PM5" s="705"/>
      <c r="PN5" s="705"/>
      <c r="PO5" s="705"/>
      <c r="PP5" s="705"/>
      <c r="PQ5" s="705"/>
      <c r="PR5" s="705"/>
      <c r="PS5" s="705"/>
      <c r="PT5" s="705"/>
      <c r="PU5" s="705"/>
      <c r="PV5" s="705"/>
      <c r="PW5" s="705"/>
      <c r="PX5" s="705"/>
      <c r="PY5" s="705"/>
      <c r="PZ5" s="705"/>
      <c r="QA5" s="705"/>
      <c r="QB5" s="705"/>
      <c r="QC5" s="705"/>
      <c r="QD5" s="705"/>
      <c r="QE5" s="705"/>
      <c r="QF5" s="705"/>
      <c r="QG5" s="705"/>
      <c r="QH5" s="705"/>
      <c r="QI5" s="705"/>
      <c r="QJ5" s="705"/>
      <c r="QK5" s="705"/>
      <c r="QL5" s="705"/>
      <c r="QM5" s="705"/>
      <c r="QN5" s="705"/>
      <c r="QO5" s="705"/>
      <c r="QP5" s="705"/>
      <c r="QQ5" s="705"/>
      <c r="QR5" s="705"/>
      <c r="QS5" s="705"/>
      <c r="QT5" s="705"/>
      <c r="QU5" s="705"/>
      <c r="QV5" s="705"/>
      <c r="QW5" s="705"/>
      <c r="QX5" s="705"/>
      <c r="QY5" s="705"/>
      <c r="QZ5" s="705"/>
      <c r="RA5" s="705"/>
      <c r="RB5" s="705"/>
      <c r="RC5" s="705"/>
      <c r="RD5" s="705"/>
      <c r="RE5" s="705"/>
      <c r="RF5" s="705"/>
      <c r="RG5" s="705"/>
      <c r="RH5" s="705"/>
      <c r="RI5" s="705"/>
      <c r="RJ5" s="705"/>
      <c r="RK5" s="705"/>
      <c r="RL5" s="705"/>
      <c r="RM5" s="705"/>
      <c r="RN5" s="705"/>
      <c r="RO5" s="705"/>
      <c r="RP5" s="705"/>
      <c r="RQ5" s="705"/>
      <c r="RR5" s="705"/>
      <c r="RS5" s="705"/>
      <c r="RT5" s="705"/>
      <c r="RU5" s="705"/>
      <c r="RV5" s="705"/>
      <c r="RW5" s="705"/>
      <c r="RX5" s="705"/>
      <c r="RY5" s="705"/>
      <c r="RZ5" s="705"/>
      <c r="SA5" s="705"/>
      <c r="SB5" s="705"/>
      <c r="SC5" s="705"/>
      <c r="SD5" s="705"/>
      <c r="SE5" s="705"/>
      <c r="SF5" s="705"/>
      <c r="SG5" s="705"/>
      <c r="SH5" s="705"/>
      <c r="SI5" s="705"/>
      <c r="SJ5" s="705"/>
      <c r="SK5" s="705"/>
      <c r="SL5" s="705"/>
      <c r="SM5" s="705"/>
      <c r="SN5" s="705"/>
      <c r="SO5" s="705"/>
      <c r="SP5" s="705"/>
      <c r="SQ5" s="705"/>
      <c r="SR5" s="705"/>
      <c r="SS5" s="705"/>
      <c r="ST5" s="705"/>
      <c r="SU5" s="705"/>
      <c r="SV5" s="705"/>
      <c r="SW5" s="705"/>
      <c r="SX5" s="705"/>
      <c r="SY5" s="705"/>
      <c r="SZ5" s="705"/>
      <c r="TA5" s="705"/>
      <c r="TB5" s="705"/>
      <c r="TC5" s="705"/>
      <c r="TD5" s="705"/>
      <c r="TE5" s="705"/>
      <c r="TF5" s="705"/>
      <c r="TG5" s="705"/>
      <c r="TH5" s="705"/>
      <c r="TI5" s="705"/>
      <c r="TJ5" s="705"/>
      <c r="TK5" s="705"/>
      <c r="TL5" s="705"/>
      <c r="TM5" s="705"/>
      <c r="TN5" s="705"/>
      <c r="TO5" s="705"/>
      <c r="TP5" s="705"/>
      <c r="TQ5" s="705"/>
      <c r="TR5" s="705"/>
      <c r="TS5" s="705"/>
      <c r="TT5" s="705"/>
      <c r="TU5" s="705"/>
      <c r="TV5" s="705"/>
      <c r="TW5" s="705"/>
      <c r="TX5" s="705"/>
      <c r="TY5" s="705"/>
      <c r="TZ5" s="705"/>
      <c r="UA5" s="705"/>
      <c r="UB5" s="705"/>
      <c r="UC5" s="705"/>
      <c r="UD5" s="705"/>
      <c r="UE5" s="705"/>
      <c r="UF5" s="705"/>
      <c r="UG5" s="705"/>
      <c r="UH5" s="705"/>
      <c r="UI5" s="705"/>
      <c r="UJ5" s="705"/>
      <c r="UK5" s="705"/>
      <c r="UL5" s="705"/>
      <c r="UM5" s="705"/>
      <c r="UN5" s="705"/>
      <c r="UO5" s="705"/>
      <c r="UP5" s="705"/>
      <c r="UQ5" s="705"/>
      <c r="UR5" s="705"/>
      <c r="US5" s="705"/>
      <c r="UT5" s="705"/>
      <c r="UU5" s="705"/>
      <c r="UV5" s="705"/>
      <c r="UW5" s="705"/>
      <c r="UX5" s="705"/>
      <c r="UY5" s="705"/>
      <c r="UZ5" s="705"/>
      <c r="VA5" s="705"/>
      <c r="VB5" s="705"/>
      <c r="VC5" s="705"/>
      <c r="VD5" s="705"/>
      <c r="VE5" s="705"/>
      <c r="VF5" s="705"/>
      <c r="VG5" s="705"/>
      <c r="VH5" s="705"/>
      <c r="VI5" s="705"/>
      <c r="VJ5" s="705"/>
      <c r="VK5" s="705"/>
      <c r="VL5" s="705"/>
      <c r="VM5" s="705"/>
      <c r="VN5" s="705"/>
      <c r="VO5" s="705"/>
      <c r="VP5" s="705"/>
      <c r="VQ5" s="705"/>
      <c r="VR5" s="705"/>
      <c r="VS5" s="705"/>
      <c r="VT5" s="705"/>
      <c r="VU5" s="705"/>
      <c r="VV5" s="705"/>
      <c r="VW5" s="705"/>
      <c r="VX5" s="705"/>
      <c r="VY5" s="705"/>
      <c r="VZ5" s="705"/>
      <c r="WA5" s="705"/>
      <c r="WB5" s="705"/>
      <c r="WC5" s="705"/>
      <c r="WD5" s="705"/>
      <c r="WE5" s="705"/>
      <c r="WF5" s="705"/>
      <c r="WG5" s="705"/>
      <c r="WH5" s="705"/>
      <c r="WI5" s="705"/>
      <c r="WJ5" s="705"/>
      <c r="WK5" s="705"/>
      <c r="WL5" s="705"/>
      <c r="WM5" s="705"/>
      <c r="WN5" s="705"/>
      <c r="WO5" s="705"/>
      <c r="WP5" s="705"/>
      <c r="WQ5" s="705"/>
      <c r="WR5" s="705"/>
      <c r="WS5" s="705"/>
      <c r="WT5" s="705"/>
      <c r="WU5" s="705"/>
      <c r="WV5" s="705"/>
      <c r="WW5" s="705"/>
      <c r="WX5" s="705"/>
      <c r="WY5" s="705"/>
      <c r="WZ5" s="705"/>
      <c r="XA5" s="705"/>
      <c r="XB5" s="705"/>
      <c r="XC5" s="705"/>
      <c r="XD5" s="705"/>
      <c r="XE5" s="705"/>
      <c r="XF5" s="705"/>
      <c r="XG5" s="705"/>
      <c r="XH5" s="705"/>
      <c r="XI5" s="705"/>
      <c r="XJ5" s="705"/>
      <c r="XK5" s="705"/>
      <c r="XL5" s="705"/>
      <c r="XM5" s="705"/>
      <c r="XN5" s="705"/>
      <c r="XO5" s="705"/>
      <c r="XP5" s="705"/>
      <c r="XQ5" s="705"/>
      <c r="XR5" s="705"/>
      <c r="XS5" s="705"/>
      <c r="XT5" s="705"/>
      <c r="XU5" s="705"/>
      <c r="XV5" s="705"/>
      <c r="XW5" s="705"/>
      <c r="XX5" s="705"/>
      <c r="XY5" s="705"/>
      <c r="XZ5" s="705"/>
      <c r="YA5" s="705"/>
      <c r="YB5" s="705"/>
      <c r="YC5" s="705"/>
      <c r="YD5" s="705"/>
      <c r="YE5" s="705"/>
      <c r="YF5" s="705"/>
      <c r="YG5" s="705"/>
      <c r="YH5" s="705"/>
      <c r="YI5" s="705"/>
      <c r="YJ5" s="705"/>
      <c r="YK5" s="705"/>
      <c r="YL5" s="705"/>
      <c r="YM5" s="705"/>
      <c r="YN5" s="705"/>
      <c r="YO5" s="705"/>
      <c r="YP5" s="705"/>
      <c r="YQ5" s="705"/>
      <c r="YR5" s="705"/>
      <c r="YS5" s="705"/>
      <c r="YT5" s="705"/>
      <c r="YU5" s="705"/>
      <c r="YV5" s="705"/>
      <c r="YW5" s="705"/>
      <c r="YX5" s="705"/>
      <c r="YY5" s="705"/>
      <c r="YZ5" s="705"/>
      <c r="ZA5" s="705"/>
      <c r="ZB5" s="705"/>
      <c r="ZC5" s="705"/>
      <c r="ZD5" s="705"/>
      <c r="ZE5" s="705"/>
      <c r="ZF5" s="705"/>
      <c r="ZG5" s="705"/>
      <c r="ZH5" s="705"/>
      <c r="ZI5" s="705"/>
      <c r="ZJ5" s="705"/>
      <c r="ZK5" s="705"/>
      <c r="ZL5" s="705"/>
      <c r="ZM5" s="705"/>
      <c r="ZN5" s="705"/>
      <c r="ZO5" s="705"/>
      <c r="ZP5" s="705"/>
      <c r="ZQ5" s="705"/>
      <c r="ZR5" s="705"/>
      <c r="ZS5" s="705"/>
      <c r="ZT5" s="705"/>
      <c r="ZU5" s="705"/>
      <c r="ZV5" s="705"/>
      <c r="ZW5" s="705"/>
      <c r="ZX5" s="705"/>
      <c r="ZY5" s="705"/>
      <c r="ZZ5" s="705"/>
      <c r="AAA5" s="705"/>
      <c r="AAB5" s="705"/>
      <c r="AAC5" s="705"/>
      <c r="AAD5" s="705"/>
      <c r="AAE5" s="705"/>
      <c r="AAF5" s="705"/>
      <c r="AAG5" s="705"/>
      <c r="AAH5" s="705"/>
      <c r="AAI5" s="705"/>
      <c r="AAJ5" s="705"/>
      <c r="AAK5" s="705"/>
      <c r="AAL5" s="705"/>
      <c r="AAM5" s="705"/>
      <c r="AAN5" s="705"/>
      <c r="AAO5" s="705"/>
      <c r="AAP5" s="705"/>
      <c r="AAQ5" s="705"/>
      <c r="AAR5" s="705"/>
      <c r="AAS5" s="705"/>
      <c r="AAT5" s="705"/>
      <c r="AAU5" s="705"/>
      <c r="AAV5" s="705"/>
      <c r="AAW5" s="705"/>
      <c r="AAX5" s="705"/>
      <c r="AAY5" s="705"/>
      <c r="AAZ5" s="705"/>
      <c r="ABA5" s="705"/>
      <c r="ABB5" s="705"/>
      <c r="ABC5" s="705"/>
      <c r="ABD5" s="705"/>
      <c r="ABE5" s="705"/>
      <c r="ABF5" s="705"/>
      <c r="ABG5" s="705"/>
      <c r="ABH5" s="705"/>
      <c r="ABI5" s="705"/>
      <c r="ABJ5" s="705"/>
      <c r="ABK5" s="705"/>
      <c r="ABL5" s="705"/>
      <c r="ABM5" s="705"/>
      <c r="ABN5" s="705"/>
      <c r="ABO5" s="705"/>
      <c r="ABP5" s="705"/>
      <c r="ABQ5" s="705"/>
      <c r="ABR5" s="705"/>
      <c r="ABS5" s="705"/>
      <c r="ABT5" s="705"/>
      <c r="ABU5" s="705"/>
      <c r="ABV5" s="705"/>
      <c r="ABW5" s="705"/>
      <c r="ABX5" s="705"/>
      <c r="ABY5" s="705"/>
      <c r="ABZ5" s="705"/>
      <c r="ACA5" s="705"/>
      <c r="ACB5" s="705"/>
      <c r="ACC5" s="705"/>
      <c r="ACD5" s="705"/>
      <c r="ACE5" s="705"/>
      <c r="ACF5" s="705"/>
      <c r="ACG5" s="705"/>
      <c r="ACH5" s="705"/>
      <c r="ACI5" s="705"/>
      <c r="ACJ5" s="705"/>
      <c r="ACK5" s="705"/>
      <c r="ACL5" s="705"/>
      <c r="ACM5" s="705"/>
      <c r="ACN5" s="705"/>
      <c r="ACO5" s="705"/>
      <c r="ACP5" s="705"/>
      <c r="ACQ5" s="705"/>
      <c r="ACR5" s="705"/>
      <c r="ACS5" s="705"/>
      <c r="ACT5" s="705"/>
      <c r="ACU5" s="705"/>
      <c r="ACV5" s="705"/>
      <c r="ACW5" s="705"/>
      <c r="ACX5" s="705"/>
      <c r="ACY5" s="705"/>
      <c r="ACZ5" s="705"/>
      <c r="ADA5" s="705"/>
      <c r="ADB5" s="705"/>
      <c r="ADC5" s="705"/>
      <c r="ADD5" s="705"/>
      <c r="ADE5" s="705"/>
      <c r="ADF5" s="705"/>
      <c r="ADG5" s="705"/>
      <c r="ADH5" s="705"/>
      <c r="ADI5" s="705"/>
      <c r="ADJ5" s="705"/>
      <c r="ADK5" s="705"/>
      <c r="ADL5" s="705"/>
      <c r="ADM5" s="705"/>
      <c r="ADN5" s="705"/>
      <c r="ADO5" s="705"/>
      <c r="ADP5" s="705"/>
      <c r="ADQ5" s="705"/>
      <c r="ADR5" s="705"/>
      <c r="ADS5" s="705"/>
      <c r="ADT5" s="705"/>
      <c r="ADU5" s="705"/>
      <c r="ADV5" s="705"/>
      <c r="ADW5" s="705"/>
      <c r="ADX5" s="705"/>
      <c r="ADY5" s="705"/>
      <c r="ADZ5" s="705"/>
      <c r="AEA5" s="705"/>
      <c r="AEB5" s="705"/>
      <c r="AEC5" s="705"/>
      <c r="AED5" s="705"/>
      <c r="AEE5" s="705"/>
      <c r="AEF5" s="705"/>
      <c r="AEG5" s="705"/>
      <c r="AEH5" s="705"/>
      <c r="AEI5" s="705"/>
      <c r="AEJ5" s="705"/>
      <c r="AEK5" s="705"/>
      <c r="AEL5" s="705"/>
      <c r="AEM5" s="705"/>
      <c r="AEN5" s="705"/>
      <c r="AEO5" s="705"/>
      <c r="AEP5" s="705"/>
      <c r="AEQ5" s="705"/>
      <c r="AER5" s="705"/>
      <c r="AES5" s="705"/>
      <c r="AET5" s="705"/>
      <c r="AEU5" s="705"/>
      <c r="AEV5" s="705"/>
      <c r="AEW5" s="705"/>
      <c r="AEX5" s="705"/>
      <c r="AEY5" s="705"/>
      <c r="AEZ5" s="705"/>
      <c r="AFA5" s="705"/>
      <c r="AFB5" s="705"/>
      <c r="AFC5" s="705"/>
      <c r="AFD5" s="705"/>
      <c r="AFE5" s="705"/>
      <c r="AFF5" s="705"/>
      <c r="AFG5" s="705"/>
      <c r="AFH5" s="705"/>
      <c r="AFI5" s="705"/>
      <c r="AFJ5" s="705"/>
      <c r="AFK5" s="705"/>
      <c r="AFL5" s="705"/>
      <c r="AFM5" s="705"/>
      <c r="AFN5" s="705"/>
      <c r="AFO5" s="705"/>
      <c r="AFP5" s="705"/>
      <c r="AFQ5" s="705"/>
      <c r="AFR5" s="705"/>
      <c r="AFS5" s="705"/>
      <c r="AFT5" s="705"/>
      <c r="AFU5" s="705"/>
      <c r="AFV5" s="705"/>
      <c r="AFW5" s="705"/>
      <c r="AFX5" s="705"/>
      <c r="AFY5" s="705"/>
      <c r="AFZ5" s="705"/>
      <c r="AGA5" s="705"/>
      <c r="AGB5" s="705"/>
      <c r="AGC5" s="705"/>
      <c r="AGD5" s="705"/>
      <c r="AGE5" s="705"/>
      <c r="AGF5" s="705"/>
      <c r="AGG5" s="705"/>
      <c r="AGH5" s="705"/>
      <c r="AGI5" s="705"/>
      <c r="AGJ5" s="705"/>
      <c r="AGK5" s="705"/>
      <c r="AGL5" s="705"/>
      <c r="AGM5" s="705"/>
      <c r="AGN5" s="705"/>
      <c r="AGO5" s="705"/>
      <c r="AGP5" s="705"/>
      <c r="AGQ5" s="705"/>
      <c r="AGR5" s="705"/>
      <c r="AGS5" s="705"/>
      <c r="AGT5" s="705"/>
      <c r="AGU5" s="705"/>
      <c r="AGV5" s="705"/>
      <c r="AGW5" s="705"/>
      <c r="AGX5" s="705"/>
      <c r="AGY5" s="705"/>
      <c r="AGZ5" s="705"/>
      <c r="AHA5" s="705"/>
      <c r="AHB5" s="705"/>
      <c r="AHC5" s="705"/>
      <c r="AHD5" s="705"/>
      <c r="AHE5" s="705"/>
      <c r="AHF5" s="705"/>
      <c r="AHG5" s="705"/>
      <c r="AHH5" s="705"/>
      <c r="AHI5" s="705"/>
      <c r="AHJ5" s="705"/>
      <c r="AHK5" s="705"/>
      <c r="AHL5" s="705"/>
      <c r="AHM5" s="705"/>
      <c r="AHN5" s="705"/>
      <c r="AHO5" s="705"/>
      <c r="AHP5" s="705"/>
      <c r="AHQ5" s="705"/>
      <c r="AHR5" s="705"/>
      <c r="AHS5" s="705"/>
      <c r="AHT5" s="705"/>
      <c r="AHU5" s="705"/>
      <c r="AHV5" s="705"/>
      <c r="AHW5" s="705"/>
      <c r="AHX5" s="705"/>
      <c r="AHY5" s="705"/>
      <c r="AHZ5" s="705"/>
      <c r="AIA5" s="705"/>
      <c r="AIB5" s="705"/>
      <c r="AIC5" s="705"/>
      <c r="AID5" s="705"/>
      <c r="AIE5" s="705"/>
      <c r="AIF5" s="705"/>
      <c r="AIG5" s="705"/>
      <c r="AIH5" s="705"/>
      <c r="AII5" s="705"/>
      <c r="AIJ5" s="705"/>
      <c r="AIK5" s="705"/>
      <c r="AIL5" s="705"/>
      <c r="AIM5" s="705"/>
      <c r="AIN5" s="705"/>
      <c r="AIO5" s="705"/>
      <c r="AIP5" s="705"/>
      <c r="AIQ5" s="705"/>
      <c r="AIR5" s="705"/>
      <c r="AIS5" s="705"/>
      <c r="AIT5" s="705"/>
      <c r="AIU5" s="705"/>
      <c r="AIV5" s="705"/>
      <c r="AIW5" s="705"/>
      <c r="AIX5" s="705"/>
      <c r="AIY5" s="705"/>
      <c r="AIZ5" s="705"/>
      <c r="AJA5" s="705"/>
      <c r="AJB5" s="705"/>
      <c r="AJC5" s="705"/>
      <c r="AJD5" s="705"/>
      <c r="AJE5" s="705"/>
      <c r="AJF5" s="705"/>
      <c r="AJG5" s="705"/>
      <c r="AJH5" s="705"/>
      <c r="AJI5" s="705"/>
      <c r="AJJ5" s="705"/>
      <c r="AJK5" s="705"/>
      <c r="AJL5" s="705"/>
      <c r="AJM5" s="705"/>
      <c r="AJN5" s="705"/>
      <c r="AJO5" s="705"/>
      <c r="AJP5" s="705"/>
      <c r="AJQ5" s="705"/>
      <c r="AJR5" s="705"/>
      <c r="AJS5" s="705"/>
      <c r="AJT5" s="705"/>
      <c r="AJU5" s="705"/>
      <c r="AJV5" s="705"/>
      <c r="AJW5" s="705"/>
      <c r="AJX5" s="705"/>
      <c r="AJY5" s="705"/>
      <c r="AJZ5" s="705"/>
      <c r="AKA5" s="705"/>
      <c r="AKB5" s="705"/>
      <c r="AKC5" s="705"/>
      <c r="AKD5" s="705"/>
      <c r="AKE5" s="705"/>
      <c r="AKF5" s="705"/>
      <c r="AKG5" s="705"/>
      <c r="AKH5" s="705"/>
      <c r="AKI5" s="705"/>
      <c r="AKJ5" s="705"/>
      <c r="AKK5" s="705"/>
      <c r="AKL5" s="705"/>
      <c r="AKM5" s="705"/>
      <c r="AKN5" s="705"/>
      <c r="AKO5" s="705"/>
      <c r="AKP5" s="705"/>
    </row>
    <row r="6" spans="1:978" s="117" customFormat="1" ht="15" customHeight="1" x14ac:dyDescent="0.3">
      <c r="A6" s="194"/>
      <c r="B6" s="1526" t="s">
        <v>955</v>
      </c>
      <c r="C6" s="1527"/>
      <c r="D6" s="1528"/>
      <c r="E6" s="262"/>
      <c r="F6" s="705"/>
      <c r="G6" s="705"/>
      <c r="H6" s="705"/>
      <c r="I6" s="705"/>
      <c r="J6" s="705"/>
      <c r="K6" s="705"/>
      <c r="L6" s="705"/>
      <c r="M6" s="705"/>
      <c r="N6" s="705"/>
      <c r="O6" s="705"/>
      <c r="P6" s="705"/>
      <c r="Q6" s="705"/>
      <c r="R6" s="705"/>
      <c r="S6" s="705"/>
      <c r="T6" s="705"/>
      <c r="U6" s="705"/>
      <c r="V6" s="705"/>
      <c r="W6" s="705"/>
      <c r="X6" s="705"/>
      <c r="Y6" s="705"/>
      <c r="Z6" s="705"/>
      <c r="AA6" s="705"/>
      <c r="AB6" s="705"/>
      <c r="AC6" s="705"/>
      <c r="AD6" s="705"/>
      <c r="AE6" s="705"/>
      <c r="AF6" s="705"/>
      <c r="AG6" s="705"/>
      <c r="AH6" s="705"/>
      <c r="AI6" s="705"/>
      <c r="AJ6" s="705"/>
      <c r="AK6" s="705"/>
      <c r="AL6" s="705"/>
      <c r="AM6" s="705"/>
      <c r="AN6" s="705"/>
      <c r="AO6" s="705"/>
      <c r="AP6" s="705"/>
      <c r="AQ6" s="705"/>
      <c r="AR6" s="705"/>
      <c r="AS6" s="705"/>
      <c r="AT6" s="705"/>
      <c r="AU6" s="705"/>
      <c r="AV6" s="705"/>
      <c r="AW6" s="705"/>
      <c r="AX6" s="705"/>
      <c r="AY6" s="705"/>
      <c r="AZ6" s="705"/>
      <c r="BA6" s="705"/>
      <c r="BB6" s="705"/>
      <c r="BC6" s="705"/>
      <c r="BD6" s="705"/>
      <c r="BE6" s="705"/>
      <c r="BF6" s="705"/>
      <c r="BG6" s="705"/>
      <c r="BH6" s="705"/>
      <c r="BI6" s="705"/>
      <c r="BJ6" s="705"/>
      <c r="BK6" s="705"/>
      <c r="BL6" s="705"/>
      <c r="BM6" s="705"/>
      <c r="BN6" s="705"/>
      <c r="BO6" s="705"/>
      <c r="BP6" s="705"/>
      <c r="BQ6" s="705"/>
      <c r="BR6" s="705"/>
      <c r="BS6" s="705"/>
      <c r="BT6" s="705"/>
      <c r="BU6" s="705"/>
      <c r="BV6" s="705"/>
      <c r="BW6" s="705"/>
      <c r="BX6" s="705"/>
      <c r="BY6" s="705"/>
      <c r="BZ6" s="705"/>
      <c r="CA6" s="705"/>
      <c r="CB6" s="705"/>
      <c r="CC6" s="705"/>
      <c r="CD6" s="705"/>
      <c r="CE6" s="705"/>
      <c r="CF6" s="705"/>
      <c r="CG6" s="705"/>
      <c r="CH6" s="705"/>
      <c r="CI6" s="705"/>
      <c r="CJ6" s="705"/>
      <c r="CK6" s="705"/>
      <c r="CL6" s="705"/>
      <c r="CM6" s="705"/>
      <c r="CN6" s="705"/>
      <c r="CO6" s="705"/>
      <c r="CP6" s="705"/>
      <c r="CQ6" s="705"/>
      <c r="CR6" s="705"/>
      <c r="CS6" s="705"/>
      <c r="CT6" s="705"/>
      <c r="CU6" s="705"/>
      <c r="CV6" s="705"/>
      <c r="CW6" s="705"/>
      <c r="CX6" s="705"/>
      <c r="CY6" s="705"/>
      <c r="CZ6" s="705"/>
      <c r="DA6" s="705"/>
      <c r="DB6" s="705"/>
      <c r="DC6" s="705"/>
      <c r="DD6" s="705"/>
      <c r="DE6" s="705"/>
      <c r="DF6" s="705"/>
      <c r="DG6" s="705"/>
      <c r="DH6" s="705"/>
      <c r="DI6" s="705"/>
      <c r="DJ6" s="705"/>
      <c r="DK6" s="705"/>
      <c r="DL6" s="705"/>
      <c r="DM6" s="705"/>
      <c r="DN6" s="705"/>
      <c r="DO6" s="705"/>
      <c r="DP6" s="705"/>
      <c r="DQ6" s="705"/>
      <c r="DR6" s="705"/>
      <c r="DS6" s="705"/>
      <c r="DT6" s="705"/>
      <c r="DU6" s="705"/>
      <c r="DV6" s="705"/>
      <c r="DW6" s="705"/>
      <c r="DX6" s="705"/>
      <c r="DY6" s="705"/>
      <c r="DZ6" s="705"/>
      <c r="EA6" s="705"/>
      <c r="EB6" s="705"/>
      <c r="EC6" s="705"/>
      <c r="ED6" s="705"/>
      <c r="EE6" s="705"/>
      <c r="EF6" s="705"/>
      <c r="EG6" s="705"/>
      <c r="EH6" s="705"/>
      <c r="EI6" s="705"/>
      <c r="EJ6" s="705"/>
      <c r="EK6" s="705"/>
      <c r="EL6" s="705"/>
      <c r="EM6" s="705"/>
      <c r="EN6" s="705"/>
      <c r="EO6" s="705"/>
      <c r="EP6" s="705"/>
      <c r="EQ6" s="705"/>
      <c r="ER6" s="705"/>
      <c r="ES6" s="705"/>
      <c r="ET6" s="705"/>
      <c r="EU6" s="705"/>
      <c r="EV6" s="705"/>
      <c r="EW6" s="705"/>
      <c r="EX6" s="705"/>
      <c r="EY6" s="705"/>
      <c r="EZ6" s="705"/>
      <c r="FA6" s="705"/>
      <c r="FB6" s="705"/>
      <c r="FC6" s="705"/>
      <c r="FD6" s="705"/>
      <c r="FE6" s="705"/>
      <c r="FF6" s="705"/>
      <c r="FG6" s="705"/>
      <c r="FH6" s="705"/>
      <c r="FI6" s="705"/>
      <c r="FJ6" s="705"/>
      <c r="FK6" s="705"/>
      <c r="FL6" s="705"/>
      <c r="FM6" s="705"/>
      <c r="FN6" s="705"/>
      <c r="FO6" s="705"/>
      <c r="FP6" s="705"/>
      <c r="FQ6" s="705"/>
      <c r="FR6" s="705"/>
      <c r="FS6" s="705"/>
      <c r="FT6" s="705"/>
      <c r="FU6" s="705"/>
      <c r="FV6" s="705"/>
      <c r="FW6" s="705"/>
      <c r="FX6" s="705"/>
      <c r="FY6" s="705"/>
      <c r="FZ6" s="705"/>
      <c r="GA6" s="705"/>
      <c r="GB6" s="705"/>
      <c r="GC6" s="705"/>
      <c r="GD6" s="705"/>
      <c r="GE6" s="705"/>
      <c r="GF6" s="705"/>
      <c r="GG6" s="705"/>
      <c r="GH6" s="705"/>
      <c r="GI6" s="705"/>
      <c r="GJ6" s="705"/>
      <c r="GK6" s="705"/>
      <c r="GL6" s="705"/>
      <c r="GM6" s="705"/>
      <c r="GN6" s="705"/>
      <c r="GO6" s="705"/>
      <c r="GP6" s="705"/>
      <c r="GQ6" s="705"/>
      <c r="GR6" s="705"/>
      <c r="GS6" s="705"/>
      <c r="GT6" s="705"/>
      <c r="GU6" s="705"/>
      <c r="GV6" s="705"/>
      <c r="GW6" s="705"/>
      <c r="GX6" s="705"/>
      <c r="GY6" s="705"/>
      <c r="GZ6" s="705"/>
      <c r="HA6" s="705"/>
      <c r="HB6" s="705"/>
      <c r="HC6" s="705"/>
      <c r="HD6" s="705"/>
      <c r="HE6" s="705"/>
      <c r="HF6" s="705"/>
      <c r="HG6" s="705"/>
      <c r="HH6" s="705"/>
      <c r="HI6" s="705"/>
      <c r="HJ6" s="705"/>
      <c r="HK6" s="705"/>
      <c r="HL6" s="705"/>
      <c r="HM6" s="705"/>
      <c r="HN6" s="705"/>
      <c r="HO6" s="705"/>
      <c r="HP6" s="705"/>
      <c r="HQ6" s="705"/>
      <c r="HR6" s="705"/>
      <c r="HS6" s="705"/>
      <c r="HT6" s="705"/>
      <c r="HU6" s="705"/>
      <c r="HV6" s="705"/>
      <c r="HW6" s="705"/>
      <c r="HX6" s="705"/>
      <c r="HY6" s="705"/>
      <c r="HZ6" s="705"/>
      <c r="IA6" s="705"/>
      <c r="IB6" s="705"/>
      <c r="IC6" s="705"/>
      <c r="ID6" s="705"/>
      <c r="IE6" s="705"/>
      <c r="IF6" s="705"/>
      <c r="IG6" s="705"/>
      <c r="IH6" s="705"/>
      <c r="II6" s="705"/>
      <c r="IJ6" s="705"/>
      <c r="IK6" s="705"/>
      <c r="IL6" s="705"/>
      <c r="IM6" s="705"/>
      <c r="IN6" s="705"/>
      <c r="IO6" s="705"/>
      <c r="IP6" s="705"/>
      <c r="IQ6" s="705"/>
      <c r="IR6" s="705"/>
      <c r="IS6" s="705"/>
      <c r="IT6" s="705"/>
      <c r="IU6" s="705"/>
      <c r="IV6" s="705"/>
      <c r="IW6" s="705"/>
      <c r="IX6" s="705"/>
      <c r="IY6" s="705"/>
      <c r="IZ6" s="705"/>
      <c r="JA6" s="705"/>
      <c r="JB6" s="705"/>
      <c r="JC6" s="705"/>
      <c r="JD6" s="705"/>
      <c r="JE6" s="705"/>
      <c r="JF6" s="705"/>
      <c r="JG6" s="705"/>
      <c r="JH6" s="705"/>
      <c r="JI6" s="705"/>
      <c r="JJ6" s="705"/>
      <c r="JK6" s="705"/>
      <c r="JL6" s="705"/>
      <c r="JM6" s="705"/>
      <c r="JN6" s="705"/>
      <c r="JO6" s="705"/>
      <c r="JP6" s="705"/>
      <c r="JQ6" s="705"/>
      <c r="JR6" s="705"/>
      <c r="JS6" s="705"/>
      <c r="JT6" s="705"/>
      <c r="JU6" s="705"/>
      <c r="JV6" s="705"/>
      <c r="JW6" s="705"/>
      <c r="JX6" s="705"/>
      <c r="JY6" s="705"/>
      <c r="JZ6" s="705"/>
      <c r="KA6" s="705"/>
      <c r="KB6" s="705"/>
      <c r="KC6" s="705"/>
      <c r="KD6" s="705"/>
      <c r="KE6" s="705"/>
      <c r="KF6" s="705"/>
      <c r="KG6" s="705"/>
      <c r="KH6" s="705"/>
      <c r="KI6" s="705"/>
      <c r="KJ6" s="705"/>
      <c r="KK6" s="705"/>
      <c r="KL6" s="705"/>
      <c r="KM6" s="705"/>
      <c r="KN6" s="705"/>
      <c r="KO6" s="705"/>
      <c r="KP6" s="705"/>
      <c r="KQ6" s="705"/>
      <c r="KR6" s="705"/>
      <c r="KS6" s="705"/>
      <c r="KT6" s="705"/>
      <c r="KU6" s="705"/>
      <c r="KV6" s="705"/>
      <c r="KW6" s="705"/>
      <c r="KX6" s="705"/>
      <c r="KY6" s="705"/>
      <c r="KZ6" s="705"/>
      <c r="LA6" s="705"/>
      <c r="LB6" s="705"/>
      <c r="LC6" s="705"/>
      <c r="LD6" s="705"/>
      <c r="LE6" s="705"/>
      <c r="LF6" s="705"/>
      <c r="LG6" s="705"/>
      <c r="LH6" s="705"/>
      <c r="LI6" s="705"/>
      <c r="LJ6" s="705"/>
      <c r="LK6" s="705"/>
      <c r="LL6" s="705"/>
      <c r="LM6" s="705"/>
      <c r="LN6" s="705"/>
      <c r="LO6" s="705"/>
      <c r="LP6" s="705"/>
      <c r="LQ6" s="705"/>
      <c r="LR6" s="705"/>
      <c r="LS6" s="705"/>
      <c r="LT6" s="705"/>
      <c r="LU6" s="705"/>
      <c r="LV6" s="705"/>
      <c r="LW6" s="705"/>
      <c r="LX6" s="705"/>
      <c r="LY6" s="705"/>
      <c r="LZ6" s="705"/>
      <c r="MA6" s="705"/>
      <c r="MB6" s="705"/>
      <c r="MC6" s="705"/>
      <c r="MD6" s="705"/>
      <c r="ME6" s="705"/>
      <c r="MF6" s="705"/>
      <c r="MG6" s="705"/>
      <c r="MH6" s="705"/>
      <c r="MI6" s="705"/>
      <c r="MJ6" s="705"/>
      <c r="MK6" s="705"/>
      <c r="ML6" s="705"/>
      <c r="MM6" s="705"/>
      <c r="MN6" s="705"/>
      <c r="MO6" s="705"/>
      <c r="MP6" s="705"/>
      <c r="MQ6" s="705"/>
      <c r="MR6" s="705"/>
      <c r="MS6" s="705"/>
      <c r="MT6" s="705"/>
      <c r="MU6" s="705"/>
      <c r="MV6" s="705"/>
      <c r="MW6" s="705"/>
      <c r="MX6" s="705"/>
      <c r="MY6" s="705"/>
      <c r="MZ6" s="705"/>
      <c r="NA6" s="705"/>
      <c r="NB6" s="705"/>
      <c r="NC6" s="705"/>
      <c r="ND6" s="705"/>
      <c r="NE6" s="705"/>
      <c r="NF6" s="705"/>
      <c r="NG6" s="705"/>
      <c r="NH6" s="705"/>
      <c r="NI6" s="705"/>
      <c r="NJ6" s="705"/>
      <c r="NK6" s="705"/>
      <c r="NL6" s="705"/>
      <c r="NM6" s="705"/>
      <c r="NN6" s="705"/>
      <c r="NO6" s="705"/>
      <c r="NP6" s="705"/>
      <c r="NQ6" s="705"/>
      <c r="NR6" s="705"/>
      <c r="NS6" s="705"/>
      <c r="NT6" s="705"/>
      <c r="NU6" s="705"/>
      <c r="NV6" s="705"/>
      <c r="NW6" s="705"/>
      <c r="NX6" s="705"/>
      <c r="NY6" s="705"/>
      <c r="NZ6" s="705"/>
      <c r="OA6" s="705"/>
      <c r="OB6" s="705"/>
      <c r="OC6" s="705"/>
      <c r="OD6" s="705"/>
      <c r="OE6" s="705"/>
      <c r="OF6" s="705"/>
      <c r="OG6" s="705"/>
      <c r="OH6" s="705"/>
      <c r="OI6" s="705"/>
      <c r="OJ6" s="705"/>
      <c r="OK6" s="705"/>
      <c r="OL6" s="705"/>
      <c r="OM6" s="705"/>
      <c r="ON6" s="705"/>
      <c r="OO6" s="705"/>
      <c r="OP6" s="705"/>
      <c r="OQ6" s="705"/>
      <c r="OR6" s="705"/>
      <c r="OS6" s="705"/>
      <c r="OT6" s="705"/>
      <c r="OU6" s="705"/>
      <c r="OV6" s="705"/>
      <c r="OW6" s="705"/>
      <c r="OX6" s="705"/>
      <c r="OY6" s="705"/>
      <c r="OZ6" s="705"/>
      <c r="PA6" s="705"/>
      <c r="PB6" s="705"/>
      <c r="PC6" s="705"/>
      <c r="PD6" s="705"/>
      <c r="PE6" s="705"/>
      <c r="PF6" s="705"/>
      <c r="PG6" s="705"/>
      <c r="PH6" s="705"/>
      <c r="PI6" s="705"/>
      <c r="PJ6" s="705"/>
      <c r="PK6" s="705"/>
      <c r="PL6" s="705"/>
      <c r="PM6" s="705"/>
      <c r="PN6" s="705"/>
      <c r="PO6" s="705"/>
      <c r="PP6" s="705"/>
      <c r="PQ6" s="705"/>
      <c r="PR6" s="705"/>
      <c r="PS6" s="705"/>
      <c r="PT6" s="705"/>
      <c r="PU6" s="705"/>
      <c r="PV6" s="705"/>
      <c r="PW6" s="705"/>
      <c r="PX6" s="705"/>
      <c r="PY6" s="705"/>
      <c r="PZ6" s="705"/>
      <c r="QA6" s="705"/>
      <c r="QB6" s="705"/>
      <c r="QC6" s="705"/>
      <c r="QD6" s="705"/>
      <c r="QE6" s="705"/>
      <c r="QF6" s="705"/>
      <c r="QG6" s="705"/>
      <c r="QH6" s="705"/>
      <c r="QI6" s="705"/>
      <c r="QJ6" s="705"/>
      <c r="QK6" s="705"/>
      <c r="QL6" s="705"/>
      <c r="QM6" s="705"/>
      <c r="QN6" s="705"/>
      <c r="QO6" s="705"/>
      <c r="QP6" s="705"/>
      <c r="QQ6" s="705"/>
      <c r="QR6" s="705"/>
      <c r="QS6" s="705"/>
      <c r="QT6" s="705"/>
      <c r="QU6" s="705"/>
      <c r="QV6" s="705"/>
      <c r="QW6" s="705"/>
      <c r="QX6" s="705"/>
      <c r="QY6" s="705"/>
      <c r="QZ6" s="705"/>
      <c r="RA6" s="705"/>
      <c r="RB6" s="705"/>
      <c r="RC6" s="705"/>
      <c r="RD6" s="705"/>
      <c r="RE6" s="705"/>
      <c r="RF6" s="705"/>
      <c r="RG6" s="705"/>
      <c r="RH6" s="705"/>
      <c r="RI6" s="705"/>
      <c r="RJ6" s="705"/>
      <c r="RK6" s="705"/>
      <c r="RL6" s="705"/>
      <c r="RM6" s="705"/>
      <c r="RN6" s="705"/>
      <c r="RO6" s="705"/>
      <c r="RP6" s="705"/>
      <c r="RQ6" s="705"/>
      <c r="RR6" s="705"/>
      <c r="RS6" s="705"/>
      <c r="RT6" s="705"/>
      <c r="RU6" s="705"/>
      <c r="RV6" s="705"/>
      <c r="RW6" s="705"/>
      <c r="RX6" s="705"/>
      <c r="RY6" s="705"/>
      <c r="RZ6" s="705"/>
      <c r="SA6" s="705"/>
      <c r="SB6" s="705"/>
      <c r="SC6" s="705"/>
      <c r="SD6" s="705"/>
      <c r="SE6" s="705"/>
      <c r="SF6" s="705"/>
      <c r="SG6" s="705"/>
      <c r="SH6" s="705"/>
      <c r="SI6" s="705"/>
      <c r="SJ6" s="705"/>
      <c r="SK6" s="705"/>
      <c r="SL6" s="705"/>
      <c r="SM6" s="705"/>
      <c r="SN6" s="705"/>
      <c r="SO6" s="705"/>
      <c r="SP6" s="705"/>
      <c r="SQ6" s="705"/>
      <c r="SR6" s="705"/>
      <c r="SS6" s="705"/>
      <c r="ST6" s="705"/>
      <c r="SU6" s="705"/>
      <c r="SV6" s="705"/>
      <c r="SW6" s="705"/>
      <c r="SX6" s="705"/>
      <c r="SY6" s="705"/>
      <c r="SZ6" s="705"/>
      <c r="TA6" s="705"/>
      <c r="TB6" s="705"/>
      <c r="TC6" s="705"/>
      <c r="TD6" s="705"/>
      <c r="TE6" s="705"/>
      <c r="TF6" s="705"/>
      <c r="TG6" s="705"/>
      <c r="TH6" s="705"/>
      <c r="TI6" s="705"/>
      <c r="TJ6" s="705"/>
      <c r="TK6" s="705"/>
      <c r="TL6" s="705"/>
      <c r="TM6" s="705"/>
      <c r="TN6" s="705"/>
      <c r="TO6" s="705"/>
      <c r="TP6" s="705"/>
      <c r="TQ6" s="705"/>
      <c r="TR6" s="705"/>
      <c r="TS6" s="705"/>
      <c r="TT6" s="705"/>
      <c r="TU6" s="705"/>
      <c r="TV6" s="705"/>
      <c r="TW6" s="705"/>
      <c r="TX6" s="705"/>
      <c r="TY6" s="705"/>
      <c r="TZ6" s="705"/>
      <c r="UA6" s="705"/>
      <c r="UB6" s="705"/>
      <c r="UC6" s="705"/>
      <c r="UD6" s="705"/>
      <c r="UE6" s="705"/>
      <c r="UF6" s="705"/>
      <c r="UG6" s="705"/>
      <c r="UH6" s="705"/>
      <c r="UI6" s="705"/>
      <c r="UJ6" s="705"/>
      <c r="UK6" s="705"/>
      <c r="UL6" s="705"/>
      <c r="UM6" s="705"/>
      <c r="UN6" s="705"/>
      <c r="UO6" s="705"/>
      <c r="UP6" s="705"/>
      <c r="UQ6" s="705"/>
      <c r="UR6" s="705"/>
      <c r="US6" s="705"/>
      <c r="UT6" s="705"/>
      <c r="UU6" s="705"/>
      <c r="UV6" s="705"/>
      <c r="UW6" s="705"/>
      <c r="UX6" s="705"/>
      <c r="UY6" s="705"/>
      <c r="UZ6" s="705"/>
      <c r="VA6" s="705"/>
      <c r="VB6" s="705"/>
      <c r="VC6" s="705"/>
      <c r="VD6" s="705"/>
      <c r="VE6" s="705"/>
      <c r="VF6" s="705"/>
      <c r="VG6" s="705"/>
      <c r="VH6" s="705"/>
      <c r="VI6" s="705"/>
      <c r="VJ6" s="705"/>
      <c r="VK6" s="705"/>
      <c r="VL6" s="705"/>
      <c r="VM6" s="705"/>
      <c r="VN6" s="705"/>
      <c r="VO6" s="705"/>
      <c r="VP6" s="705"/>
      <c r="VQ6" s="705"/>
      <c r="VR6" s="705"/>
      <c r="VS6" s="705"/>
      <c r="VT6" s="705"/>
      <c r="VU6" s="705"/>
      <c r="VV6" s="705"/>
      <c r="VW6" s="705"/>
      <c r="VX6" s="705"/>
      <c r="VY6" s="705"/>
      <c r="VZ6" s="705"/>
      <c r="WA6" s="705"/>
      <c r="WB6" s="705"/>
      <c r="WC6" s="705"/>
      <c r="WD6" s="705"/>
      <c r="WE6" s="705"/>
      <c r="WF6" s="705"/>
      <c r="WG6" s="705"/>
      <c r="WH6" s="705"/>
      <c r="WI6" s="705"/>
      <c r="WJ6" s="705"/>
      <c r="WK6" s="705"/>
      <c r="WL6" s="705"/>
      <c r="WM6" s="705"/>
      <c r="WN6" s="705"/>
      <c r="WO6" s="705"/>
      <c r="WP6" s="705"/>
      <c r="WQ6" s="705"/>
      <c r="WR6" s="705"/>
      <c r="WS6" s="705"/>
      <c r="WT6" s="705"/>
      <c r="WU6" s="705"/>
      <c r="WV6" s="705"/>
      <c r="WW6" s="705"/>
      <c r="WX6" s="705"/>
      <c r="WY6" s="705"/>
      <c r="WZ6" s="705"/>
      <c r="XA6" s="705"/>
      <c r="XB6" s="705"/>
      <c r="XC6" s="705"/>
      <c r="XD6" s="705"/>
      <c r="XE6" s="705"/>
      <c r="XF6" s="705"/>
      <c r="XG6" s="705"/>
      <c r="XH6" s="705"/>
      <c r="XI6" s="705"/>
      <c r="XJ6" s="705"/>
      <c r="XK6" s="705"/>
      <c r="XL6" s="705"/>
      <c r="XM6" s="705"/>
      <c r="XN6" s="705"/>
      <c r="XO6" s="705"/>
      <c r="XP6" s="705"/>
      <c r="XQ6" s="705"/>
      <c r="XR6" s="705"/>
      <c r="XS6" s="705"/>
      <c r="XT6" s="705"/>
      <c r="XU6" s="705"/>
      <c r="XV6" s="705"/>
      <c r="XW6" s="705"/>
      <c r="XX6" s="705"/>
      <c r="XY6" s="705"/>
      <c r="XZ6" s="705"/>
      <c r="YA6" s="705"/>
      <c r="YB6" s="705"/>
      <c r="YC6" s="705"/>
      <c r="YD6" s="705"/>
      <c r="YE6" s="705"/>
      <c r="YF6" s="705"/>
      <c r="YG6" s="705"/>
      <c r="YH6" s="705"/>
      <c r="YI6" s="705"/>
      <c r="YJ6" s="705"/>
      <c r="YK6" s="705"/>
      <c r="YL6" s="705"/>
      <c r="YM6" s="705"/>
      <c r="YN6" s="705"/>
      <c r="YO6" s="705"/>
      <c r="YP6" s="705"/>
      <c r="YQ6" s="705"/>
      <c r="YR6" s="705"/>
      <c r="YS6" s="705"/>
      <c r="YT6" s="705"/>
      <c r="YU6" s="705"/>
      <c r="YV6" s="705"/>
      <c r="YW6" s="705"/>
      <c r="YX6" s="705"/>
      <c r="YY6" s="705"/>
      <c r="YZ6" s="705"/>
      <c r="ZA6" s="705"/>
      <c r="ZB6" s="705"/>
      <c r="ZC6" s="705"/>
      <c r="ZD6" s="705"/>
      <c r="ZE6" s="705"/>
      <c r="ZF6" s="705"/>
      <c r="ZG6" s="705"/>
      <c r="ZH6" s="705"/>
      <c r="ZI6" s="705"/>
      <c r="ZJ6" s="705"/>
      <c r="ZK6" s="705"/>
      <c r="ZL6" s="705"/>
      <c r="ZM6" s="705"/>
      <c r="ZN6" s="705"/>
      <c r="ZO6" s="705"/>
      <c r="ZP6" s="705"/>
      <c r="ZQ6" s="705"/>
      <c r="ZR6" s="705"/>
      <c r="ZS6" s="705"/>
      <c r="ZT6" s="705"/>
      <c r="ZU6" s="705"/>
      <c r="ZV6" s="705"/>
      <c r="ZW6" s="705"/>
      <c r="ZX6" s="705"/>
      <c r="ZY6" s="705"/>
      <c r="ZZ6" s="705"/>
      <c r="AAA6" s="705"/>
      <c r="AAB6" s="705"/>
      <c r="AAC6" s="705"/>
      <c r="AAD6" s="705"/>
      <c r="AAE6" s="705"/>
      <c r="AAF6" s="705"/>
      <c r="AAG6" s="705"/>
      <c r="AAH6" s="705"/>
      <c r="AAI6" s="705"/>
      <c r="AAJ6" s="705"/>
      <c r="AAK6" s="705"/>
      <c r="AAL6" s="705"/>
      <c r="AAM6" s="705"/>
      <c r="AAN6" s="705"/>
      <c r="AAO6" s="705"/>
      <c r="AAP6" s="705"/>
      <c r="AAQ6" s="705"/>
      <c r="AAR6" s="705"/>
      <c r="AAS6" s="705"/>
      <c r="AAT6" s="705"/>
      <c r="AAU6" s="705"/>
      <c r="AAV6" s="705"/>
      <c r="AAW6" s="705"/>
      <c r="AAX6" s="705"/>
      <c r="AAY6" s="705"/>
      <c r="AAZ6" s="705"/>
      <c r="ABA6" s="705"/>
      <c r="ABB6" s="705"/>
      <c r="ABC6" s="705"/>
      <c r="ABD6" s="705"/>
      <c r="ABE6" s="705"/>
      <c r="ABF6" s="705"/>
      <c r="ABG6" s="705"/>
      <c r="ABH6" s="705"/>
      <c r="ABI6" s="705"/>
      <c r="ABJ6" s="705"/>
      <c r="ABK6" s="705"/>
      <c r="ABL6" s="705"/>
      <c r="ABM6" s="705"/>
      <c r="ABN6" s="705"/>
      <c r="ABO6" s="705"/>
      <c r="ABP6" s="705"/>
      <c r="ABQ6" s="705"/>
      <c r="ABR6" s="705"/>
      <c r="ABS6" s="705"/>
      <c r="ABT6" s="705"/>
      <c r="ABU6" s="705"/>
      <c r="ABV6" s="705"/>
      <c r="ABW6" s="705"/>
      <c r="ABX6" s="705"/>
      <c r="ABY6" s="705"/>
      <c r="ABZ6" s="705"/>
      <c r="ACA6" s="705"/>
      <c r="ACB6" s="705"/>
      <c r="ACC6" s="705"/>
      <c r="ACD6" s="705"/>
      <c r="ACE6" s="705"/>
      <c r="ACF6" s="705"/>
      <c r="ACG6" s="705"/>
      <c r="ACH6" s="705"/>
      <c r="ACI6" s="705"/>
      <c r="ACJ6" s="705"/>
      <c r="ACK6" s="705"/>
      <c r="ACL6" s="705"/>
      <c r="ACM6" s="705"/>
      <c r="ACN6" s="705"/>
      <c r="ACO6" s="705"/>
      <c r="ACP6" s="705"/>
      <c r="ACQ6" s="705"/>
      <c r="ACR6" s="705"/>
      <c r="ACS6" s="705"/>
      <c r="ACT6" s="705"/>
      <c r="ACU6" s="705"/>
      <c r="ACV6" s="705"/>
      <c r="ACW6" s="705"/>
      <c r="ACX6" s="705"/>
      <c r="ACY6" s="705"/>
      <c r="ACZ6" s="705"/>
      <c r="ADA6" s="705"/>
      <c r="ADB6" s="705"/>
      <c r="ADC6" s="705"/>
      <c r="ADD6" s="705"/>
      <c r="ADE6" s="705"/>
      <c r="ADF6" s="705"/>
      <c r="ADG6" s="705"/>
      <c r="ADH6" s="705"/>
      <c r="ADI6" s="705"/>
      <c r="ADJ6" s="705"/>
      <c r="ADK6" s="705"/>
      <c r="ADL6" s="705"/>
      <c r="ADM6" s="705"/>
      <c r="ADN6" s="705"/>
      <c r="ADO6" s="705"/>
      <c r="ADP6" s="705"/>
      <c r="ADQ6" s="705"/>
      <c r="ADR6" s="705"/>
      <c r="ADS6" s="705"/>
      <c r="ADT6" s="705"/>
      <c r="ADU6" s="705"/>
      <c r="ADV6" s="705"/>
      <c r="ADW6" s="705"/>
      <c r="ADX6" s="705"/>
      <c r="ADY6" s="705"/>
      <c r="ADZ6" s="705"/>
      <c r="AEA6" s="705"/>
      <c r="AEB6" s="705"/>
      <c r="AEC6" s="705"/>
      <c r="AED6" s="705"/>
      <c r="AEE6" s="705"/>
      <c r="AEF6" s="705"/>
      <c r="AEG6" s="705"/>
      <c r="AEH6" s="705"/>
      <c r="AEI6" s="705"/>
      <c r="AEJ6" s="705"/>
      <c r="AEK6" s="705"/>
      <c r="AEL6" s="705"/>
      <c r="AEM6" s="705"/>
      <c r="AEN6" s="705"/>
      <c r="AEO6" s="705"/>
      <c r="AEP6" s="705"/>
      <c r="AEQ6" s="705"/>
      <c r="AER6" s="705"/>
      <c r="AES6" s="705"/>
      <c r="AET6" s="705"/>
      <c r="AEU6" s="705"/>
      <c r="AEV6" s="705"/>
      <c r="AEW6" s="705"/>
      <c r="AEX6" s="705"/>
      <c r="AEY6" s="705"/>
      <c r="AEZ6" s="705"/>
      <c r="AFA6" s="705"/>
      <c r="AFB6" s="705"/>
      <c r="AFC6" s="705"/>
      <c r="AFD6" s="705"/>
      <c r="AFE6" s="705"/>
      <c r="AFF6" s="705"/>
      <c r="AFG6" s="705"/>
      <c r="AFH6" s="705"/>
      <c r="AFI6" s="705"/>
      <c r="AFJ6" s="705"/>
      <c r="AFK6" s="705"/>
      <c r="AFL6" s="705"/>
      <c r="AFM6" s="705"/>
      <c r="AFN6" s="705"/>
      <c r="AFO6" s="705"/>
      <c r="AFP6" s="705"/>
      <c r="AFQ6" s="705"/>
      <c r="AFR6" s="705"/>
      <c r="AFS6" s="705"/>
      <c r="AFT6" s="705"/>
      <c r="AFU6" s="705"/>
      <c r="AFV6" s="705"/>
      <c r="AFW6" s="705"/>
      <c r="AFX6" s="705"/>
      <c r="AFY6" s="705"/>
      <c r="AFZ6" s="705"/>
      <c r="AGA6" s="705"/>
      <c r="AGB6" s="705"/>
      <c r="AGC6" s="705"/>
      <c r="AGD6" s="705"/>
      <c r="AGE6" s="705"/>
      <c r="AGF6" s="705"/>
      <c r="AGG6" s="705"/>
      <c r="AGH6" s="705"/>
      <c r="AGI6" s="705"/>
      <c r="AGJ6" s="705"/>
      <c r="AGK6" s="705"/>
      <c r="AGL6" s="705"/>
      <c r="AGM6" s="705"/>
      <c r="AGN6" s="705"/>
      <c r="AGO6" s="705"/>
      <c r="AGP6" s="705"/>
      <c r="AGQ6" s="705"/>
      <c r="AGR6" s="705"/>
      <c r="AGS6" s="705"/>
      <c r="AGT6" s="705"/>
      <c r="AGU6" s="705"/>
      <c r="AGV6" s="705"/>
      <c r="AGW6" s="705"/>
      <c r="AGX6" s="705"/>
      <c r="AGY6" s="705"/>
      <c r="AGZ6" s="705"/>
      <c r="AHA6" s="705"/>
      <c r="AHB6" s="705"/>
      <c r="AHC6" s="705"/>
      <c r="AHD6" s="705"/>
      <c r="AHE6" s="705"/>
      <c r="AHF6" s="705"/>
      <c r="AHG6" s="705"/>
      <c r="AHH6" s="705"/>
      <c r="AHI6" s="705"/>
      <c r="AHJ6" s="705"/>
      <c r="AHK6" s="705"/>
      <c r="AHL6" s="705"/>
      <c r="AHM6" s="705"/>
      <c r="AHN6" s="705"/>
      <c r="AHO6" s="705"/>
      <c r="AHP6" s="705"/>
      <c r="AHQ6" s="705"/>
      <c r="AHR6" s="705"/>
      <c r="AHS6" s="705"/>
      <c r="AHT6" s="705"/>
      <c r="AHU6" s="705"/>
      <c r="AHV6" s="705"/>
      <c r="AHW6" s="705"/>
      <c r="AHX6" s="705"/>
      <c r="AHY6" s="705"/>
      <c r="AHZ6" s="705"/>
      <c r="AIA6" s="705"/>
      <c r="AIB6" s="705"/>
      <c r="AIC6" s="705"/>
      <c r="AID6" s="705"/>
      <c r="AIE6" s="705"/>
      <c r="AIF6" s="705"/>
      <c r="AIG6" s="705"/>
      <c r="AIH6" s="705"/>
      <c r="AII6" s="705"/>
      <c r="AIJ6" s="705"/>
      <c r="AIK6" s="705"/>
      <c r="AIL6" s="705"/>
      <c r="AIM6" s="705"/>
      <c r="AIN6" s="705"/>
      <c r="AIO6" s="705"/>
      <c r="AIP6" s="705"/>
      <c r="AIQ6" s="705"/>
      <c r="AIR6" s="705"/>
      <c r="AIS6" s="705"/>
      <c r="AIT6" s="705"/>
      <c r="AIU6" s="705"/>
      <c r="AIV6" s="705"/>
      <c r="AIW6" s="705"/>
      <c r="AIX6" s="705"/>
      <c r="AIY6" s="705"/>
      <c r="AIZ6" s="705"/>
      <c r="AJA6" s="705"/>
      <c r="AJB6" s="705"/>
      <c r="AJC6" s="705"/>
      <c r="AJD6" s="705"/>
      <c r="AJE6" s="705"/>
      <c r="AJF6" s="705"/>
      <c r="AJG6" s="705"/>
      <c r="AJH6" s="705"/>
      <c r="AJI6" s="705"/>
      <c r="AJJ6" s="705"/>
      <c r="AJK6" s="705"/>
      <c r="AJL6" s="705"/>
      <c r="AJM6" s="705"/>
      <c r="AJN6" s="705"/>
      <c r="AJO6" s="705"/>
      <c r="AJP6" s="705"/>
      <c r="AJQ6" s="705"/>
      <c r="AJR6" s="705"/>
      <c r="AJS6" s="705"/>
      <c r="AJT6" s="705"/>
      <c r="AJU6" s="705"/>
      <c r="AJV6" s="705"/>
      <c r="AJW6" s="705"/>
      <c r="AJX6" s="705"/>
      <c r="AJY6" s="705"/>
      <c r="AJZ6" s="705"/>
      <c r="AKA6" s="705"/>
      <c r="AKB6" s="705"/>
      <c r="AKC6" s="705"/>
      <c r="AKD6" s="705"/>
      <c r="AKE6" s="705"/>
      <c r="AKF6" s="705"/>
      <c r="AKG6" s="705"/>
      <c r="AKH6" s="705"/>
      <c r="AKI6" s="705"/>
      <c r="AKJ6" s="705"/>
      <c r="AKK6" s="705"/>
      <c r="AKL6" s="705"/>
      <c r="AKM6" s="705"/>
      <c r="AKN6" s="705"/>
      <c r="AKO6" s="705"/>
      <c r="AKP6" s="705"/>
    </row>
    <row r="7" spans="1:978" s="117" customFormat="1" ht="15" customHeight="1" x14ac:dyDescent="0.3">
      <c r="A7" s="194"/>
      <c r="B7" s="784" t="s">
        <v>1602</v>
      </c>
      <c r="C7" s="772" t="s">
        <v>1677</v>
      </c>
      <c r="D7" s="875" t="s">
        <v>1339</v>
      </c>
      <c r="E7" s="262"/>
      <c r="F7" s="705"/>
      <c r="G7" s="705"/>
      <c r="H7" s="705"/>
      <c r="I7" s="705"/>
      <c r="J7" s="705"/>
      <c r="K7" s="705"/>
      <c r="L7" s="705"/>
      <c r="M7" s="705"/>
      <c r="N7" s="705"/>
      <c r="O7" s="705"/>
      <c r="P7" s="705"/>
      <c r="Q7" s="705"/>
      <c r="R7" s="705"/>
      <c r="S7" s="705"/>
      <c r="T7" s="705"/>
      <c r="U7" s="705"/>
      <c r="V7" s="705"/>
      <c r="W7" s="705"/>
      <c r="X7" s="705"/>
      <c r="Y7" s="705"/>
      <c r="Z7" s="705"/>
      <c r="AA7" s="705"/>
      <c r="AB7" s="705"/>
      <c r="AC7" s="705"/>
      <c r="AD7" s="705"/>
      <c r="AE7" s="705"/>
      <c r="AF7" s="705"/>
      <c r="AG7" s="705"/>
      <c r="AH7" s="705"/>
      <c r="AI7" s="705"/>
      <c r="AJ7" s="705"/>
      <c r="AK7" s="705"/>
      <c r="AL7" s="705"/>
      <c r="AM7" s="705"/>
      <c r="AN7" s="705"/>
      <c r="AO7" s="705"/>
      <c r="AP7" s="705"/>
      <c r="AQ7" s="705"/>
      <c r="AR7" s="705"/>
      <c r="AS7" s="705"/>
      <c r="AT7" s="705"/>
      <c r="AU7" s="705"/>
      <c r="AV7" s="705"/>
      <c r="AW7" s="705"/>
      <c r="AX7" s="705"/>
      <c r="AY7" s="705"/>
      <c r="AZ7" s="705"/>
      <c r="BA7" s="705"/>
      <c r="BB7" s="705"/>
      <c r="BC7" s="705"/>
      <c r="BD7" s="705"/>
      <c r="BE7" s="705"/>
      <c r="BF7" s="705"/>
      <c r="BG7" s="705"/>
      <c r="BH7" s="705"/>
      <c r="BI7" s="705"/>
      <c r="BJ7" s="705"/>
      <c r="BK7" s="705"/>
      <c r="BL7" s="705"/>
      <c r="BM7" s="705"/>
      <c r="BN7" s="705"/>
      <c r="BO7" s="705"/>
      <c r="BP7" s="705"/>
      <c r="BQ7" s="705"/>
      <c r="BR7" s="705"/>
      <c r="BS7" s="705"/>
      <c r="BT7" s="705"/>
      <c r="BU7" s="705"/>
      <c r="BV7" s="705"/>
      <c r="BW7" s="705"/>
      <c r="BX7" s="705"/>
      <c r="BY7" s="705"/>
      <c r="BZ7" s="705"/>
      <c r="CA7" s="705"/>
      <c r="CB7" s="705"/>
      <c r="CC7" s="705"/>
      <c r="CD7" s="705"/>
      <c r="CE7" s="705"/>
      <c r="CF7" s="705"/>
      <c r="CG7" s="705"/>
      <c r="CH7" s="705"/>
      <c r="CI7" s="705"/>
      <c r="CJ7" s="705"/>
      <c r="CK7" s="705"/>
      <c r="CL7" s="705"/>
      <c r="CM7" s="705"/>
      <c r="CN7" s="705"/>
      <c r="CO7" s="705"/>
      <c r="CP7" s="705"/>
      <c r="CQ7" s="705"/>
      <c r="CR7" s="705"/>
      <c r="CS7" s="705"/>
      <c r="CT7" s="705"/>
      <c r="CU7" s="705"/>
      <c r="CV7" s="705"/>
      <c r="CW7" s="705"/>
      <c r="CX7" s="705"/>
      <c r="CY7" s="705"/>
      <c r="CZ7" s="705"/>
      <c r="DA7" s="705"/>
      <c r="DB7" s="705"/>
      <c r="DC7" s="705"/>
      <c r="DD7" s="705"/>
      <c r="DE7" s="705"/>
      <c r="DF7" s="705"/>
      <c r="DG7" s="705"/>
      <c r="DH7" s="705"/>
      <c r="DI7" s="705"/>
      <c r="DJ7" s="705"/>
      <c r="DK7" s="705"/>
      <c r="DL7" s="705"/>
      <c r="DM7" s="705"/>
      <c r="DN7" s="705"/>
      <c r="DO7" s="705"/>
      <c r="DP7" s="705"/>
      <c r="DQ7" s="705"/>
      <c r="DR7" s="705"/>
      <c r="DS7" s="705"/>
      <c r="DT7" s="705"/>
      <c r="DU7" s="705"/>
      <c r="DV7" s="705"/>
      <c r="DW7" s="705"/>
      <c r="DX7" s="705"/>
      <c r="DY7" s="705"/>
      <c r="DZ7" s="705"/>
      <c r="EA7" s="705"/>
      <c r="EB7" s="705"/>
      <c r="EC7" s="705"/>
      <c r="ED7" s="705"/>
      <c r="EE7" s="705"/>
      <c r="EF7" s="705"/>
      <c r="EG7" s="705"/>
      <c r="EH7" s="705"/>
      <c r="EI7" s="705"/>
      <c r="EJ7" s="705"/>
      <c r="EK7" s="705"/>
      <c r="EL7" s="705"/>
      <c r="EM7" s="705"/>
      <c r="EN7" s="705"/>
      <c r="EO7" s="705"/>
      <c r="EP7" s="705"/>
      <c r="EQ7" s="705"/>
      <c r="ER7" s="705"/>
      <c r="ES7" s="705"/>
      <c r="ET7" s="705"/>
      <c r="EU7" s="705"/>
      <c r="EV7" s="705"/>
      <c r="EW7" s="705"/>
      <c r="EX7" s="705"/>
      <c r="EY7" s="705"/>
      <c r="EZ7" s="705"/>
      <c r="FA7" s="705"/>
      <c r="FB7" s="705"/>
      <c r="FC7" s="705"/>
      <c r="FD7" s="705"/>
      <c r="FE7" s="705"/>
      <c r="FF7" s="705"/>
      <c r="FG7" s="705"/>
      <c r="FH7" s="705"/>
      <c r="FI7" s="705"/>
      <c r="FJ7" s="705"/>
      <c r="FK7" s="705"/>
      <c r="FL7" s="705"/>
      <c r="FM7" s="705"/>
      <c r="FN7" s="705"/>
      <c r="FO7" s="705"/>
      <c r="FP7" s="705"/>
      <c r="FQ7" s="705"/>
      <c r="FR7" s="705"/>
      <c r="FS7" s="705"/>
      <c r="FT7" s="705"/>
      <c r="FU7" s="705"/>
      <c r="FV7" s="705"/>
      <c r="FW7" s="705"/>
      <c r="FX7" s="705"/>
      <c r="FY7" s="705"/>
      <c r="FZ7" s="705"/>
      <c r="GA7" s="705"/>
      <c r="GB7" s="705"/>
      <c r="GC7" s="705"/>
      <c r="GD7" s="705"/>
      <c r="GE7" s="705"/>
      <c r="GF7" s="705"/>
      <c r="GG7" s="705"/>
      <c r="GH7" s="705"/>
      <c r="GI7" s="705"/>
      <c r="GJ7" s="705"/>
      <c r="GK7" s="705"/>
      <c r="GL7" s="705"/>
      <c r="GM7" s="705"/>
      <c r="GN7" s="705"/>
      <c r="GO7" s="705"/>
      <c r="GP7" s="705"/>
      <c r="GQ7" s="705"/>
      <c r="GR7" s="705"/>
      <c r="GS7" s="705"/>
      <c r="GT7" s="705"/>
      <c r="GU7" s="705"/>
      <c r="GV7" s="705"/>
      <c r="GW7" s="705"/>
      <c r="GX7" s="705"/>
      <c r="GY7" s="705"/>
      <c r="GZ7" s="705"/>
      <c r="HA7" s="705"/>
      <c r="HB7" s="705"/>
      <c r="HC7" s="705"/>
      <c r="HD7" s="705"/>
      <c r="HE7" s="705"/>
      <c r="HF7" s="705"/>
      <c r="HG7" s="705"/>
      <c r="HH7" s="705"/>
      <c r="HI7" s="705"/>
      <c r="HJ7" s="705"/>
      <c r="HK7" s="705"/>
      <c r="HL7" s="705"/>
      <c r="HM7" s="705"/>
      <c r="HN7" s="705"/>
      <c r="HO7" s="705"/>
      <c r="HP7" s="705"/>
      <c r="HQ7" s="705"/>
      <c r="HR7" s="705"/>
      <c r="HS7" s="705"/>
      <c r="HT7" s="705"/>
      <c r="HU7" s="705"/>
      <c r="HV7" s="705"/>
      <c r="HW7" s="705"/>
      <c r="HX7" s="705"/>
      <c r="HY7" s="705"/>
      <c r="HZ7" s="705"/>
      <c r="IA7" s="705"/>
      <c r="IB7" s="705"/>
      <c r="IC7" s="705"/>
      <c r="ID7" s="705"/>
      <c r="IE7" s="705"/>
      <c r="IF7" s="705"/>
      <c r="IG7" s="705"/>
      <c r="IH7" s="705"/>
      <c r="II7" s="705"/>
      <c r="IJ7" s="705"/>
      <c r="IK7" s="705"/>
      <c r="IL7" s="705"/>
      <c r="IM7" s="705"/>
      <c r="IN7" s="705"/>
      <c r="IO7" s="705"/>
      <c r="IP7" s="705"/>
      <c r="IQ7" s="705"/>
      <c r="IR7" s="705"/>
      <c r="IS7" s="705"/>
      <c r="IT7" s="705"/>
      <c r="IU7" s="705"/>
      <c r="IV7" s="705"/>
      <c r="IW7" s="705"/>
      <c r="IX7" s="705"/>
      <c r="IY7" s="705"/>
      <c r="IZ7" s="705"/>
      <c r="JA7" s="705"/>
      <c r="JB7" s="705"/>
      <c r="JC7" s="705"/>
      <c r="JD7" s="705"/>
      <c r="JE7" s="705"/>
      <c r="JF7" s="705"/>
      <c r="JG7" s="705"/>
      <c r="JH7" s="705"/>
      <c r="JI7" s="705"/>
      <c r="JJ7" s="705"/>
      <c r="JK7" s="705"/>
      <c r="JL7" s="705"/>
      <c r="JM7" s="705"/>
      <c r="JN7" s="705"/>
      <c r="JO7" s="705"/>
      <c r="JP7" s="705"/>
      <c r="JQ7" s="705"/>
      <c r="JR7" s="705"/>
      <c r="JS7" s="705"/>
      <c r="JT7" s="705"/>
      <c r="JU7" s="705"/>
      <c r="JV7" s="705"/>
      <c r="JW7" s="705"/>
      <c r="JX7" s="705"/>
      <c r="JY7" s="705"/>
      <c r="JZ7" s="705"/>
      <c r="KA7" s="705"/>
      <c r="KB7" s="705"/>
      <c r="KC7" s="705"/>
      <c r="KD7" s="705"/>
      <c r="KE7" s="705"/>
      <c r="KF7" s="705"/>
      <c r="KG7" s="705"/>
      <c r="KH7" s="705"/>
      <c r="KI7" s="705"/>
      <c r="KJ7" s="705"/>
      <c r="KK7" s="705"/>
      <c r="KL7" s="705"/>
      <c r="KM7" s="705"/>
      <c r="KN7" s="705"/>
      <c r="KO7" s="705"/>
      <c r="KP7" s="705"/>
      <c r="KQ7" s="705"/>
      <c r="KR7" s="705"/>
      <c r="KS7" s="705"/>
      <c r="KT7" s="705"/>
      <c r="KU7" s="705"/>
      <c r="KV7" s="705"/>
      <c r="KW7" s="705"/>
      <c r="KX7" s="705"/>
      <c r="KY7" s="705"/>
      <c r="KZ7" s="705"/>
      <c r="LA7" s="705"/>
      <c r="LB7" s="705"/>
      <c r="LC7" s="705"/>
      <c r="LD7" s="705"/>
      <c r="LE7" s="705"/>
      <c r="LF7" s="705"/>
      <c r="LG7" s="705"/>
      <c r="LH7" s="705"/>
      <c r="LI7" s="705"/>
      <c r="LJ7" s="705"/>
      <c r="LK7" s="705"/>
      <c r="LL7" s="705"/>
      <c r="LM7" s="705"/>
      <c r="LN7" s="705"/>
      <c r="LO7" s="705"/>
      <c r="LP7" s="705"/>
      <c r="LQ7" s="705"/>
      <c r="LR7" s="705"/>
      <c r="LS7" s="705"/>
      <c r="LT7" s="705"/>
      <c r="LU7" s="705"/>
      <c r="LV7" s="705"/>
      <c r="LW7" s="705"/>
      <c r="LX7" s="705"/>
      <c r="LY7" s="705"/>
      <c r="LZ7" s="705"/>
      <c r="MA7" s="705"/>
      <c r="MB7" s="705"/>
      <c r="MC7" s="705"/>
      <c r="MD7" s="705"/>
      <c r="ME7" s="705"/>
      <c r="MF7" s="705"/>
      <c r="MG7" s="705"/>
      <c r="MH7" s="705"/>
      <c r="MI7" s="705"/>
      <c r="MJ7" s="705"/>
      <c r="MK7" s="705"/>
      <c r="ML7" s="705"/>
      <c r="MM7" s="705"/>
      <c r="MN7" s="705"/>
      <c r="MO7" s="705"/>
      <c r="MP7" s="705"/>
      <c r="MQ7" s="705"/>
      <c r="MR7" s="705"/>
      <c r="MS7" s="705"/>
      <c r="MT7" s="705"/>
      <c r="MU7" s="705"/>
      <c r="MV7" s="705"/>
      <c r="MW7" s="705"/>
      <c r="MX7" s="705"/>
      <c r="MY7" s="705"/>
      <c r="MZ7" s="705"/>
      <c r="NA7" s="705"/>
      <c r="NB7" s="705"/>
      <c r="NC7" s="705"/>
      <c r="ND7" s="705"/>
      <c r="NE7" s="705"/>
      <c r="NF7" s="705"/>
      <c r="NG7" s="705"/>
      <c r="NH7" s="705"/>
      <c r="NI7" s="705"/>
      <c r="NJ7" s="705"/>
      <c r="NK7" s="705"/>
      <c r="NL7" s="705"/>
      <c r="NM7" s="705"/>
      <c r="NN7" s="705"/>
      <c r="NO7" s="705"/>
      <c r="NP7" s="705"/>
      <c r="NQ7" s="705"/>
      <c r="NR7" s="705"/>
      <c r="NS7" s="705"/>
      <c r="NT7" s="705"/>
      <c r="NU7" s="705"/>
      <c r="NV7" s="705"/>
      <c r="NW7" s="705"/>
      <c r="NX7" s="705"/>
      <c r="NY7" s="705"/>
      <c r="NZ7" s="705"/>
      <c r="OA7" s="705"/>
      <c r="OB7" s="705"/>
      <c r="OC7" s="705"/>
      <c r="OD7" s="705"/>
      <c r="OE7" s="705"/>
      <c r="OF7" s="705"/>
      <c r="OG7" s="705"/>
      <c r="OH7" s="705"/>
      <c r="OI7" s="705"/>
      <c r="OJ7" s="705"/>
      <c r="OK7" s="705"/>
      <c r="OL7" s="705"/>
      <c r="OM7" s="705"/>
      <c r="ON7" s="705"/>
      <c r="OO7" s="705"/>
      <c r="OP7" s="705"/>
      <c r="OQ7" s="705"/>
      <c r="OR7" s="705"/>
      <c r="OS7" s="705"/>
      <c r="OT7" s="705"/>
      <c r="OU7" s="705"/>
      <c r="OV7" s="705"/>
      <c r="OW7" s="705"/>
      <c r="OX7" s="705"/>
      <c r="OY7" s="705"/>
      <c r="OZ7" s="705"/>
      <c r="PA7" s="705"/>
      <c r="PB7" s="705"/>
      <c r="PC7" s="705"/>
      <c r="PD7" s="705"/>
      <c r="PE7" s="705"/>
      <c r="PF7" s="705"/>
      <c r="PG7" s="705"/>
      <c r="PH7" s="705"/>
      <c r="PI7" s="705"/>
      <c r="PJ7" s="705"/>
      <c r="PK7" s="705"/>
      <c r="PL7" s="705"/>
      <c r="PM7" s="705"/>
      <c r="PN7" s="705"/>
      <c r="PO7" s="705"/>
      <c r="PP7" s="705"/>
      <c r="PQ7" s="705"/>
      <c r="PR7" s="705"/>
      <c r="PS7" s="705"/>
      <c r="PT7" s="705"/>
      <c r="PU7" s="705"/>
      <c r="PV7" s="705"/>
      <c r="PW7" s="705"/>
      <c r="PX7" s="705"/>
      <c r="PY7" s="705"/>
      <c r="PZ7" s="705"/>
      <c r="QA7" s="705"/>
      <c r="QB7" s="705"/>
      <c r="QC7" s="705"/>
      <c r="QD7" s="705"/>
      <c r="QE7" s="705"/>
      <c r="QF7" s="705"/>
      <c r="QG7" s="705"/>
      <c r="QH7" s="705"/>
      <c r="QI7" s="705"/>
      <c r="QJ7" s="705"/>
      <c r="QK7" s="705"/>
      <c r="QL7" s="705"/>
      <c r="QM7" s="705"/>
      <c r="QN7" s="705"/>
      <c r="QO7" s="705"/>
      <c r="QP7" s="705"/>
      <c r="QQ7" s="705"/>
      <c r="QR7" s="705"/>
      <c r="QS7" s="705"/>
      <c r="QT7" s="705"/>
      <c r="QU7" s="705"/>
      <c r="QV7" s="705"/>
      <c r="QW7" s="705"/>
      <c r="QX7" s="705"/>
      <c r="QY7" s="705"/>
      <c r="QZ7" s="705"/>
      <c r="RA7" s="705"/>
      <c r="RB7" s="705"/>
      <c r="RC7" s="705"/>
      <c r="RD7" s="705"/>
      <c r="RE7" s="705"/>
      <c r="RF7" s="705"/>
      <c r="RG7" s="705"/>
      <c r="RH7" s="705"/>
      <c r="RI7" s="705"/>
      <c r="RJ7" s="705"/>
      <c r="RK7" s="705"/>
      <c r="RL7" s="705"/>
      <c r="RM7" s="705"/>
      <c r="RN7" s="705"/>
      <c r="RO7" s="705"/>
      <c r="RP7" s="705"/>
      <c r="RQ7" s="705"/>
      <c r="RR7" s="705"/>
      <c r="RS7" s="705"/>
      <c r="RT7" s="705"/>
      <c r="RU7" s="705"/>
      <c r="RV7" s="705"/>
      <c r="RW7" s="705"/>
      <c r="RX7" s="705"/>
      <c r="RY7" s="705"/>
      <c r="RZ7" s="705"/>
      <c r="SA7" s="705"/>
      <c r="SB7" s="705"/>
      <c r="SC7" s="705"/>
      <c r="SD7" s="705"/>
      <c r="SE7" s="705"/>
      <c r="SF7" s="705"/>
      <c r="SG7" s="705"/>
      <c r="SH7" s="705"/>
      <c r="SI7" s="705"/>
      <c r="SJ7" s="705"/>
      <c r="SK7" s="705"/>
      <c r="SL7" s="705"/>
      <c r="SM7" s="705"/>
      <c r="SN7" s="705"/>
      <c r="SO7" s="705"/>
      <c r="SP7" s="705"/>
      <c r="SQ7" s="705"/>
      <c r="SR7" s="705"/>
      <c r="SS7" s="705"/>
      <c r="ST7" s="705"/>
      <c r="SU7" s="705"/>
      <c r="SV7" s="705"/>
      <c r="SW7" s="705"/>
      <c r="SX7" s="705"/>
      <c r="SY7" s="705"/>
      <c r="SZ7" s="705"/>
      <c r="TA7" s="705"/>
      <c r="TB7" s="705"/>
      <c r="TC7" s="705"/>
      <c r="TD7" s="705"/>
      <c r="TE7" s="705"/>
      <c r="TF7" s="705"/>
      <c r="TG7" s="705"/>
      <c r="TH7" s="705"/>
      <c r="TI7" s="705"/>
      <c r="TJ7" s="705"/>
      <c r="TK7" s="705"/>
      <c r="TL7" s="705"/>
      <c r="TM7" s="705"/>
      <c r="TN7" s="705"/>
      <c r="TO7" s="705"/>
      <c r="TP7" s="705"/>
      <c r="TQ7" s="705"/>
      <c r="TR7" s="705"/>
      <c r="TS7" s="705"/>
      <c r="TT7" s="705"/>
      <c r="TU7" s="705"/>
      <c r="TV7" s="705"/>
      <c r="TW7" s="705"/>
      <c r="TX7" s="705"/>
      <c r="TY7" s="705"/>
      <c r="TZ7" s="705"/>
      <c r="UA7" s="705"/>
      <c r="UB7" s="705"/>
      <c r="UC7" s="705"/>
      <c r="UD7" s="705"/>
      <c r="UE7" s="705"/>
      <c r="UF7" s="705"/>
      <c r="UG7" s="705"/>
      <c r="UH7" s="705"/>
      <c r="UI7" s="705"/>
      <c r="UJ7" s="705"/>
      <c r="UK7" s="705"/>
      <c r="UL7" s="705"/>
      <c r="UM7" s="705"/>
      <c r="UN7" s="705"/>
      <c r="UO7" s="705"/>
      <c r="UP7" s="705"/>
      <c r="UQ7" s="705"/>
      <c r="UR7" s="705"/>
      <c r="US7" s="705"/>
      <c r="UT7" s="705"/>
      <c r="UU7" s="705"/>
      <c r="UV7" s="705"/>
      <c r="UW7" s="705"/>
      <c r="UX7" s="705"/>
      <c r="UY7" s="705"/>
      <c r="UZ7" s="705"/>
      <c r="VA7" s="705"/>
      <c r="VB7" s="705"/>
      <c r="VC7" s="705"/>
      <c r="VD7" s="705"/>
      <c r="VE7" s="705"/>
      <c r="VF7" s="705"/>
      <c r="VG7" s="705"/>
      <c r="VH7" s="705"/>
      <c r="VI7" s="705"/>
      <c r="VJ7" s="705"/>
      <c r="VK7" s="705"/>
      <c r="VL7" s="705"/>
      <c r="VM7" s="705"/>
      <c r="VN7" s="705"/>
      <c r="VO7" s="705"/>
      <c r="VP7" s="705"/>
      <c r="VQ7" s="705"/>
      <c r="VR7" s="705"/>
      <c r="VS7" s="705"/>
      <c r="VT7" s="705"/>
      <c r="VU7" s="705"/>
      <c r="VV7" s="705"/>
      <c r="VW7" s="705"/>
      <c r="VX7" s="705"/>
      <c r="VY7" s="705"/>
      <c r="VZ7" s="705"/>
      <c r="WA7" s="705"/>
      <c r="WB7" s="705"/>
      <c r="WC7" s="705"/>
      <c r="WD7" s="705"/>
      <c r="WE7" s="705"/>
      <c r="WF7" s="705"/>
      <c r="WG7" s="705"/>
      <c r="WH7" s="705"/>
      <c r="WI7" s="705"/>
      <c r="WJ7" s="705"/>
      <c r="WK7" s="705"/>
      <c r="WL7" s="705"/>
      <c r="WM7" s="705"/>
      <c r="WN7" s="705"/>
      <c r="WO7" s="705"/>
      <c r="WP7" s="705"/>
      <c r="WQ7" s="705"/>
      <c r="WR7" s="705"/>
      <c r="WS7" s="705"/>
      <c r="WT7" s="705"/>
      <c r="WU7" s="705"/>
      <c r="WV7" s="705"/>
      <c r="WW7" s="705"/>
      <c r="WX7" s="705"/>
      <c r="WY7" s="705"/>
      <c r="WZ7" s="705"/>
      <c r="XA7" s="705"/>
      <c r="XB7" s="705"/>
      <c r="XC7" s="705"/>
      <c r="XD7" s="705"/>
      <c r="XE7" s="705"/>
      <c r="XF7" s="705"/>
      <c r="XG7" s="705"/>
      <c r="XH7" s="705"/>
      <c r="XI7" s="705"/>
      <c r="XJ7" s="705"/>
      <c r="XK7" s="705"/>
      <c r="XL7" s="705"/>
      <c r="XM7" s="705"/>
      <c r="XN7" s="705"/>
      <c r="XO7" s="705"/>
      <c r="XP7" s="705"/>
      <c r="XQ7" s="705"/>
      <c r="XR7" s="705"/>
      <c r="XS7" s="705"/>
      <c r="XT7" s="705"/>
      <c r="XU7" s="705"/>
      <c r="XV7" s="705"/>
      <c r="XW7" s="705"/>
      <c r="XX7" s="705"/>
      <c r="XY7" s="705"/>
      <c r="XZ7" s="705"/>
      <c r="YA7" s="705"/>
      <c r="YB7" s="705"/>
      <c r="YC7" s="705"/>
      <c r="YD7" s="705"/>
      <c r="YE7" s="705"/>
      <c r="YF7" s="705"/>
      <c r="YG7" s="705"/>
      <c r="YH7" s="705"/>
      <c r="YI7" s="705"/>
      <c r="YJ7" s="705"/>
      <c r="YK7" s="705"/>
      <c r="YL7" s="705"/>
      <c r="YM7" s="705"/>
      <c r="YN7" s="705"/>
      <c r="YO7" s="705"/>
      <c r="YP7" s="705"/>
      <c r="YQ7" s="705"/>
      <c r="YR7" s="705"/>
      <c r="YS7" s="705"/>
      <c r="YT7" s="705"/>
      <c r="YU7" s="705"/>
      <c r="YV7" s="705"/>
      <c r="YW7" s="705"/>
      <c r="YX7" s="705"/>
      <c r="YY7" s="705"/>
      <c r="YZ7" s="705"/>
      <c r="ZA7" s="705"/>
      <c r="ZB7" s="705"/>
      <c r="ZC7" s="705"/>
      <c r="ZD7" s="705"/>
      <c r="ZE7" s="705"/>
      <c r="ZF7" s="705"/>
      <c r="ZG7" s="705"/>
      <c r="ZH7" s="705"/>
      <c r="ZI7" s="705"/>
      <c r="ZJ7" s="705"/>
      <c r="ZK7" s="705"/>
      <c r="ZL7" s="705"/>
      <c r="ZM7" s="705"/>
      <c r="ZN7" s="705"/>
      <c r="ZO7" s="705"/>
      <c r="ZP7" s="705"/>
      <c r="ZQ7" s="705"/>
      <c r="ZR7" s="705"/>
      <c r="ZS7" s="705"/>
      <c r="ZT7" s="705"/>
      <c r="ZU7" s="705"/>
      <c r="ZV7" s="705"/>
      <c r="ZW7" s="705"/>
      <c r="ZX7" s="705"/>
      <c r="ZY7" s="705"/>
      <c r="ZZ7" s="705"/>
      <c r="AAA7" s="705"/>
      <c r="AAB7" s="705"/>
      <c r="AAC7" s="705"/>
      <c r="AAD7" s="705"/>
      <c r="AAE7" s="705"/>
      <c r="AAF7" s="705"/>
      <c r="AAG7" s="705"/>
      <c r="AAH7" s="705"/>
      <c r="AAI7" s="705"/>
      <c r="AAJ7" s="705"/>
      <c r="AAK7" s="705"/>
      <c r="AAL7" s="705"/>
      <c r="AAM7" s="705"/>
      <c r="AAN7" s="705"/>
      <c r="AAO7" s="705"/>
      <c r="AAP7" s="705"/>
      <c r="AAQ7" s="705"/>
      <c r="AAR7" s="705"/>
      <c r="AAS7" s="705"/>
      <c r="AAT7" s="705"/>
      <c r="AAU7" s="705"/>
      <c r="AAV7" s="705"/>
      <c r="AAW7" s="705"/>
      <c r="AAX7" s="705"/>
      <c r="AAY7" s="705"/>
      <c r="AAZ7" s="705"/>
      <c r="ABA7" s="705"/>
      <c r="ABB7" s="705"/>
      <c r="ABC7" s="705"/>
      <c r="ABD7" s="705"/>
      <c r="ABE7" s="705"/>
      <c r="ABF7" s="705"/>
      <c r="ABG7" s="705"/>
      <c r="ABH7" s="705"/>
      <c r="ABI7" s="705"/>
      <c r="ABJ7" s="705"/>
      <c r="ABK7" s="705"/>
      <c r="ABL7" s="705"/>
      <c r="ABM7" s="705"/>
      <c r="ABN7" s="705"/>
      <c r="ABO7" s="705"/>
      <c r="ABP7" s="705"/>
      <c r="ABQ7" s="705"/>
      <c r="ABR7" s="705"/>
      <c r="ABS7" s="705"/>
      <c r="ABT7" s="705"/>
      <c r="ABU7" s="705"/>
      <c r="ABV7" s="705"/>
      <c r="ABW7" s="705"/>
      <c r="ABX7" s="705"/>
      <c r="ABY7" s="705"/>
      <c r="ABZ7" s="705"/>
      <c r="ACA7" s="705"/>
      <c r="ACB7" s="705"/>
      <c r="ACC7" s="705"/>
      <c r="ACD7" s="705"/>
      <c r="ACE7" s="705"/>
      <c r="ACF7" s="705"/>
      <c r="ACG7" s="705"/>
      <c r="ACH7" s="705"/>
      <c r="ACI7" s="705"/>
      <c r="ACJ7" s="705"/>
      <c r="ACK7" s="705"/>
      <c r="ACL7" s="705"/>
      <c r="ACM7" s="705"/>
      <c r="ACN7" s="705"/>
      <c r="ACO7" s="705"/>
      <c r="ACP7" s="705"/>
      <c r="ACQ7" s="705"/>
      <c r="ACR7" s="705"/>
      <c r="ACS7" s="705"/>
      <c r="ACT7" s="705"/>
      <c r="ACU7" s="705"/>
      <c r="ACV7" s="705"/>
      <c r="ACW7" s="705"/>
      <c r="ACX7" s="705"/>
      <c r="ACY7" s="705"/>
      <c r="ACZ7" s="705"/>
      <c r="ADA7" s="705"/>
      <c r="ADB7" s="705"/>
      <c r="ADC7" s="705"/>
      <c r="ADD7" s="705"/>
      <c r="ADE7" s="705"/>
      <c r="ADF7" s="705"/>
      <c r="ADG7" s="705"/>
      <c r="ADH7" s="705"/>
      <c r="ADI7" s="705"/>
      <c r="ADJ7" s="705"/>
      <c r="ADK7" s="705"/>
      <c r="ADL7" s="705"/>
      <c r="ADM7" s="705"/>
      <c r="ADN7" s="705"/>
      <c r="ADO7" s="705"/>
      <c r="ADP7" s="705"/>
      <c r="ADQ7" s="705"/>
      <c r="ADR7" s="705"/>
      <c r="ADS7" s="705"/>
      <c r="ADT7" s="705"/>
      <c r="ADU7" s="705"/>
      <c r="ADV7" s="705"/>
      <c r="ADW7" s="705"/>
      <c r="ADX7" s="705"/>
      <c r="ADY7" s="705"/>
      <c r="ADZ7" s="705"/>
      <c r="AEA7" s="705"/>
      <c r="AEB7" s="705"/>
      <c r="AEC7" s="705"/>
      <c r="AED7" s="705"/>
      <c r="AEE7" s="705"/>
      <c r="AEF7" s="705"/>
      <c r="AEG7" s="705"/>
      <c r="AEH7" s="705"/>
      <c r="AEI7" s="705"/>
      <c r="AEJ7" s="705"/>
      <c r="AEK7" s="705"/>
      <c r="AEL7" s="705"/>
      <c r="AEM7" s="705"/>
      <c r="AEN7" s="705"/>
      <c r="AEO7" s="705"/>
      <c r="AEP7" s="705"/>
      <c r="AEQ7" s="705"/>
      <c r="AER7" s="705"/>
      <c r="AES7" s="705"/>
      <c r="AET7" s="705"/>
      <c r="AEU7" s="705"/>
      <c r="AEV7" s="705"/>
      <c r="AEW7" s="705"/>
      <c r="AEX7" s="705"/>
      <c r="AEY7" s="705"/>
      <c r="AEZ7" s="705"/>
      <c r="AFA7" s="705"/>
      <c r="AFB7" s="705"/>
      <c r="AFC7" s="705"/>
      <c r="AFD7" s="705"/>
      <c r="AFE7" s="705"/>
      <c r="AFF7" s="705"/>
      <c r="AFG7" s="705"/>
      <c r="AFH7" s="705"/>
      <c r="AFI7" s="705"/>
      <c r="AFJ7" s="705"/>
      <c r="AFK7" s="705"/>
      <c r="AFL7" s="705"/>
      <c r="AFM7" s="705"/>
      <c r="AFN7" s="705"/>
      <c r="AFO7" s="705"/>
      <c r="AFP7" s="705"/>
      <c r="AFQ7" s="705"/>
      <c r="AFR7" s="705"/>
      <c r="AFS7" s="705"/>
      <c r="AFT7" s="705"/>
      <c r="AFU7" s="705"/>
      <c r="AFV7" s="705"/>
      <c r="AFW7" s="705"/>
      <c r="AFX7" s="705"/>
      <c r="AFY7" s="705"/>
      <c r="AFZ7" s="705"/>
      <c r="AGA7" s="705"/>
      <c r="AGB7" s="705"/>
      <c r="AGC7" s="705"/>
      <c r="AGD7" s="705"/>
      <c r="AGE7" s="705"/>
      <c r="AGF7" s="705"/>
      <c r="AGG7" s="705"/>
      <c r="AGH7" s="705"/>
      <c r="AGI7" s="705"/>
      <c r="AGJ7" s="705"/>
      <c r="AGK7" s="705"/>
      <c r="AGL7" s="705"/>
      <c r="AGM7" s="705"/>
      <c r="AGN7" s="705"/>
      <c r="AGO7" s="705"/>
      <c r="AGP7" s="705"/>
      <c r="AGQ7" s="705"/>
      <c r="AGR7" s="705"/>
      <c r="AGS7" s="705"/>
      <c r="AGT7" s="705"/>
      <c r="AGU7" s="705"/>
      <c r="AGV7" s="705"/>
      <c r="AGW7" s="705"/>
      <c r="AGX7" s="705"/>
      <c r="AGY7" s="705"/>
      <c r="AGZ7" s="705"/>
      <c r="AHA7" s="705"/>
      <c r="AHB7" s="705"/>
      <c r="AHC7" s="705"/>
      <c r="AHD7" s="705"/>
      <c r="AHE7" s="705"/>
      <c r="AHF7" s="705"/>
      <c r="AHG7" s="705"/>
      <c r="AHH7" s="705"/>
      <c r="AHI7" s="705"/>
      <c r="AHJ7" s="705"/>
      <c r="AHK7" s="705"/>
      <c r="AHL7" s="705"/>
      <c r="AHM7" s="705"/>
      <c r="AHN7" s="705"/>
      <c r="AHO7" s="705"/>
      <c r="AHP7" s="705"/>
      <c r="AHQ7" s="705"/>
      <c r="AHR7" s="705"/>
      <c r="AHS7" s="705"/>
      <c r="AHT7" s="705"/>
      <c r="AHU7" s="705"/>
      <c r="AHV7" s="705"/>
      <c r="AHW7" s="705"/>
      <c r="AHX7" s="705"/>
      <c r="AHY7" s="705"/>
      <c r="AHZ7" s="705"/>
      <c r="AIA7" s="705"/>
      <c r="AIB7" s="705"/>
      <c r="AIC7" s="705"/>
      <c r="AID7" s="705"/>
      <c r="AIE7" s="705"/>
      <c r="AIF7" s="705"/>
      <c r="AIG7" s="705"/>
      <c r="AIH7" s="705"/>
      <c r="AII7" s="705"/>
      <c r="AIJ7" s="705"/>
      <c r="AIK7" s="705"/>
      <c r="AIL7" s="705"/>
      <c r="AIM7" s="705"/>
      <c r="AIN7" s="705"/>
      <c r="AIO7" s="705"/>
      <c r="AIP7" s="705"/>
      <c r="AIQ7" s="705"/>
      <c r="AIR7" s="705"/>
      <c r="AIS7" s="705"/>
      <c r="AIT7" s="705"/>
      <c r="AIU7" s="705"/>
      <c r="AIV7" s="705"/>
      <c r="AIW7" s="705"/>
      <c r="AIX7" s="705"/>
      <c r="AIY7" s="705"/>
      <c r="AIZ7" s="705"/>
      <c r="AJA7" s="705"/>
      <c r="AJB7" s="705"/>
      <c r="AJC7" s="705"/>
      <c r="AJD7" s="705"/>
      <c r="AJE7" s="705"/>
      <c r="AJF7" s="705"/>
      <c r="AJG7" s="705"/>
      <c r="AJH7" s="705"/>
      <c r="AJI7" s="705"/>
      <c r="AJJ7" s="705"/>
      <c r="AJK7" s="705"/>
      <c r="AJL7" s="705"/>
      <c r="AJM7" s="705"/>
      <c r="AJN7" s="705"/>
      <c r="AJO7" s="705"/>
      <c r="AJP7" s="705"/>
      <c r="AJQ7" s="705"/>
      <c r="AJR7" s="705"/>
      <c r="AJS7" s="705"/>
      <c r="AJT7" s="705"/>
      <c r="AJU7" s="705"/>
      <c r="AJV7" s="705"/>
      <c r="AJW7" s="705"/>
      <c r="AJX7" s="705"/>
      <c r="AJY7" s="705"/>
      <c r="AJZ7" s="705"/>
      <c r="AKA7" s="705"/>
      <c r="AKB7" s="705"/>
      <c r="AKC7" s="705"/>
      <c r="AKD7" s="705"/>
      <c r="AKE7" s="705"/>
      <c r="AKF7" s="705"/>
      <c r="AKG7" s="705"/>
      <c r="AKH7" s="705"/>
      <c r="AKI7" s="705"/>
      <c r="AKJ7" s="705"/>
      <c r="AKK7" s="705"/>
      <c r="AKL7" s="705"/>
      <c r="AKM7" s="705"/>
      <c r="AKN7" s="705"/>
      <c r="AKO7" s="705"/>
      <c r="AKP7" s="705"/>
    </row>
    <row r="8" spans="1:978" s="117" customFormat="1" ht="15" customHeight="1" x14ac:dyDescent="0.3">
      <c r="A8" s="195"/>
      <c r="B8" s="727" t="s">
        <v>1600</v>
      </c>
      <c r="C8" s="702" t="s">
        <v>980</v>
      </c>
      <c r="D8" s="810" t="s">
        <v>1710</v>
      </c>
      <c r="E8" s="262"/>
      <c r="F8" s="705"/>
      <c r="G8" s="705"/>
      <c r="H8" s="705"/>
      <c r="I8" s="705"/>
      <c r="J8" s="705"/>
      <c r="K8" s="705"/>
      <c r="L8" s="705"/>
      <c r="M8" s="705"/>
      <c r="N8" s="705"/>
      <c r="O8" s="705"/>
      <c r="P8" s="705"/>
      <c r="Q8" s="705"/>
      <c r="R8" s="705"/>
      <c r="S8" s="705"/>
      <c r="T8" s="705"/>
      <c r="U8" s="705"/>
      <c r="V8" s="705"/>
      <c r="W8" s="705"/>
      <c r="X8" s="705"/>
      <c r="Y8" s="705"/>
      <c r="Z8" s="705"/>
      <c r="AA8" s="705"/>
      <c r="AB8" s="705"/>
      <c r="AC8" s="705"/>
      <c r="AD8" s="705"/>
      <c r="AE8" s="705"/>
      <c r="AF8" s="705"/>
      <c r="AG8" s="705"/>
      <c r="AH8" s="705"/>
      <c r="AI8" s="705"/>
      <c r="AJ8" s="705"/>
      <c r="AK8" s="705"/>
      <c r="AL8" s="705"/>
      <c r="AM8" s="705"/>
      <c r="AN8" s="705"/>
      <c r="AO8" s="705"/>
      <c r="AP8" s="705"/>
      <c r="AQ8" s="705"/>
      <c r="AR8" s="705"/>
      <c r="AS8" s="705"/>
      <c r="AT8" s="705"/>
      <c r="AU8" s="705"/>
      <c r="AV8" s="705"/>
      <c r="AW8" s="705"/>
      <c r="AX8" s="705"/>
      <c r="AY8" s="705"/>
      <c r="AZ8" s="705"/>
      <c r="BA8" s="705"/>
      <c r="BB8" s="705"/>
      <c r="BC8" s="705"/>
      <c r="BD8" s="705"/>
      <c r="BE8" s="705"/>
      <c r="BF8" s="705"/>
      <c r="BG8" s="705"/>
      <c r="BH8" s="705"/>
      <c r="BI8" s="705"/>
      <c r="BJ8" s="705"/>
      <c r="BK8" s="705"/>
      <c r="BL8" s="705"/>
      <c r="BM8" s="705"/>
      <c r="BN8" s="705"/>
      <c r="BO8" s="705"/>
      <c r="BP8" s="705"/>
      <c r="BQ8" s="705"/>
      <c r="BR8" s="705"/>
      <c r="BS8" s="705"/>
      <c r="BT8" s="705"/>
      <c r="BU8" s="705"/>
      <c r="BV8" s="705"/>
      <c r="BW8" s="705"/>
      <c r="BX8" s="705"/>
      <c r="BY8" s="705"/>
      <c r="BZ8" s="705"/>
      <c r="CA8" s="705"/>
      <c r="CB8" s="705"/>
      <c r="CC8" s="705"/>
      <c r="CD8" s="705"/>
      <c r="CE8" s="705"/>
      <c r="CF8" s="705"/>
      <c r="CG8" s="705"/>
      <c r="CH8" s="705"/>
      <c r="CI8" s="705"/>
      <c r="CJ8" s="705"/>
      <c r="CK8" s="705"/>
      <c r="CL8" s="705"/>
      <c r="CM8" s="705"/>
      <c r="CN8" s="705"/>
      <c r="CO8" s="705"/>
      <c r="CP8" s="705"/>
      <c r="CQ8" s="705"/>
      <c r="CR8" s="705"/>
      <c r="CS8" s="705"/>
      <c r="CT8" s="705"/>
      <c r="CU8" s="705"/>
      <c r="CV8" s="705"/>
      <c r="CW8" s="705"/>
      <c r="CX8" s="705"/>
      <c r="CY8" s="705"/>
      <c r="CZ8" s="705"/>
      <c r="DA8" s="705"/>
      <c r="DB8" s="705"/>
      <c r="DC8" s="705"/>
      <c r="DD8" s="705"/>
      <c r="DE8" s="705"/>
      <c r="DF8" s="705"/>
      <c r="DG8" s="705"/>
      <c r="DH8" s="705"/>
      <c r="DI8" s="705"/>
      <c r="DJ8" s="705"/>
      <c r="DK8" s="705"/>
      <c r="DL8" s="705"/>
      <c r="DM8" s="705"/>
      <c r="DN8" s="705"/>
      <c r="DO8" s="705"/>
      <c r="DP8" s="705"/>
      <c r="DQ8" s="705"/>
      <c r="DR8" s="705"/>
      <c r="DS8" s="705"/>
      <c r="DT8" s="705"/>
      <c r="DU8" s="705"/>
      <c r="DV8" s="705"/>
      <c r="DW8" s="705"/>
      <c r="DX8" s="705"/>
      <c r="DY8" s="705"/>
      <c r="DZ8" s="705"/>
      <c r="EA8" s="705"/>
      <c r="EB8" s="705"/>
      <c r="EC8" s="705"/>
      <c r="ED8" s="705"/>
      <c r="EE8" s="705"/>
      <c r="EF8" s="705"/>
      <c r="EG8" s="705"/>
      <c r="EH8" s="705"/>
      <c r="EI8" s="705"/>
      <c r="EJ8" s="705"/>
      <c r="EK8" s="705"/>
      <c r="EL8" s="705"/>
      <c r="EM8" s="705"/>
      <c r="EN8" s="705"/>
      <c r="EO8" s="705"/>
      <c r="EP8" s="705"/>
      <c r="EQ8" s="705"/>
      <c r="ER8" s="705"/>
      <c r="ES8" s="705"/>
      <c r="ET8" s="705"/>
      <c r="EU8" s="705"/>
      <c r="EV8" s="705"/>
      <c r="EW8" s="705"/>
      <c r="EX8" s="705"/>
      <c r="EY8" s="705"/>
      <c r="EZ8" s="705"/>
      <c r="FA8" s="705"/>
      <c r="FB8" s="705"/>
      <c r="FC8" s="705"/>
      <c r="FD8" s="705"/>
      <c r="FE8" s="705"/>
      <c r="FF8" s="705"/>
      <c r="FG8" s="705"/>
      <c r="FH8" s="705"/>
      <c r="FI8" s="705"/>
      <c r="FJ8" s="705"/>
      <c r="FK8" s="705"/>
      <c r="FL8" s="705"/>
      <c r="FM8" s="705"/>
      <c r="FN8" s="705"/>
      <c r="FO8" s="705"/>
      <c r="FP8" s="705"/>
      <c r="FQ8" s="705"/>
      <c r="FR8" s="705"/>
      <c r="FS8" s="705"/>
      <c r="FT8" s="705"/>
      <c r="FU8" s="705"/>
      <c r="FV8" s="705"/>
      <c r="FW8" s="705"/>
      <c r="FX8" s="705"/>
      <c r="FY8" s="705"/>
      <c r="FZ8" s="705"/>
      <c r="GA8" s="705"/>
      <c r="GB8" s="705"/>
      <c r="GC8" s="705"/>
      <c r="GD8" s="705"/>
      <c r="GE8" s="705"/>
      <c r="GF8" s="705"/>
      <c r="GG8" s="705"/>
      <c r="GH8" s="705"/>
      <c r="GI8" s="705"/>
      <c r="GJ8" s="705"/>
      <c r="GK8" s="705"/>
      <c r="GL8" s="705"/>
      <c r="GM8" s="705"/>
      <c r="GN8" s="705"/>
      <c r="GO8" s="705"/>
      <c r="GP8" s="705"/>
      <c r="GQ8" s="705"/>
      <c r="GR8" s="705"/>
      <c r="GS8" s="705"/>
      <c r="GT8" s="705"/>
      <c r="GU8" s="705"/>
      <c r="GV8" s="705"/>
      <c r="GW8" s="705"/>
      <c r="GX8" s="705"/>
      <c r="GY8" s="705"/>
      <c r="GZ8" s="705"/>
      <c r="HA8" s="705"/>
      <c r="HB8" s="705"/>
      <c r="HC8" s="705"/>
      <c r="HD8" s="705"/>
      <c r="HE8" s="705"/>
      <c r="HF8" s="705"/>
      <c r="HG8" s="705"/>
      <c r="HH8" s="705"/>
      <c r="HI8" s="705"/>
      <c r="HJ8" s="705"/>
      <c r="HK8" s="705"/>
      <c r="HL8" s="705"/>
      <c r="HM8" s="705"/>
      <c r="HN8" s="705"/>
      <c r="HO8" s="705"/>
      <c r="HP8" s="705"/>
      <c r="HQ8" s="705"/>
      <c r="HR8" s="705"/>
      <c r="HS8" s="705"/>
      <c r="HT8" s="705"/>
      <c r="HU8" s="705"/>
      <c r="HV8" s="705"/>
      <c r="HW8" s="705"/>
      <c r="HX8" s="705"/>
      <c r="HY8" s="705"/>
      <c r="HZ8" s="705"/>
      <c r="IA8" s="705"/>
      <c r="IB8" s="705"/>
      <c r="IC8" s="705"/>
      <c r="ID8" s="705"/>
      <c r="IE8" s="705"/>
      <c r="IF8" s="705"/>
      <c r="IG8" s="705"/>
      <c r="IH8" s="705"/>
      <c r="II8" s="705"/>
      <c r="IJ8" s="705"/>
      <c r="IK8" s="705"/>
      <c r="IL8" s="705"/>
      <c r="IM8" s="705"/>
      <c r="IN8" s="705"/>
      <c r="IO8" s="705"/>
      <c r="IP8" s="705"/>
      <c r="IQ8" s="705"/>
      <c r="IR8" s="705"/>
      <c r="IS8" s="705"/>
      <c r="IT8" s="705"/>
      <c r="IU8" s="705"/>
      <c r="IV8" s="705"/>
      <c r="IW8" s="705"/>
      <c r="IX8" s="705"/>
      <c r="IY8" s="705"/>
      <c r="IZ8" s="705"/>
      <c r="JA8" s="705"/>
      <c r="JB8" s="705"/>
      <c r="JC8" s="705"/>
      <c r="JD8" s="705"/>
      <c r="JE8" s="705"/>
      <c r="JF8" s="705"/>
      <c r="JG8" s="705"/>
      <c r="JH8" s="705"/>
      <c r="JI8" s="705"/>
      <c r="JJ8" s="705"/>
      <c r="JK8" s="705"/>
      <c r="JL8" s="705"/>
      <c r="JM8" s="705"/>
      <c r="JN8" s="705"/>
      <c r="JO8" s="705"/>
      <c r="JP8" s="705"/>
      <c r="JQ8" s="705"/>
      <c r="JR8" s="705"/>
      <c r="JS8" s="705"/>
      <c r="JT8" s="705"/>
      <c r="JU8" s="705"/>
      <c r="JV8" s="705"/>
      <c r="JW8" s="705"/>
      <c r="JX8" s="705"/>
      <c r="JY8" s="705"/>
      <c r="JZ8" s="705"/>
      <c r="KA8" s="705"/>
      <c r="KB8" s="705"/>
      <c r="KC8" s="705"/>
      <c r="KD8" s="705"/>
      <c r="KE8" s="705"/>
      <c r="KF8" s="705"/>
      <c r="KG8" s="705"/>
      <c r="KH8" s="705"/>
      <c r="KI8" s="705"/>
      <c r="KJ8" s="705"/>
      <c r="KK8" s="705"/>
      <c r="KL8" s="705"/>
      <c r="KM8" s="705"/>
      <c r="KN8" s="705"/>
      <c r="KO8" s="705"/>
      <c r="KP8" s="705"/>
      <c r="KQ8" s="705"/>
      <c r="KR8" s="705"/>
      <c r="KS8" s="705"/>
      <c r="KT8" s="705"/>
      <c r="KU8" s="705"/>
      <c r="KV8" s="705"/>
      <c r="KW8" s="705"/>
      <c r="KX8" s="705"/>
      <c r="KY8" s="705"/>
      <c r="KZ8" s="705"/>
      <c r="LA8" s="705"/>
      <c r="LB8" s="705"/>
      <c r="LC8" s="705"/>
      <c r="LD8" s="705"/>
      <c r="LE8" s="705"/>
      <c r="LF8" s="705"/>
      <c r="LG8" s="705"/>
      <c r="LH8" s="705"/>
      <c r="LI8" s="705"/>
      <c r="LJ8" s="705"/>
      <c r="LK8" s="705"/>
      <c r="LL8" s="705"/>
      <c r="LM8" s="705"/>
      <c r="LN8" s="705"/>
      <c r="LO8" s="705"/>
      <c r="LP8" s="705"/>
      <c r="LQ8" s="705"/>
      <c r="LR8" s="705"/>
      <c r="LS8" s="705"/>
      <c r="LT8" s="705"/>
      <c r="LU8" s="705"/>
      <c r="LV8" s="705"/>
      <c r="LW8" s="705"/>
      <c r="LX8" s="705"/>
      <c r="LY8" s="705"/>
      <c r="LZ8" s="705"/>
      <c r="MA8" s="705"/>
      <c r="MB8" s="705"/>
      <c r="MC8" s="705"/>
      <c r="MD8" s="705"/>
      <c r="ME8" s="705"/>
      <c r="MF8" s="705"/>
      <c r="MG8" s="705"/>
      <c r="MH8" s="705"/>
      <c r="MI8" s="705"/>
      <c r="MJ8" s="705"/>
      <c r="MK8" s="705"/>
      <c r="ML8" s="705"/>
      <c r="MM8" s="705"/>
      <c r="MN8" s="705"/>
      <c r="MO8" s="705"/>
      <c r="MP8" s="705"/>
      <c r="MQ8" s="705"/>
      <c r="MR8" s="705"/>
      <c r="MS8" s="705"/>
      <c r="MT8" s="705"/>
      <c r="MU8" s="705"/>
      <c r="MV8" s="705"/>
      <c r="MW8" s="705"/>
      <c r="MX8" s="705"/>
      <c r="MY8" s="705"/>
      <c r="MZ8" s="705"/>
      <c r="NA8" s="705"/>
      <c r="NB8" s="705"/>
      <c r="NC8" s="705"/>
      <c r="ND8" s="705"/>
      <c r="NE8" s="705"/>
      <c r="NF8" s="705"/>
      <c r="NG8" s="705"/>
      <c r="NH8" s="705"/>
      <c r="NI8" s="705"/>
      <c r="NJ8" s="705"/>
      <c r="NK8" s="705"/>
      <c r="NL8" s="705"/>
      <c r="NM8" s="705"/>
      <c r="NN8" s="705"/>
      <c r="NO8" s="705"/>
      <c r="NP8" s="705"/>
      <c r="NQ8" s="705"/>
      <c r="NR8" s="705"/>
      <c r="NS8" s="705"/>
      <c r="NT8" s="705"/>
      <c r="NU8" s="705"/>
      <c r="NV8" s="705"/>
      <c r="NW8" s="705"/>
      <c r="NX8" s="705"/>
      <c r="NY8" s="705"/>
      <c r="NZ8" s="705"/>
      <c r="OA8" s="705"/>
      <c r="OB8" s="705"/>
      <c r="OC8" s="705"/>
      <c r="OD8" s="705"/>
      <c r="OE8" s="705"/>
      <c r="OF8" s="705"/>
      <c r="OG8" s="705"/>
      <c r="OH8" s="705"/>
      <c r="OI8" s="705"/>
      <c r="OJ8" s="705"/>
      <c r="OK8" s="705"/>
      <c r="OL8" s="705"/>
      <c r="OM8" s="705"/>
      <c r="ON8" s="705"/>
      <c r="OO8" s="705"/>
      <c r="OP8" s="705"/>
      <c r="OQ8" s="705"/>
      <c r="OR8" s="705"/>
      <c r="OS8" s="705"/>
      <c r="OT8" s="705"/>
      <c r="OU8" s="705"/>
      <c r="OV8" s="705"/>
      <c r="OW8" s="705"/>
      <c r="OX8" s="705"/>
      <c r="OY8" s="705"/>
      <c r="OZ8" s="705"/>
      <c r="PA8" s="705"/>
      <c r="PB8" s="705"/>
      <c r="PC8" s="705"/>
      <c r="PD8" s="705"/>
      <c r="PE8" s="705"/>
      <c r="PF8" s="705"/>
      <c r="PG8" s="705"/>
      <c r="PH8" s="705"/>
      <c r="PI8" s="705"/>
      <c r="PJ8" s="705"/>
      <c r="PK8" s="705"/>
      <c r="PL8" s="705"/>
      <c r="PM8" s="705"/>
      <c r="PN8" s="705"/>
      <c r="PO8" s="705"/>
      <c r="PP8" s="705"/>
      <c r="PQ8" s="705"/>
      <c r="PR8" s="705"/>
      <c r="PS8" s="705"/>
      <c r="PT8" s="705"/>
      <c r="PU8" s="705"/>
      <c r="PV8" s="705"/>
      <c r="PW8" s="705"/>
      <c r="PX8" s="705"/>
      <c r="PY8" s="705"/>
      <c r="PZ8" s="705"/>
      <c r="QA8" s="705"/>
      <c r="QB8" s="705"/>
      <c r="QC8" s="705"/>
      <c r="QD8" s="705"/>
      <c r="QE8" s="705"/>
      <c r="QF8" s="705"/>
      <c r="QG8" s="705"/>
      <c r="QH8" s="705"/>
      <c r="QI8" s="705"/>
      <c r="QJ8" s="705"/>
      <c r="QK8" s="705"/>
      <c r="QL8" s="705"/>
      <c r="QM8" s="705"/>
      <c r="QN8" s="705"/>
      <c r="QO8" s="705"/>
      <c r="QP8" s="705"/>
      <c r="QQ8" s="705"/>
      <c r="QR8" s="705"/>
      <c r="QS8" s="705"/>
      <c r="QT8" s="705"/>
      <c r="QU8" s="705"/>
      <c r="QV8" s="705"/>
      <c r="QW8" s="705"/>
      <c r="QX8" s="705"/>
      <c r="QY8" s="705"/>
      <c r="QZ8" s="705"/>
      <c r="RA8" s="705"/>
      <c r="RB8" s="705"/>
      <c r="RC8" s="705"/>
      <c r="RD8" s="705"/>
      <c r="RE8" s="705"/>
      <c r="RF8" s="705"/>
      <c r="RG8" s="705"/>
      <c r="RH8" s="705"/>
      <c r="RI8" s="705"/>
      <c r="RJ8" s="705"/>
      <c r="RK8" s="705"/>
      <c r="RL8" s="705"/>
      <c r="RM8" s="705"/>
      <c r="RN8" s="705"/>
      <c r="RO8" s="705"/>
      <c r="RP8" s="705"/>
      <c r="RQ8" s="705"/>
      <c r="RR8" s="705"/>
      <c r="RS8" s="705"/>
      <c r="RT8" s="705"/>
      <c r="RU8" s="705"/>
      <c r="RV8" s="705"/>
      <c r="RW8" s="705"/>
      <c r="RX8" s="705"/>
      <c r="RY8" s="705"/>
      <c r="RZ8" s="705"/>
      <c r="SA8" s="705"/>
      <c r="SB8" s="705"/>
      <c r="SC8" s="705"/>
      <c r="SD8" s="705"/>
      <c r="SE8" s="705"/>
      <c r="SF8" s="705"/>
      <c r="SG8" s="705"/>
      <c r="SH8" s="705"/>
      <c r="SI8" s="705"/>
      <c r="SJ8" s="705"/>
      <c r="SK8" s="705"/>
      <c r="SL8" s="705"/>
      <c r="SM8" s="705"/>
      <c r="SN8" s="705"/>
      <c r="SO8" s="705"/>
      <c r="SP8" s="705"/>
      <c r="SQ8" s="705"/>
      <c r="SR8" s="705"/>
      <c r="SS8" s="705"/>
      <c r="ST8" s="705"/>
      <c r="SU8" s="705"/>
      <c r="SV8" s="705"/>
      <c r="SW8" s="705"/>
      <c r="SX8" s="705"/>
      <c r="SY8" s="705"/>
      <c r="SZ8" s="705"/>
      <c r="TA8" s="705"/>
      <c r="TB8" s="705"/>
      <c r="TC8" s="705"/>
      <c r="TD8" s="705"/>
      <c r="TE8" s="705"/>
      <c r="TF8" s="705"/>
      <c r="TG8" s="705"/>
      <c r="TH8" s="705"/>
      <c r="TI8" s="705"/>
      <c r="TJ8" s="705"/>
      <c r="TK8" s="705"/>
      <c r="TL8" s="705"/>
      <c r="TM8" s="705"/>
      <c r="TN8" s="705"/>
      <c r="TO8" s="705"/>
      <c r="TP8" s="705"/>
      <c r="TQ8" s="705"/>
      <c r="TR8" s="705"/>
      <c r="TS8" s="705"/>
      <c r="TT8" s="705"/>
      <c r="TU8" s="705"/>
      <c r="TV8" s="705"/>
      <c r="TW8" s="705"/>
      <c r="TX8" s="705"/>
      <c r="TY8" s="705"/>
      <c r="TZ8" s="705"/>
      <c r="UA8" s="705"/>
      <c r="UB8" s="705"/>
      <c r="UC8" s="705"/>
      <c r="UD8" s="705"/>
      <c r="UE8" s="705"/>
      <c r="UF8" s="705"/>
      <c r="UG8" s="705"/>
      <c r="UH8" s="705"/>
      <c r="UI8" s="705"/>
      <c r="UJ8" s="705"/>
      <c r="UK8" s="705"/>
      <c r="UL8" s="705"/>
      <c r="UM8" s="705"/>
      <c r="UN8" s="705"/>
      <c r="UO8" s="705"/>
      <c r="UP8" s="705"/>
      <c r="UQ8" s="705"/>
      <c r="UR8" s="705"/>
      <c r="US8" s="705"/>
      <c r="UT8" s="705"/>
      <c r="UU8" s="705"/>
      <c r="UV8" s="705"/>
      <c r="UW8" s="705"/>
      <c r="UX8" s="705"/>
      <c r="UY8" s="705"/>
      <c r="UZ8" s="705"/>
      <c r="VA8" s="705"/>
      <c r="VB8" s="705"/>
      <c r="VC8" s="705"/>
      <c r="VD8" s="705"/>
      <c r="VE8" s="705"/>
      <c r="VF8" s="705"/>
      <c r="VG8" s="705"/>
      <c r="VH8" s="705"/>
      <c r="VI8" s="705"/>
      <c r="VJ8" s="705"/>
      <c r="VK8" s="705"/>
      <c r="VL8" s="705"/>
      <c r="VM8" s="705"/>
      <c r="VN8" s="705"/>
      <c r="VO8" s="705"/>
      <c r="VP8" s="705"/>
      <c r="VQ8" s="705"/>
      <c r="VR8" s="705"/>
      <c r="VS8" s="705"/>
      <c r="VT8" s="705"/>
      <c r="VU8" s="705"/>
      <c r="VV8" s="705"/>
      <c r="VW8" s="705"/>
      <c r="VX8" s="705"/>
      <c r="VY8" s="705"/>
      <c r="VZ8" s="705"/>
      <c r="WA8" s="705"/>
      <c r="WB8" s="705"/>
      <c r="WC8" s="705"/>
      <c r="WD8" s="705"/>
      <c r="WE8" s="705"/>
      <c r="WF8" s="705"/>
      <c r="WG8" s="705"/>
      <c r="WH8" s="705"/>
      <c r="WI8" s="705"/>
      <c r="WJ8" s="705"/>
      <c r="WK8" s="705"/>
      <c r="WL8" s="705"/>
      <c r="WM8" s="705"/>
      <c r="WN8" s="705"/>
      <c r="WO8" s="705"/>
      <c r="WP8" s="705"/>
      <c r="WQ8" s="705"/>
      <c r="WR8" s="705"/>
      <c r="WS8" s="705"/>
      <c r="WT8" s="705"/>
      <c r="WU8" s="705"/>
      <c r="WV8" s="705"/>
      <c r="WW8" s="705"/>
      <c r="WX8" s="705"/>
      <c r="WY8" s="705"/>
      <c r="WZ8" s="705"/>
      <c r="XA8" s="705"/>
      <c r="XB8" s="705"/>
      <c r="XC8" s="705"/>
      <c r="XD8" s="705"/>
      <c r="XE8" s="705"/>
      <c r="XF8" s="705"/>
      <c r="XG8" s="705"/>
      <c r="XH8" s="705"/>
      <c r="XI8" s="705"/>
      <c r="XJ8" s="705"/>
      <c r="XK8" s="705"/>
      <c r="XL8" s="705"/>
      <c r="XM8" s="705"/>
      <c r="XN8" s="705"/>
      <c r="XO8" s="705"/>
      <c r="XP8" s="705"/>
      <c r="XQ8" s="705"/>
      <c r="XR8" s="705"/>
      <c r="XS8" s="705"/>
      <c r="XT8" s="705"/>
      <c r="XU8" s="705"/>
      <c r="XV8" s="705"/>
      <c r="XW8" s="705"/>
      <c r="XX8" s="705"/>
      <c r="XY8" s="705"/>
      <c r="XZ8" s="705"/>
      <c r="YA8" s="705"/>
      <c r="YB8" s="705"/>
      <c r="YC8" s="705"/>
      <c r="YD8" s="705"/>
      <c r="YE8" s="705"/>
      <c r="YF8" s="705"/>
      <c r="YG8" s="705"/>
      <c r="YH8" s="705"/>
      <c r="YI8" s="705"/>
      <c r="YJ8" s="705"/>
      <c r="YK8" s="705"/>
      <c r="YL8" s="705"/>
      <c r="YM8" s="705"/>
      <c r="YN8" s="705"/>
      <c r="YO8" s="705"/>
      <c r="YP8" s="705"/>
      <c r="YQ8" s="705"/>
      <c r="YR8" s="705"/>
      <c r="YS8" s="705"/>
      <c r="YT8" s="705"/>
      <c r="YU8" s="705"/>
      <c r="YV8" s="705"/>
      <c r="YW8" s="705"/>
      <c r="YX8" s="705"/>
      <c r="YY8" s="705"/>
      <c r="YZ8" s="705"/>
      <c r="ZA8" s="705"/>
      <c r="ZB8" s="705"/>
      <c r="ZC8" s="705"/>
      <c r="ZD8" s="705"/>
      <c r="ZE8" s="705"/>
      <c r="ZF8" s="705"/>
      <c r="ZG8" s="705"/>
      <c r="ZH8" s="705"/>
      <c r="ZI8" s="705"/>
      <c r="ZJ8" s="705"/>
      <c r="ZK8" s="705"/>
      <c r="ZL8" s="705"/>
      <c r="ZM8" s="705"/>
      <c r="ZN8" s="705"/>
      <c r="ZO8" s="705"/>
      <c r="ZP8" s="705"/>
      <c r="ZQ8" s="705"/>
      <c r="ZR8" s="705"/>
      <c r="ZS8" s="705"/>
      <c r="ZT8" s="705"/>
      <c r="ZU8" s="705"/>
      <c r="ZV8" s="705"/>
      <c r="ZW8" s="705"/>
      <c r="ZX8" s="705"/>
      <c r="ZY8" s="705"/>
      <c r="ZZ8" s="705"/>
      <c r="AAA8" s="705"/>
      <c r="AAB8" s="705"/>
      <c r="AAC8" s="705"/>
      <c r="AAD8" s="705"/>
      <c r="AAE8" s="705"/>
      <c r="AAF8" s="705"/>
      <c r="AAG8" s="705"/>
      <c r="AAH8" s="705"/>
      <c r="AAI8" s="705"/>
      <c r="AAJ8" s="705"/>
      <c r="AAK8" s="705"/>
      <c r="AAL8" s="705"/>
      <c r="AAM8" s="705"/>
      <c r="AAN8" s="705"/>
      <c r="AAO8" s="705"/>
      <c r="AAP8" s="705"/>
      <c r="AAQ8" s="705"/>
      <c r="AAR8" s="705"/>
      <c r="AAS8" s="705"/>
      <c r="AAT8" s="705"/>
      <c r="AAU8" s="705"/>
      <c r="AAV8" s="705"/>
      <c r="AAW8" s="705"/>
      <c r="AAX8" s="705"/>
      <c r="AAY8" s="705"/>
      <c r="AAZ8" s="705"/>
      <c r="ABA8" s="705"/>
      <c r="ABB8" s="705"/>
      <c r="ABC8" s="705"/>
      <c r="ABD8" s="705"/>
      <c r="ABE8" s="705"/>
      <c r="ABF8" s="705"/>
      <c r="ABG8" s="705"/>
      <c r="ABH8" s="705"/>
      <c r="ABI8" s="705"/>
      <c r="ABJ8" s="705"/>
      <c r="ABK8" s="705"/>
      <c r="ABL8" s="705"/>
      <c r="ABM8" s="705"/>
      <c r="ABN8" s="705"/>
      <c r="ABO8" s="705"/>
      <c r="ABP8" s="705"/>
      <c r="ABQ8" s="705"/>
      <c r="ABR8" s="705"/>
      <c r="ABS8" s="705"/>
      <c r="ABT8" s="705"/>
      <c r="ABU8" s="705"/>
      <c r="ABV8" s="705"/>
      <c r="ABW8" s="705"/>
      <c r="ABX8" s="705"/>
      <c r="ABY8" s="705"/>
      <c r="ABZ8" s="705"/>
      <c r="ACA8" s="705"/>
      <c r="ACB8" s="705"/>
      <c r="ACC8" s="705"/>
      <c r="ACD8" s="705"/>
      <c r="ACE8" s="705"/>
      <c r="ACF8" s="705"/>
      <c r="ACG8" s="705"/>
      <c r="ACH8" s="705"/>
      <c r="ACI8" s="705"/>
      <c r="ACJ8" s="705"/>
      <c r="ACK8" s="705"/>
      <c r="ACL8" s="705"/>
      <c r="ACM8" s="705"/>
      <c r="ACN8" s="705"/>
      <c r="ACO8" s="705"/>
      <c r="ACP8" s="705"/>
      <c r="ACQ8" s="705"/>
      <c r="ACR8" s="705"/>
      <c r="ACS8" s="705"/>
      <c r="ACT8" s="705"/>
      <c r="ACU8" s="705"/>
      <c r="ACV8" s="705"/>
      <c r="ACW8" s="705"/>
      <c r="ACX8" s="705"/>
      <c r="ACY8" s="705"/>
      <c r="ACZ8" s="705"/>
      <c r="ADA8" s="705"/>
      <c r="ADB8" s="705"/>
      <c r="ADC8" s="705"/>
      <c r="ADD8" s="705"/>
      <c r="ADE8" s="705"/>
      <c r="ADF8" s="705"/>
      <c r="ADG8" s="705"/>
      <c r="ADH8" s="705"/>
      <c r="ADI8" s="705"/>
      <c r="ADJ8" s="705"/>
      <c r="ADK8" s="705"/>
      <c r="ADL8" s="705"/>
      <c r="ADM8" s="705"/>
      <c r="ADN8" s="705"/>
      <c r="ADO8" s="705"/>
      <c r="ADP8" s="705"/>
      <c r="ADQ8" s="705"/>
      <c r="ADR8" s="705"/>
      <c r="ADS8" s="705"/>
      <c r="ADT8" s="705"/>
      <c r="ADU8" s="705"/>
      <c r="ADV8" s="705"/>
      <c r="ADW8" s="705"/>
      <c r="ADX8" s="705"/>
      <c r="ADY8" s="705"/>
      <c r="ADZ8" s="705"/>
      <c r="AEA8" s="705"/>
      <c r="AEB8" s="705"/>
      <c r="AEC8" s="705"/>
      <c r="AED8" s="705"/>
      <c r="AEE8" s="705"/>
      <c r="AEF8" s="705"/>
      <c r="AEG8" s="705"/>
      <c r="AEH8" s="705"/>
      <c r="AEI8" s="705"/>
      <c r="AEJ8" s="705"/>
      <c r="AEK8" s="705"/>
      <c r="AEL8" s="705"/>
      <c r="AEM8" s="705"/>
      <c r="AEN8" s="705"/>
      <c r="AEO8" s="705"/>
      <c r="AEP8" s="705"/>
      <c r="AEQ8" s="705"/>
      <c r="AER8" s="705"/>
      <c r="AES8" s="705"/>
      <c r="AET8" s="705"/>
      <c r="AEU8" s="705"/>
      <c r="AEV8" s="705"/>
      <c r="AEW8" s="705"/>
      <c r="AEX8" s="705"/>
      <c r="AEY8" s="705"/>
      <c r="AEZ8" s="705"/>
      <c r="AFA8" s="705"/>
      <c r="AFB8" s="705"/>
      <c r="AFC8" s="705"/>
      <c r="AFD8" s="705"/>
      <c r="AFE8" s="705"/>
      <c r="AFF8" s="705"/>
      <c r="AFG8" s="705"/>
      <c r="AFH8" s="705"/>
      <c r="AFI8" s="705"/>
      <c r="AFJ8" s="705"/>
      <c r="AFK8" s="705"/>
      <c r="AFL8" s="705"/>
      <c r="AFM8" s="705"/>
      <c r="AFN8" s="705"/>
      <c r="AFO8" s="705"/>
      <c r="AFP8" s="705"/>
      <c r="AFQ8" s="705"/>
      <c r="AFR8" s="705"/>
      <c r="AFS8" s="705"/>
      <c r="AFT8" s="705"/>
      <c r="AFU8" s="705"/>
      <c r="AFV8" s="705"/>
      <c r="AFW8" s="705"/>
      <c r="AFX8" s="705"/>
      <c r="AFY8" s="705"/>
      <c r="AFZ8" s="705"/>
      <c r="AGA8" s="705"/>
      <c r="AGB8" s="705"/>
      <c r="AGC8" s="705"/>
      <c r="AGD8" s="705"/>
      <c r="AGE8" s="705"/>
      <c r="AGF8" s="705"/>
      <c r="AGG8" s="705"/>
      <c r="AGH8" s="705"/>
      <c r="AGI8" s="705"/>
      <c r="AGJ8" s="705"/>
      <c r="AGK8" s="705"/>
      <c r="AGL8" s="705"/>
      <c r="AGM8" s="705"/>
      <c r="AGN8" s="705"/>
      <c r="AGO8" s="705"/>
      <c r="AGP8" s="705"/>
      <c r="AGQ8" s="705"/>
      <c r="AGR8" s="705"/>
      <c r="AGS8" s="705"/>
      <c r="AGT8" s="705"/>
      <c r="AGU8" s="705"/>
      <c r="AGV8" s="705"/>
      <c r="AGW8" s="705"/>
      <c r="AGX8" s="705"/>
      <c r="AGY8" s="705"/>
      <c r="AGZ8" s="705"/>
      <c r="AHA8" s="705"/>
      <c r="AHB8" s="705"/>
      <c r="AHC8" s="705"/>
      <c r="AHD8" s="705"/>
      <c r="AHE8" s="705"/>
      <c r="AHF8" s="705"/>
      <c r="AHG8" s="705"/>
      <c r="AHH8" s="705"/>
      <c r="AHI8" s="705"/>
      <c r="AHJ8" s="705"/>
      <c r="AHK8" s="705"/>
      <c r="AHL8" s="705"/>
      <c r="AHM8" s="705"/>
      <c r="AHN8" s="705"/>
      <c r="AHO8" s="705"/>
      <c r="AHP8" s="705"/>
      <c r="AHQ8" s="705"/>
      <c r="AHR8" s="705"/>
      <c r="AHS8" s="705"/>
      <c r="AHT8" s="705"/>
      <c r="AHU8" s="705"/>
      <c r="AHV8" s="705"/>
      <c r="AHW8" s="705"/>
      <c r="AHX8" s="705"/>
      <c r="AHY8" s="705"/>
      <c r="AHZ8" s="705"/>
      <c r="AIA8" s="705"/>
      <c r="AIB8" s="705"/>
      <c r="AIC8" s="705"/>
      <c r="AID8" s="705"/>
      <c r="AIE8" s="705"/>
      <c r="AIF8" s="705"/>
      <c r="AIG8" s="705"/>
      <c r="AIH8" s="705"/>
      <c r="AII8" s="705"/>
      <c r="AIJ8" s="705"/>
      <c r="AIK8" s="705"/>
      <c r="AIL8" s="705"/>
      <c r="AIM8" s="705"/>
      <c r="AIN8" s="705"/>
      <c r="AIO8" s="705"/>
      <c r="AIP8" s="705"/>
      <c r="AIQ8" s="705"/>
      <c r="AIR8" s="705"/>
      <c r="AIS8" s="705"/>
      <c r="AIT8" s="705"/>
      <c r="AIU8" s="705"/>
      <c r="AIV8" s="705"/>
      <c r="AIW8" s="705"/>
      <c r="AIX8" s="705"/>
      <c r="AIY8" s="705"/>
      <c r="AIZ8" s="705"/>
      <c r="AJA8" s="705"/>
      <c r="AJB8" s="705"/>
      <c r="AJC8" s="705"/>
      <c r="AJD8" s="705"/>
      <c r="AJE8" s="705"/>
      <c r="AJF8" s="705"/>
      <c r="AJG8" s="705"/>
      <c r="AJH8" s="705"/>
      <c r="AJI8" s="705"/>
      <c r="AJJ8" s="705"/>
      <c r="AJK8" s="705"/>
      <c r="AJL8" s="705"/>
      <c r="AJM8" s="705"/>
      <c r="AJN8" s="705"/>
      <c r="AJO8" s="705"/>
      <c r="AJP8" s="705"/>
      <c r="AJQ8" s="705"/>
      <c r="AJR8" s="705"/>
      <c r="AJS8" s="705"/>
      <c r="AJT8" s="705"/>
      <c r="AJU8" s="705"/>
      <c r="AJV8" s="705"/>
      <c r="AJW8" s="705"/>
      <c r="AJX8" s="705"/>
      <c r="AJY8" s="705"/>
      <c r="AJZ8" s="705"/>
      <c r="AKA8" s="705"/>
      <c r="AKB8" s="705"/>
      <c r="AKC8" s="705"/>
      <c r="AKD8" s="705"/>
      <c r="AKE8" s="705"/>
      <c r="AKF8" s="705"/>
      <c r="AKG8" s="705"/>
      <c r="AKH8" s="705"/>
      <c r="AKI8" s="705"/>
      <c r="AKJ8" s="705"/>
      <c r="AKK8" s="705"/>
      <c r="AKL8" s="705"/>
      <c r="AKM8" s="705"/>
      <c r="AKN8" s="705"/>
      <c r="AKO8" s="705"/>
      <c r="AKP8" s="705"/>
    </row>
    <row r="9" spans="1:978" s="117" customFormat="1" ht="15" customHeight="1" x14ac:dyDescent="0.3">
      <c r="A9" s="195"/>
      <c r="B9" s="854" t="s">
        <v>1601</v>
      </c>
      <c r="C9" s="181" t="s">
        <v>980</v>
      </c>
      <c r="D9" s="855" t="s">
        <v>1711</v>
      </c>
      <c r="E9" s="262"/>
      <c r="F9" s="853"/>
      <c r="G9" s="853"/>
      <c r="H9" s="853"/>
      <c r="I9" s="853"/>
      <c r="J9" s="853"/>
      <c r="K9" s="853"/>
      <c r="L9" s="853"/>
      <c r="M9" s="853"/>
      <c r="N9" s="853"/>
      <c r="O9" s="853"/>
      <c r="P9" s="853"/>
      <c r="Q9" s="853"/>
      <c r="R9" s="853"/>
      <c r="S9" s="853"/>
      <c r="T9" s="853"/>
      <c r="U9" s="853"/>
      <c r="V9" s="853"/>
      <c r="W9" s="853"/>
      <c r="X9" s="853"/>
      <c r="Y9" s="853"/>
      <c r="Z9" s="853"/>
      <c r="AA9" s="853"/>
      <c r="AB9" s="853"/>
      <c r="AC9" s="853"/>
      <c r="AD9" s="853"/>
      <c r="AE9" s="853"/>
      <c r="AF9" s="853"/>
      <c r="AG9" s="853"/>
      <c r="AH9" s="853"/>
      <c r="AI9" s="853"/>
      <c r="AJ9" s="853"/>
      <c r="AK9" s="853"/>
      <c r="AL9" s="853"/>
      <c r="AM9" s="853"/>
      <c r="AN9" s="853"/>
      <c r="AO9" s="853"/>
      <c r="AP9" s="853"/>
      <c r="AQ9" s="853"/>
      <c r="AR9" s="853"/>
      <c r="AS9" s="853"/>
      <c r="AT9" s="853"/>
      <c r="AU9" s="853"/>
      <c r="AV9" s="853"/>
      <c r="AW9" s="853"/>
      <c r="AX9" s="853"/>
      <c r="AY9" s="853"/>
      <c r="AZ9" s="853"/>
      <c r="BA9" s="853"/>
      <c r="BB9" s="853"/>
      <c r="BC9" s="853"/>
      <c r="BD9" s="853"/>
      <c r="BE9" s="853"/>
      <c r="BF9" s="853"/>
      <c r="BG9" s="853"/>
      <c r="BH9" s="853"/>
      <c r="BI9" s="853"/>
      <c r="BJ9" s="853"/>
      <c r="BK9" s="853"/>
      <c r="BL9" s="853"/>
      <c r="BM9" s="853"/>
      <c r="BN9" s="853"/>
      <c r="BO9" s="853"/>
      <c r="BP9" s="853"/>
      <c r="BQ9" s="853"/>
      <c r="BR9" s="853"/>
      <c r="BS9" s="853"/>
      <c r="BT9" s="853"/>
      <c r="BU9" s="853"/>
      <c r="BV9" s="853"/>
      <c r="BW9" s="853"/>
      <c r="BX9" s="853"/>
      <c r="BY9" s="853"/>
      <c r="BZ9" s="853"/>
      <c r="CA9" s="853"/>
      <c r="CB9" s="853"/>
      <c r="CC9" s="853"/>
      <c r="CD9" s="853"/>
      <c r="CE9" s="853"/>
      <c r="CF9" s="853"/>
      <c r="CG9" s="853"/>
      <c r="CH9" s="853"/>
      <c r="CI9" s="853"/>
      <c r="CJ9" s="853"/>
      <c r="CK9" s="853"/>
      <c r="CL9" s="853"/>
      <c r="CM9" s="853"/>
      <c r="CN9" s="853"/>
      <c r="CO9" s="853"/>
      <c r="CP9" s="853"/>
      <c r="CQ9" s="853"/>
      <c r="CR9" s="853"/>
      <c r="CS9" s="853"/>
      <c r="CT9" s="853"/>
      <c r="CU9" s="853"/>
      <c r="CV9" s="853"/>
      <c r="CW9" s="853"/>
      <c r="CX9" s="853"/>
      <c r="CY9" s="853"/>
      <c r="CZ9" s="853"/>
      <c r="DA9" s="853"/>
      <c r="DB9" s="853"/>
      <c r="DC9" s="853"/>
      <c r="DD9" s="853"/>
      <c r="DE9" s="853"/>
      <c r="DF9" s="853"/>
      <c r="DG9" s="853"/>
      <c r="DH9" s="853"/>
      <c r="DI9" s="853"/>
      <c r="DJ9" s="853"/>
      <c r="DK9" s="853"/>
      <c r="DL9" s="853"/>
      <c r="DM9" s="853"/>
      <c r="DN9" s="853"/>
      <c r="DO9" s="853"/>
      <c r="DP9" s="853"/>
      <c r="DQ9" s="853"/>
      <c r="DR9" s="853"/>
      <c r="DS9" s="853"/>
      <c r="DT9" s="853"/>
      <c r="DU9" s="853"/>
      <c r="DV9" s="853"/>
      <c r="DW9" s="853"/>
      <c r="DX9" s="853"/>
      <c r="DY9" s="853"/>
      <c r="DZ9" s="853"/>
      <c r="EA9" s="853"/>
      <c r="EB9" s="853"/>
      <c r="EC9" s="853"/>
      <c r="ED9" s="853"/>
      <c r="EE9" s="853"/>
      <c r="EF9" s="853"/>
      <c r="EG9" s="853"/>
      <c r="EH9" s="853"/>
      <c r="EI9" s="853"/>
      <c r="EJ9" s="853"/>
      <c r="EK9" s="853"/>
      <c r="EL9" s="853"/>
      <c r="EM9" s="853"/>
      <c r="EN9" s="853"/>
      <c r="EO9" s="853"/>
      <c r="EP9" s="853"/>
      <c r="EQ9" s="853"/>
      <c r="ER9" s="853"/>
      <c r="ES9" s="853"/>
      <c r="ET9" s="853"/>
      <c r="EU9" s="853"/>
      <c r="EV9" s="853"/>
      <c r="EW9" s="853"/>
      <c r="EX9" s="853"/>
      <c r="EY9" s="853"/>
      <c r="EZ9" s="853"/>
      <c r="FA9" s="853"/>
      <c r="FB9" s="853"/>
      <c r="FC9" s="853"/>
      <c r="FD9" s="853"/>
      <c r="FE9" s="853"/>
      <c r="FF9" s="853"/>
      <c r="FG9" s="853"/>
      <c r="FH9" s="853"/>
      <c r="FI9" s="853"/>
      <c r="FJ9" s="853"/>
      <c r="FK9" s="853"/>
      <c r="FL9" s="853"/>
      <c r="FM9" s="853"/>
      <c r="FN9" s="853"/>
      <c r="FO9" s="853"/>
      <c r="FP9" s="853"/>
      <c r="FQ9" s="853"/>
      <c r="FR9" s="853"/>
      <c r="FS9" s="853"/>
      <c r="FT9" s="853"/>
      <c r="FU9" s="853"/>
      <c r="FV9" s="853"/>
      <c r="FW9" s="853"/>
      <c r="FX9" s="853"/>
      <c r="FY9" s="853"/>
      <c r="FZ9" s="853"/>
      <c r="GA9" s="853"/>
      <c r="GB9" s="853"/>
      <c r="GC9" s="853"/>
      <c r="GD9" s="853"/>
      <c r="GE9" s="853"/>
      <c r="GF9" s="853"/>
      <c r="GG9" s="853"/>
      <c r="GH9" s="853"/>
      <c r="GI9" s="853"/>
      <c r="GJ9" s="853"/>
      <c r="GK9" s="853"/>
      <c r="GL9" s="853"/>
      <c r="GM9" s="853"/>
      <c r="GN9" s="853"/>
      <c r="GO9" s="853"/>
      <c r="GP9" s="853"/>
      <c r="GQ9" s="853"/>
      <c r="GR9" s="853"/>
      <c r="GS9" s="853"/>
      <c r="GT9" s="853"/>
      <c r="GU9" s="853"/>
      <c r="GV9" s="853"/>
      <c r="GW9" s="853"/>
      <c r="GX9" s="853"/>
      <c r="GY9" s="853"/>
      <c r="GZ9" s="853"/>
      <c r="HA9" s="853"/>
      <c r="HB9" s="853"/>
      <c r="HC9" s="853"/>
      <c r="HD9" s="853"/>
      <c r="HE9" s="853"/>
      <c r="HF9" s="853"/>
      <c r="HG9" s="853"/>
      <c r="HH9" s="853"/>
      <c r="HI9" s="853"/>
      <c r="HJ9" s="853"/>
      <c r="HK9" s="853"/>
      <c r="HL9" s="853"/>
      <c r="HM9" s="853"/>
      <c r="HN9" s="853"/>
      <c r="HO9" s="853"/>
      <c r="HP9" s="853"/>
      <c r="HQ9" s="853"/>
      <c r="HR9" s="853"/>
      <c r="HS9" s="853"/>
      <c r="HT9" s="853"/>
      <c r="HU9" s="853"/>
      <c r="HV9" s="853"/>
      <c r="HW9" s="853"/>
      <c r="HX9" s="853"/>
      <c r="HY9" s="853"/>
      <c r="HZ9" s="853"/>
      <c r="IA9" s="853"/>
      <c r="IB9" s="853"/>
      <c r="IC9" s="853"/>
      <c r="ID9" s="853"/>
      <c r="IE9" s="853"/>
      <c r="IF9" s="853"/>
      <c r="IG9" s="853"/>
      <c r="IH9" s="853"/>
      <c r="II9" s="853"/>
      <c r="IJ9" s="853"/>
      <c r="IK9" s="853"/>
      <c r="IL9" s="853"/>
      <c r="IM9" s="853"/>
      <c r="IN9" s="853"/>
      <c r="IO9" s="853"/>
      <c r="IP9" s="853"/>
      <c r="IQ9" s="853"/>
      <c r="IR9" s="853"/>
      <c r="IS9" s="853"/>
      <c r="IT9" s="853"/>
      <c r="IU9" s="853"/>
      <c r="IV9" s="853"/>
      <c r="IW9" s="853"/>
      <c r="IX9" s="853"/>
      <c r="IY9" s="853"/>
      <c r="IZ9" s="853"/>
      <c r="JA9" s="853"/>
      <c r="JB9" s="853"/>
      <c r="JC9" s="853"/>
      <c r="JD9" s="853"/>
      <c r="JE9" s="853"/>
      <c r="JF9" s="853"/>
      <c r="JG9" s="853"/>
      <c r="JH9" s="853"/>
      <c r="JI9" s="853"/>
      <c r="JJ9" s="853"/>
      <c r="JK9" s="853"/>
      <c r="JL9" s="853"/>
      <c r="JM9" s="853"/>
      <c r="JN9" s="853"/>
      <c r="JO9" s="853"/>
      <c r="JP9" s="853"/>
      <c r="JQ9" s="853"/>
      <c r="JR9" s="853"/>
      <c r="JS9" s="853"/>
      <c r="JT9" s="853"/>
      <c r="JU9" s="853"/>
      <c r="JV9" s="853"/>
      <c r="JW9" s="853"/>
      <c r="JX9" s="853"/>
      <c r="JY9" s="853"/>
      <c r="JZ9" s="853"/>
      <c r="KA9" s="853"/>
      <c r="KB9" s="853"/>
      <c r="KC9" s="853"/>
      <c r="KD9" s="853"/>
      <c r="KE9" s="853"/>
      <c r="KF9" s="853"/>
      <c r="KG9" s="853"/>
      <c r="KH9" s="853"/>
      <c r="KI9" s="853"/>
      <c r="KJ9" s="853"/>
      <c r="KK9" s="853"/>
      <c r="KL9" s="853"/>
      <c r="KM9" s="853"/>
      <c r="KN9" s="853"/>
      <c r="KO9" s="853"/>
      <c r="KP9" s="853"/>
      <c r="KQ9" s="853"/>
      <c r="KR9" s="853"/>
      <c r="KS9" s="853"/>
      <c r="KT9" s="853"/>
      <c r="KU9" s="853"/>
      <c r="KV9" s="853"/>
      <c r="KW9" s="853"/>
      <c r="KX9" s="853"/>
      <c r="KY9" s="853"/>
      <c r="KZ9" s="853"/>
      <c r="LA9" s="853"/>
      <c r="LB9" s="853"/>
      <c r="LC9" s="853"/>
      <c r="LD9" s="853"/>
      <c r="LE9" s="853"/>
      <c r="LF9" s="853"/>
      <c r="LG9" s="853"/>
      <c r="LH9" s="853"/>
      <c r="LI9" s="853"/>
      <c r="LJ9" s="853"/>
      <c r="LK9" s="853"/>
      <c r="LL9" s="853"/>
      <c r="LM9" s="853"/>
      <c r="LN9" s="853"/>
      <c r="LO9" s="853"/>
      <c r="LP9" s="853"/>
      <c r="LQ9" s="853"/>
      <c r="LR9" s="853"/>
      <c r="LS9" s="853"/>
      <c r="LT9" s="853"/>
      <c r="LU9" s="853"/>
      <c r="LV9" s="853"/>
      <c r="LW9" s="853"/>
      <c r="LX9" s="853"/>
      <c r="LY9" s="853"/>
      <c r="LZ9" s="853"/>
      <c r="MA9" s="853"/>
      <c r="MB9" s="853"/>
      <c r="MC9" s="853"/>
      <c r="MD9" s="853"/>
      <c r="ME9" s="853"/>
      <c r="MF9" s="853"/>
      <c r="MG9" s="853"/>
      <c r="MH9" s="853"/>
      <c r="MI9" s="853"/>
      <c r="MJ9" s="853"/>
      <c r="MK9" s="853"/>
      <c r="ML9" s="853"/>
      <c r="MM9" s="853"/>
      <c r="MN9" s="853"/>
      <c r="MO9" s="853"/>
      <c r="MP9" s="853"/>
      <c r="MQ9" s="853"/>
      <c r="MR9" s="853"/>
      <c r="MS9" s="853"/>
      <c r="MT9" s="853"/>
      <c r="MU9" s="853"/>
      <c r="MV9" s="853"/>
      <c r="MW9" s="853"/>
      <c r="MX9" s="853"/>
      <c r="MY9" s="853"/>
      <c r="MZ9" s="853"/>
      <c r="NA9" s="853"/>
      <c r="NB9" s="853"/>
      <c r="NC9" s="853"/>
      <c r="ND9" s="853"/>
      <c r="NE9" s="853"/>
      <c r="NF9" s="853"/>
      <c r="NG9" s="853"/>
      <c r="NH9" s="853"/>
      <c r="NI9" s="853"/>
      <c r="NJ9" s="853"/>
      <c r="NK9" s="853"/>
      <c r="NL9" s="853"/>
      <c r="NM9" s="853"/>
      <c r="NN9" s="853"/>
      <c r="NO9" s="853"/>
      <c r="NP9" s="853"/>
      <c r="NQ9" s="853"/>
      <c r="NR9" s="853"/>
      <c r="NS9" s="853"/>
      <c r="NT9" s="853"/>
      <c r="NU9" s="853"/>
      <c r="NV9" s="853"/>
      <c r="NW9" s="853"/>
      <c r="NX9" s="853"/>
      <c r="NY9" s="853"/>
      <c r="NZ9" s="853"/>
      <c r="OA9" s="853"/>
      <c r="OB9" s="853"/>
      <c r="OC9" s="853"/>
      <c r="OD9" s="853"/>
      <c r="OE9" s="853"/>
      <c r="OF9" s="853"/>
      <c r="OG9" s="853"/>
      <c r="OH9" s="853"/>
      <c r="OI9" s="853"/>
      <c r="OJ9" s="853"/>
      <c r="OK9" s="853"/>
      <c r="OL9" s="853"/>
      <c r="OM9" s="853"/>
      <c r="ON9" s="853"/>
      <c r="OO9" s="853"/>
      <c r="OP9" s="853"/>
      <c r="OQ9" s="853"/>
      <c r="OR9" s="853"/>
      <c r="OS9" s="853"/>
      <c r="OT9" s="853"/>
      <c r="OU9" s="853"/>
      <c r="OV9" s="853"/>
      <c r="OW9" s="853"/>
      <c r="OX9" s="853"/>
      <c r="OY9" s="853"/>
      <c r="OZ9" s="853"/>
      <c r="PA9" s="853"/>
      <c r="PB9" s="853"/>
      <c r="PC9" s="853"/>
      <c r="PD9" s="853"/>
      <c r="PE9" s="853"/>
      <c r="PF9" s="853"/>
      <c r="PG9" s="853"/>
      <c r="PH9" s="853"/>
      <c r="PI9" s="853"/>
      <c r="PJ9" s="853"/>
      <c r="PK9" s="853"/>
      <c r="PL9" s="853"/>
      <c r="PM9" s="853"/>
      <c r="PN9" s="853"/>
      <c r="PO9" s="853"/>
      <c r="PP9" s="853"/>
      <c r="PQ9" s="853"/>
      <c r="PR9" s="853"/>
      <c r="PS9" s="853"/>
      <c r="PT9" s="853"/>
      <c r="PU9" s="853"/>
      <c r="PV9" s="853"/>
      <c r="PW9" s="853"/>
      <c r="PX9" s="853"/>
      <c r="PY9" s="853"/>
      <c r="PZ9" s="853"/>
      <c r="QA9" s="853"/>
      <c r="QB9" s="853"/>
      <c r="QC9" s="853"/>
      <c r="QD9" s="853"/>
      <c r="QE9" s="853"/>
      <c r="QF9" s="853"/>
      <c r="QG9" s="853"/>
      <c r="QH9" s="853"/>
      <c r="QI9" s="853"/>
      <c r="QJ9" s="853"/>
      <c r="QK9" s="853"/>
      <c r="QL9" s="853"/>
      <c r="QM9" s="853"/>
      <c r="QN9" s="853"/>
      <c r="QO9" s="853"/>
      <c r="QP9" s="853"/>
      <c r="QQ9" s="853"/>
      <c r="QR9" s="853"/>
      <c r="QS9" s="853"/>
      <c r="QT9" s="853"/>
      <c r="QU9" s="853"/>
      <c r="QV9" s="853"/>
      <c r="QW9" s="853"/>
      <c r="QX9" s="853"/>
      <c r="QY9" s="853"/>
      <c r="QZ9" s="853"/>
      <c r="RA9" s="853"/>
      <c r="RB9" s="853"/>
      <c r="RC9" s="853"/>
      <c r="RD9" s="853"/>
      <c r="RE9" s="853"/>
      <c r="RF9" s="853"/>
      <c r="RG9" s="853"/>
      <c r="RH9" s="853"/>
      <c r="RI9" s="853"/>
      <c r="RJ9" s="853"/>
      <c r="RK9" s="853"/>
      <c r="RL9" s="853"/>
      <c r="RM9" s="853"/>
      <c r="RN9" s="853"/>
      <c r="RO9" s="853"/>
      <c r="RP9" s="853"/>
      <c r="RQ9" s="853"/>
      <c r="RR9" s="853"/>
      <c r="RS9" s="853"/>
      <c r="RT9" s="853"/>
      <c r="RU9" s="853"/>
      <c r="RV9" s="853"/>
      <c r="RW9" s="853"/>
      <c r="RX9" s="853"/>
      <c r="RY9" s="853"/>
      <c r="RZ9" s="853"/>
      <c r="SA9" s="853"/>
      <c r="SB9" s="853"/>
      <c r="SC9" s="853"/>
      <c r="SD9" s="853"/>
      <c r="SE9" s="853"/>
      <c r="SF9" s="853"/>
      <c r="SG9" s="853"/>
      <c r="SH9" s="853"/>
      <c r="SI9" s="853"/>
      <c r="SJ9" s="853"/>
      <c r="SK9" s="853"/>
      <c r="SL9" s="853"/>
      <c r="SM9" s="853"/>
      <c r="SN9" s="853"/>
      <c r="SO9" s="853"/>
      <c r="SP9" s="853"/>
      <c r="SQ9" s="853"/>
      <c r="SR9" s="853"/>
      <c r="SS9" s="853"/>
      <c r="ST9" s="853"/>
      <c r="SU9" s="853"/>
      <c r="SV9" s="853"/>
      <c r="SW9" s="853"/>
      <c r="SX9" s="853"/>
      <c r="SY9" s="853"/>
      <c r="SZ9" s="853"/>
      <c r="TA9" s="853"/>
      <c r="TB9" s="853"/>
      <c r="TC9" s="853"/>
      <c r="TD9" s="853"/>
      <c r="TE9" s="853"/>
      <c r="TF9" s="853"/>
      <c r="TG9" s="853"/>
      <c r="TH9" s="853"/>
      <c r="TI9" s="853"/>
      <c r="TJ9" s="853"/>
      <c r="TK9" s="853"/>
      <c r="TL9" s="853"/>
      <c r="TM9" s="853"/>
      <c r="TN9" s="853"/>
      <c r="TO9" s="853"/>
      <c r="TP9" s="853"/>
      <c r="TQ9" s="853"/>
      <c r="TR9" s="853"/>
      <c r="TS9" s="853"/>
      <c r="TT9" s="853"/>
      <c r="TU9" s="853"/>
      <c r="TV9" s="853"/>
      <c r="TW9" s="853"/>
      <c r="TX9" s="853"/>
      <c r="TY9" s="853"/>
      <c r="TZ9" s="853"/>
      <c r="UA9" s="853"/>
      <c r="UB9" s="853"/>
      <c r="UC9" s="853"/>
      <c r="UD9" s="853"/>
      <c r="UE9" s="853"/>
      <c r="UF9" s="853"/>
      <c r="UG9" s="853"/>
      <c r="UH9" s="853"/>
      <c r="UI9" s="853"/>
      <c r="UJ9" s="853"/>
      <c r="UK9" s="853"/>
      <c r="UL9" s="853"/>
      <c r="UM9" s="853"/>
      <c r="UN9" s="853"/>
      <c r="UO9" s="853"/>
      <c r="UP9" s="853"/>
      <c r="UQ9" s="853"/>
      <c r="UR9" s="853"/>
      <c r="US9" s="853"/>
      <c r="UT9" s="853"/>
      <c r="UU9" s="853"/>
      <c r="UV9" s="853"/>
      <c r="UW9" s="853"/>
      <c r="UX9" s="853"/>
      <c r="UY9" s="853"/>
      <c r="UZ9" s="853"/>
      <c r="VA9" s="853"/>
      <c r="VB9" s="853"/>
      <c r="VC9" s="853"/>
      <c r="VD9" s="853"/>
      <c r="VE9" s="853"/>
      <c r="VF9" s="853"/>
      <c r="VG9" s="853"/>
      <c r="VH9" s="853"/>
      <c r="VI9" s="853"/>
      <c r="VJ9" s="853"/>
      <c r="VK9" s="853"/>
      <c r="VL9" s="853"/>
      <c r="VM9" s="853"/>
      <c r="VN9" s="853"/>
      <c r="VO9" s="853"/>
      <c r="VP9" s="853"/>
      <c r="VQ9" s="853"/>
      <c r="VR9" s="853"/>
      <c r="VS9" s="853"/>
      <c r="VT9" s="853"/>
      <c r="VU9" s="853"/>
      <c r="VV9" s="853"/>
      <c r="VW9" s="853"/>
      <c r="VX9" s="853"/>
      <c r="VY9" s="853"/>
      <c r="VZ9" s="853"/>
      <c r="WA9" s="853"/>
      <c r="WB9" s="853"/>
      <c r="WC9" s="853"/>
      <c r="WD9" s="853"/>
      <c r="WE9" s="853"/>
      <c r="WF9" s="853"/>
      <c r="WG9" s="853"/>
      <c r="WH9" s="853"/>
      <c r="WI9" s="853"/>
      <c r="WJ9" s="853"/>
      <c r="WK9" s="853"/>
      <c r="WL9" s="853"/>
      <c r="WM9" s="853"/>
      <c r="WN9" s="853"/>
      <c r="WO9" s="853"/>
      <c r="WP9" s="853"/>
      <c r="WQ9" s="853"/>
      <c r="WR9" s="853"/>
      <c r="WS9" s="853"/>
      <c r="WT9" s="853"/>
      <c r="WU9" s="853"/>
      <c r="WV9" s="853"/>
      <c r="WW9" s="853"/>
      <c r="WX9" s="853"/>
      <c r="WY9" s="853"/>
      <c r="WZ9" s="853"/>
      <c r="XA9" s="853"/>
      <c r="XB9" s="853"/>
      <c r="XC9" s="853"/>
      <c r="XD9" s="853"/>
      <c r="XE9" s="853"/>
      <c r="XF9" s="853"/>
      <c r="XG9" s="853"/>
      <c r="XH9" s="853"/>
      <c r="XI9" s="853"/>
      <c r="XJ9" s="853"/>
      <c r="XK9" s="853"/>
      <c r="XL9" s="853"/>
      <c r="XM9" s="853"/>
      <c r="XN9" s="853"/>
      <c r="XO9" s="853"/>
      <c r="XP9" s="853"/>
      <c r="XQ9" s="853"/>
      <c r="XR9" s="853"/>
      <c r="XS9" s="853"/>
      <c r="XT9" s="853"/>
      <c r="XU9" s="853"/>
      <c r="XV9" s="853"/>
      <c r="XW9" s="853"/>
      <c r="XX9" s="853"/>
      <c r="XY9" s="853"/>
      <c r="XZ9" s="853"/>
      <c r="YA9" s="853"/>
      <c r="YB9" s="853"/>
      <c r="YC9" s="853"/>
      <c r="YD9" s="853"/>
      <c r="YE9" s="853"/>
      <c r="YF9" s="853"/>
      <c r="YG9" s="853"/>
      <c r="YH9" s="853"/>
      <c r="YI9" s="853"/>
      <c r="YJ9" s="853"/>
      <c r="YK9" s="853"/>
      <c r="YL9" s="853"/>
      <c r="YM9" s="853"/>
      <c r="YN9" s="853"/>
      <c r="YO9" s="853"/>
      <c r="YP9" s="853"/>
      <c r="YQ9" s="853"/>
      <c r="YR9" s="853"/>
      <c r="YS9" s="853"/>
      <c r="YT9" s="853"/>
      <c r="YU9" s="853"/>
      <c r="YV9" s="853"/>
      <c r="YW9" s="853"/>
      <c r="YX9" s="853"/>
      <c r="YY9" s="853"/>
      <c r="YZ9" s="853"/>
      <c r="ZA9" s="853"/>
      <c r="ZB9" s="853"/>
      <c r="ZC9" s="853"/>
      <c r="ZD9" s="853"/>
      <c r="ZE9" s="853"/>
      <c r="ZF9" s="853"/>
      <c r="ZG9" s="853"/>
      <c r="ZH9" s="853"/>
      <c r="ZI9" s="853"/>
      <c r="ZJ9" s="853"/>
      <c r="ZK9" s="853"/>
      <c r="ZL9" s="853"/>
      <c r="ZM9" s="853"/>
      <c r="ZN9" s="853"/>
      <c r="ZO9" s="853"/>
      <c r="ZP9" s="853"/>
      <c r="ZQ9" s="853"/>
      <c r="ZR9" s="853"/>
      <c r="ZS9" s="853"/>
      <c r="ZT9" s="853"/>
      <c r="ZU9" s="853"/>
      <c r="ZV9" s="853"/>
      <c r="ZW9" s="853"/>
      <c r="ZX9" s="853"/>
      <c r="ZY9" s="853"/>
      <c r="ZZ9" s="853"/>
      <c r="AAA9" s="853"/>
      <c r="AAB9" s="853"/>
      <c r="AAC9" s="853"/>
      <c r="AAD9" s="853"/>
      <c r="AAE9" s="853"/>
      <c r="AAF9" s="853"/>
      <c r="AAG9" s="853"/>
      <c r="AAH9" s="853"/>
      <c r="AAI9" s="853"/>
      <c r="AAJ9" s="853"/>
      <c r="AAK9" s="853"/>
      <c r="AAL9" s="853"/>
      <c r="AAM9" s="853"/>
      <c r="AAN9" s="853"/>
      <c r="AAO9" s="853"/>
      <c r="AAP9" s="853"/>
      <c r="AAQ9" s="853"/>
      <c r="AAR9" s="853"/>
      <c r="AAS9" s="853"/>
      <c r="AAT9" s="853"/>
      <c r="AAU9" s="853"/>
      <c r="AAV9" s="853"/>
      <c r="AAW9" s="853"/>
      <c r="AAX9" s="853"/>
      <c r="AAY9" s="853"/>
      <c r="AAZ9" s="853"/>
      <c r="ABA9" s="853"/>
      <c r="ABB9" s="853"/>
      <c r="ABC9" s="853"/>
      <c r="ABD9" s="853"/>
      <c r="ABE9" s="853"/>
      <c r="ABF9" s="853"/>
      <c r="ABG9" s="853"/>
      <c r="ABH9" s="853"/>
      <c r="ABI9" s="853"/>
      <c r="ABJ9" s="853"/>
      <c r="ABK9" s="853"/>
      <c r="ABL9" s="853"/>
      <c r="ABM9" s="853"/>
      <c r="ABN9" s="853"/>
      <c r="ABO9" s="853"/>
      <c r="ABP9" s="853"/>
      <c r="ABQ9" s="853"/>
      <c r="ABR9" s="853"/>
      <c r="ABS9" s="853"/>
      <c r="ABT9" s="853"/>
      <c r="ABU9" s="853"/>
      <c r="ABV9" s="853"/>
      <c r="ABW9" s="853"/>
      <c r="ABX9" s="853"/>
      <c r="ABY9" s="853"/>
      <c r="ABZ9" s="853"/>
      <c r="ACA9" s="853"/>
      <c r="ACB9" s="853"/>
      <c r="ACC9" s="853"/>
      <c r="ACD9" s="853"/>
      <c r="ACE9" s="853"/>
      <c r="ACF9" s="853"/>
      <c r="ACG9" s="853"/>
      <c r="ACH9" s="853"/>
      <c r="ACI9" s="853"/>
      <c r="ACJ9" s="853"/>
      <c r="ACK9" s="853"/>
      <c r="ACL9" s="853"/>
      <c r="ACM9" s="853"/>
      <c r="ACN9" s="853"/>
      <c r="ACO9" s="853"/>
      <c r="ACP9" s="853"/>
      <c r="ACQ9" s="853"/>
      <c r="ACR9" s="853"/>
      <c r="ACS9" s="853"/>
      <c r="ACT9" s="853"/>
      <c r="ACU9" s="853"/>
      <c r="ACV9" s="853"/>
      <c r="ACW9" s="853"/>
      <c r="ACX9" s="853"/>
      <c r="ACY9" s="853"/>
      <c r="ACZ9" s="853"/>
      <c r="ADA9" s="853"/>
      <c r="ADB9" s="853"/>
      <c r="ADC9" s="853"/>
      <c r="ADD9" s="853"/>
      <c r="ADE9" s="853"/>
      <c r="ADF9" s="853"/>
      <c r="ADG9" s="853"/>
      <c r="ADH9" s="853"/>
      <c r="ADI9" s="853"/>
      <c r="ADJ9" s="853"/>
      <c r="ADK9" s="853"/>
      <c r="ADL9" s="853"/>
      <c r="ADM9" s="853"/>
      <c r="ADN9" s="853"/>
      <c r="ADO9" s="853"/>
      <c r="ADP9" s="853"/>
      <c r="ADQ9" s="853"/>
      <c r="ADR9" s="853"/>
      <c r="ADS9" s="853"/>
      <c r="ADT9" s="853"/>
      <c r="ADU9" s="853"/>
      <c r="ADV9" s="853"/>
      <c r="ADW9" s="853"/>
      <c r="ADX9" s="853"/>
      <c r="ADY9" s="853"/>
      <c r="ADZ9" s="853"/>
      <c r="AEA9" s="853"/>
      <c r="AEB9" s="853"/>
      <c r="AEC9" s="853"/>
      <c r="AED9" s="853"/>
      <c r="AEE9" s="853"/>
      <c r="AEF9" s="853"/>
      <c r="AEG9" s="853"/>
      <c r="AEH9" s="853"/>
      <c r="AEI9" s="853"/>
      <c r="AEJ9" s="853"/>
      <c r="AEK9" s="853"/>
      <c r="AEL9" s="853"/>
      <c r="AEM9" s="853"/>
      <c r="AEN9" s="853"/>
      <c r="AEO9" s="853"/>
      <c r="AEP9" s="853"/>
      <c r="AEQ9" s="853"/>
      <c r="AER9" s="853"/>
      <c r="AES9" s="853"/>
      <c r="AET9" s="853"/>
      <c r="AEU9" s="853"/>
      <c r="AEV9" s="853"/>
      <c r="AEW9" s="853"/>
      <c r="AEX9" s="853"/>
      <c r="AEY9" s="853"/>
      <c r="AEZ9" s="853"/>
      <c r="AFA9" s="853"/>
      <c r="AFB9" s="853"/>
      <c r="AFC9" s="853"/>
      <c r="AFD9" s="853"/>
      <c r="AFE9" s="853"/>
      <c r="AFF9" s="853"/>
      <c r="AFG9" s="853"/>
      <c r="AFH9" s="853"/>
      <c r="AFI9" s="853"/>
      <c r="AFJ9" s="853"/>
      <c r="AFK9" s="853"/>
      <c r="AFL9" s="853"/>
      <c r="AFM9" s="853"/>
      <c r="AFN9" s="853"/>
      <c r="AFO9" s="853"/>
      <c r="AFP9" s="853"/>
      <c r="AFQ9" s="853"/>
      <c r="AFR9" s="853"/>
      <c r="AFS9" s="853"/>
      <c r="AFT9" s="853"/>
      <c r="AFU9" s="853"/>
      <c r="AFV9" s="853"/>
      <c r="AFW9" s="853"/>
      <c r="AFX9" s="853"/>
      <c r="AFY9" s="853"/>
      <c r="AFZ9" s="853"/>
      <c r="AGA9" s="853"/>
      <c r="AGB9" s="853"/>
      <c r="AGC9" s="853"/>
      <c r="AGD9" s="853"/>
      <c r="AGE9" s="853"/>
      <c r="AGF9" s="853"/>
      <c r="AGG9" s="853"/>
      <c r="AGH9" s="853"/>
      <c r="AGI9" s="853"/>
      <c r="AGJ9" s="853"/>
      <c r="AGK9" s="853"/>
      <c r="AGL9" s="853"/>
      <c r="AGM9" s="853"/>
      <c r="AGN9" s="853"/>
      <c r="AGO9" s="853"/>
      <c r="AGP9" s="853"/>
      <c r="AGQ9" s="853"/>
      <c r="AGR9" s="853"/>
      <c r="AGS9" s="853"/>
      <c r="AGT9" s="853"/>
      <c r="AGU9" s="853"/>
      <c r="AGV9" s="853"/>
      <c r="AGW9" s="853"/>
      <c r="AGX9" s="853"/>
      <c r="AGY9" s="853"/>
      <c r="AGZ9" s="853"/>
      <c r="AHA9" s="853"/>
      <c r="AHB9" s="853"/>
      <c r="AHC9" s="853"/>
      <c r="AHD9" s="853"/>
      <c r="AHE9" s="853"/>
      <c r="AHF9" s="853"/>
      <c r="AHG9" s="853"/>
      <c r="AHH9" s="853"/>
      <c r="AHI9" s="853"/>
      <c r="AHJ9" s="853"/>
      <c r="AHK9" s="853"/>
      <c r="AHL9" s="853"/>
      <c r="AHM9" s="853"/>
      <c r="AHN9" s="853"/>
      <c r="AHO9" s="853"/>
      <c r="AHP9" s="853"/>
      <c r="AHQ9" s="853"/>
      <c r="AHR9" s="853"/>
      <c r="AHS9" s="853"/>
      <c r="AHT9" s="853"/>
      <c r="AHU9" s="853"/>
      <c r="AHV9" s="853"/>
      <c r="AHW9" s="853"/>
      <c r="AHX9" s="853"/>
      <c r="AHY9" s="853"/>
      <c r="AHZ9" s="853"/>
      <c r="AIA9" s="853"/>
      <c r="AIB9" s="853"/>
      <c r="AIC9" s="853"/>
      <c r="AID9" s="853"/>
      <c r="AIE9" s="853"/>
      <c r="AIF9" s="853"/>
      <c r="AIG9" s="853"/>
      <c r="AIH9" s="853"/>
      <c r="AII9" s="853"/>
      <c r="AIJ9" s="853"/>
      <c r="AIK9" s="853"/>
      <c r="AIL9" s="853"/>
      <c r="AIM9" s="853"/>
      <c r="AIN9" s="853"/>
      <c r="AIO9" s="853"/>
      <c r="AIP9" s="853"/>
      <c r="AIQ9" s="853"/>
      <c r="AIR9" s="853"/>
      <c r="AIS9" s="853"/>
      <c r="AIT9" s="853"/>
      <c r="AIU9" s="853"/>
      <c r="AIV9" s="853"/>
      <c r="AIW9" s="853"/>
      <c r="AIX9" s="853"/>
      <c r="AIY9" s="853"/>
      <c r="AIZ9" s="853"/>
      <c r="AJA9" s="853"/>
      <c r="AJB9" s="853"/>
      <c r="AJC9" s="853"/>
      <c r="AJD9" s="853"/>
      <c r="AJE9" s="853"/>
      <c r="AJF9" s="853"/>
      <c r="AJG9" s="853"/>
      <c r="AJH9" s="853"/>
      <c r="AJI9" s="853"/>
      <c r="AJJ9" s="853"/>
      <c r="AJK9" s="853"/>
      <c r="AJL9" s="853"/>
      <c r="AJM9" s="853"/>
      <c r="AJN9" s="853"/>
      <c r="AJO9" s="853"/>
      <c r="AJP9" s="853"/>
      <c r="AJQ9" s="853"/>
      <c r="AJR9" s="853"/>
      <c r="AJS9" s="853"/>
      <c r="AJT9" s="853"/>
      <c r="AJU9" s="853"/>
      <c r="AJV9" s="853"/>
      <c r="AJW9" s="853"/>
      <c r="AJX9" s="853"/>
      <c r="AJY9" s="853"/>
      <c r="AJZ9" s="853"/>
      <c r="AKA9" s="853"/>
      <c r="AKB9" s="853"/>
      <c r="AKC9" s="853"/>
      <c r="AKD9" s="853"/>
      <c r="AKE9" s="853"/>
      <c r="AKF9" s="853"/>
      <c r="AKG9" s="853"/>
      <c r="AKH9" s="853"/>
      <c r="AKI9" s="853"/>
      <c r="AKJ9" s="853"/>
      <c r="AKK9" s="853"/>
      <c r="AKL9" s="853"/>
      <c r="AKM9" s="853"/>
      <c r="AKN9" s="853"/>
      <c r="AKO9" s="853"/>
      <c r="AKP9" s="853"/>
    </row>
    <row r="10" spans="1:978" s="117" customFormat="1" ht="15" customHeight="1" x14ac:dyDescent="0.3">
      <c r="A10" s="195"/>
      <c r="B10" s="854" t="s">
        <v>1708</v>
      </c>
      <c r="C10" s="181" t="s">
        <v>1684</v>
      </c>
      <c r="D10" s="855" t="s">
        <v>1709</v>
      </c>
      <c r="E10" s="262"/>
      <c r="F10" s="853"/>
      <c r="G10" s="853"/>
      <c r="H10" s="853"/>
      <c r="I10" s="853"/>
      <c r="J10" s="853"/>
      <c r="K10" s="853"/>
      <c r="L10" s="853"/>
      <c r="M10" s="853"/>
      <c r="N10" s="853"/>
      <c r="O10" s="853"/>
      <c r="P10" s="853"/>
      <c r="Q10" s="853"/>
      <c r="R10" s="853"/>
      <c r="S10" s="853"/>
      <c r="T10" s="853"/>
      <c r="U10" s="853"/>
      <c r="V10" s="853"/>
      <c r="W10" s="853"/>
      <c r="X10" s="853"/>
      <c r="Y10" s="853"/>
      <c r="Z10" s="853"/>
      <c r="AA10" s="853"/>
      <c r="AB10" s="853"/>
      <c r="AC10" s="853"/>
      <c r="AD10" s="853"/>
      <c r="AE10" s="853"/>
      <c r="AF10" s="853"/>
      <c r="AG10" s="853"/>
      <c r="AH10" s="853"/>
      <c r="AI10" s="853"/>
      <c r="AJ10" s="853"/>
      <c r="AK10" s="853"/>
      <c r="AL10" s="853"/>
      <c r="AM10" s="853"/>
      <c r="AN10" s="853"/>
      <c r="AO10" s="853"/>
      <c r="AP10" s="853"/>
      <c r="AQ10" s="853"/>
      <c r="AR10" s="853"/>
      <c r="AS10" s="853"/>
      <c r="AT10" s="853"/>
      <c r="AU10" s="853"/>
      <c r="AV10" s="853"/>
      <c r="AW10" s="853"/>
      <c r="AX10" s="853"/>
      <c r="AY10" s="853"/>
      <c r="AZ10" s="853"/>
      <c r="BA10" s="853"/>
      <c r="BB10" s="853"/>
      <c r="BC10" s="853"/>
      <c r="BD10" s="853"/>
      <c r="BE10" s="853"/>
      <c r="BF10" s="853"/>
      <c r="BG10" s="853"/>
      <c r="BH10" s="853"/>
      <c r="BI10" s="853"/>
      <c r="BJ10" s="853"/>
      <c r="BK10" s="853"/>
      <c r="BL10" s="853"/>
      <c r="BM10" s="853"/>
      <c r="BN10" s="853"/>
      <c r="BO10" s="853"/>
      <c r="BP10" s="853"/>
      <c r="BQ10" s="853"/>
      <c r="BR10" s="853"/>
      <c r="BS10" s="853"/>
      <c r="BT10" s="853"/>
      <c r="BU10" s="853"/>
      <c r="BV10" s="853"/>
      <c r="BW10" s="853"/>
      <c r="BX10" s="853"/>
      <c r="BY10" s="853"/>
      <c r="BZ10" s="853"/>
      <c r="CA10" s="853"/>
      <c r="CB10" s="853"/>
      <c r="CC10" s="853"/>
      <c r="CD10" s="853"/>
      <c r="CE10" s="853"/>
      <c r="CF10" s="853"/>
      <c r="CG10" s="853"/>
      <c r="CH10" s="853"/>
      <c r="CI10" s="853"/>
      <c r="CJ10" s="853"/>
      <c r="CK10" s="853"/>
      <c r="CL10" s="853"/>
      <c r="CM10" s="853"/>
      <c r="CN10" s="853"/>
      <c r="CO10" s="853"/>
      <c r="CP10" s="853"/>
      <c r="CQ10" s="853"/>
      <c r="CR10" s="853"/>
      <c r="CS10" s="853"/>
      <c r="CT10" s="853"/>
      <c r="CU10" s="853"/>
      <c r="CV10" s="853"/>
      <c r="CW10" s="853"/>
      <c r="CX10" s="853"/>
      <c r="CY10" s="853"/>
      <c r="CZ10" s="853"/>
      <c r="DA10" s="853"/>
      <c r="DB10" s="853"/>
      <c r="DC10" s="853"/>
      <c r="DD10" s="853"/>
      <c r="DE10" s="853"/>
      <c r="DF10" s="853"/>
      <c r="DG10" s="853"/>
      <c r="DH10" s="853"/>
      <c r="DI10" s="853"/>
      <c r="DJ10" s="853"/>
      <c r="DK10" s="853"/>
      <c r="DL10" s="853"/>
      <c r="DM10" s="853"/>
      <c r="DN10" s="853"/>
      <c r="DO10" s="853"/>
      <c r="DP10" s="853"/>
      <c r="DQ10" s="853"/>
      <c r="DR10" s="853"/>
      <c r="DS10" s="853"/>
      <c r="DT10" s="853"/>
      <c r="DU10" s="853"/>
      <c r="DV10" s="853"/>
      <c r="DW10" s="853"/>
      <c r="DX10" s="853"/>
      <c r="DY10" s="853"/>
      <c r="DZ10" s="853"/>
      <c r="EA10" s="853"/>
      <c r="EB10" s="853"/>
      <c r="EC10" s="853"/>
      <c r="ED10" s="853"/>
      <c r="EE10" s="853"/>
      <c r="EF10" s="853"/>
      <c r="EG10" s="853"/>
      <c r="EH10" s="853"/>
      <c r="EI10" s="853"/>
      <c r="EJ10" s="853"/>
      <c r="EK10" s="853"/>
      <c r="EL10" s="853"/>
      <c r="EM10" s="853"/>
      <c r="EN10" s="853"/>
      <c r="EO10" s="853"/>
      <c r="EP10" s="853"/>
      <c r="EQ10" s="853"/>
      <c r="ER10" s="853"/>
      <c r="ES10" s="853"/>
      <c r="ET10" s="853"/>
      <c r="EU10" s="853"/>
      <c r="EV10" s="853"/>
      <c r="EW10" s="853"/>
      <c r="EX10" s="853"/>
      <c r="EY10" s="853"/>
      <c r="EZ10" s="853"/>
      <c r="FA10" s="853"/>
      <c r="FB10" s="853"/>
      <c r="FC10" s="853"/>
      <c r="FD10" s="853"/>
      <c r="FE10" s="853"/>
      <c r="FF10" s="853"/>
      <c r="FG10" s="853"/>
      <c r="FH10" s="853"/>
      <c r="FI10" s="853"/>
      <c r="FJ10" s="853"/>
      <c r="FK10" s="853"/>
      <c r="FL10" s="853"/>
      <c r="FM10" s="853"/>
      <c r="FN10" s="853"/>
      <c r="FO10" s="853"/>
      <c r="FP10" s="853"/>
      <c r="FQ10" s="853"/>
      <c r="FR10" s="853"/>
      <c r="FS10" s="853"/>
      <c r="FT10" s="853"/>
      <c r="FU10" s="853"/>
      <c r="FV10" s="853"/>
      <c r="FW10" s="853"/>
      <c r="FX10" s="853"/>
      <c r="FY10" s="853"/>
      <c r="FZ10" s="853"/>
      <c r="GA10" s="853"/>
      <c r="GB10" s="853"/>
      <c r="GC10" s="853"/>
      <c r="GD10" s="853"/>
      <c r="GE10" s="853"/>
      <c r="GF10" s="853"/>
      <c r="GG10" s="853"/>
      <c r="GH10" s="853"/>
      <c r="GI10" s="853"/>
      <c r="GJ10" s="853"/>
      <c r="GK10" s="853"/>
      <c r="GL10" s="853"/>
      <c r="GM10" s="853"/>
      <c r="GN10" s="853"/>
      <c r="GO10" s="853"/>
      <c r="GP10" s="853"/>
      <c r="GQ10" s="853"/>
      <c r="GR10" s="853"/>
      <c r="GS10" s="853"/>
      <c r="GT10" s="853"/>
      <c r="GU10" s="853"/>
      <c r="GV10" s="853"/>
      <c r="GW10" s="853"/>
      <c r="GX10" s="853"/>
      <c r="GY10" s="853"/>
      <c r="GZ10" s="853"/>
      <c r="HA10" s="853"/>
      <c r="HB10" s="853"/>
      <c r="HC10" s="853"/>
      <c r="HD10" s="853"/>
      <c r="HE10" s="853"/>
      <c r="HF10" s="853"/>
      <c r="HG10" s="853"/>
      <c r="HH10" s="853"/>
      <c r="HI10" s="853"/>
      <c r="HJ10" s="853"/>
      <c r="HK10" s="853"/>
      <c r="HL10" s="853"/>
      <c r="HM10" s="853"/>
      <c r="HN10" s="853"/>
      <c r="HO10" s="853"/>
      <c r="HP10" s="853"/>
      <c r="HQ10" s="853"/>
      <c r="HR10" s="853"/>
      <c r="HS10" s="853"/>
      <c r="HT10" s="853"/>
      <c r="HU10" s="853"/>
      <c r="HV10" s="853"/>
      <c r="HW10" s="853"/>
      <c r="HX10" s="853"/>
      <c r="HY10" s="853"/>
      <c r="HZ10" s="853"/>
      <c r="IA10" s="853"/>
      <c r="IB10" s="853"/>
      <c r="IC10" s="853"/>
      <c r="ID10" s="853"/>
      <c r="IE10" s="853"/>
      <c r="IF10" s="853"/>
      <c r="IG10" s="853"/>
      <c r="IH10" s="853"/>
      <c r="II10" s="853"/>
      <c r="IJ10" s="853"/>
      <c r="IK10" s="853"/>
      <c r="IL10" s="853"/>
      <c r="IM10" s="853"/>
      <c r="IN10" s="853"/>
      <c r="IO10" s="853"/>
      <c r="IP10" s="853"/>
      <c r="IQ10" s="853"/>
      <c r="IR10" s="853"/>
      <c r="IS10" s="853"/>
      <c r="IT10" s="853"/>
      <c r="IU10" s="853"/>
      <c r="IV10" s="853"/>
      <c r="IW10" s="853"/>
      <c r="IX10" s="853"/>
      <c r="IY10" s="853"/>
      <c r="IZ10" s="853"/>
      <c r="JA10" s="853"/>
      <c r="JB10" s="853"/>
      <c r="JC10" s="853"/>
      <c r="JD10" s="853"/>
      <c r="JE10" s="853"/>
      <c r="JF10" s="853"/>
      <c r="JG10" s="853"/>
      <c r="JH10" s="853"/>
      <c r="JI10" s="853"/>
      <c r="JJ10" s="853"/>
      <c r="JK10" s="853"/>
      <c r="JL10" s="853"/>
      <c r="JM10" s="853"/>
      <c r="JN10" s="853"/>
      <c r="JO10" s="853"/>
      <c r="JP10" s="853"/>
      <c r="JQ10" s="853"/>
      <c r="JR10" s="853"/>
      <c r="JS10" s="853"/>
      <c r="JT10" s="853"/>
      <c r="JU10" s="853"/>
      <c r="JV10" s="853"/>
      <c r="JW10" s="853"/>
      <c r="JX10" s="853"/>
      <c r="JY10" s="853"/>
      <c r="JZ10" s="853"/>
      <c r="KA10" s="853"/>
      <c r="KB10" s="853"/>
      <c r="KC10" s="853"/>
      <c r="KD10" s="853"/>
      <c r="KE10" s="853"/>
      <c r="KF10" s="853"/>
      <c r="KG10" s="853"/>
      <c r="KH10" s="853"/>
      <c r="KI10" s="853"/>
      <c r="KJ10" s="853"/>
      <c r="KK10" s="853"/>
      <c r="KL10" s="853"/>
      <c r="KM10" s="853"/>
      <c r="KN10" s="853"/>
      <c r="KO10" s="853"/>
      <c r="KP10" s="853"/>
      <c r="KQ10" s="853"/>
      <c r="KR10" s="853"/>
      <c r="KS10" s="853"/>
      <c r="KT10" s="853"/>
      <c r="KU10" s="853"/>
      <c r="KV10" s="853"/>
      <c r="KW10" s="853"/>
      <c r="KX10" s="853"/>
      <c r="KY10" s="853"/>
      <c r="KZ10" s="853"/>
      <c r="LA10" s="853"/>
      <c r="LB10" s="853"/>
      <c r="LC10" s="853"/>
      <c r="LD10" s="853"/>
      <c r="LE10" s="853"/>
      <c r="LF10" s="853"/>
      <c r="LG10" s="853"/>
      <c r="LH10" s="853"/>
      <c r="LI10" s="853"/>
      <c r="LJ10" s="853"/>
      <c r="LK10" s="853"/>
      <c r="LL10" s="853"/>
      <c r="LM10" s="853"/>
      <c r="LN10" s="853"/>
      <c r="LO10" s="853"/>
      <c r="LP10" s="853"/>
      <c r="LQ10" s="853"/>
      <c r="LR10" s="853"/>
      <c r="LS10" s="853"/>
      <c r="LT10" s="853"/>
      <c r="LU10" s="853"/>
      <c r="LV10" s="853"/>
      <c r="LW10" s="853"/>
      <c r="LX10" s="853"/>
      <c r="LY10" s="853"/>
      <c r="LZ10" s="853"/>
      <c r="MA10" s="853"/>
      <c r="MB10" s="853"/>
      <c r="MC10" s="853"/>
      <c r="MD10" s="853"/>
      <c r="ME10" s="853"/>
      <c r="MF10" s="853"/>
      <c r="MG10" s="853"/>
      <c r="MH10" s="853"/>
      <c r="MI10" s="853"/>
      <c r="MJ10" s="853"/>
      <c r="MK10" s="853"/>
      <c r="ML10" s="853"/>
      <c r="MM10" s="853"/>
      <c r="MN10" s="853"/>
      <c r="MO10" s="853"/>
      <c r="MP10" s="853"/>
      <c r="MQ10" s="853"/>
      <c r="MR10" s="853"/>
      <c r="MS10" s="853"/>
      <c r="MT10" s="853"/>
      <c r="MU10" s="853"/>
      <c r="MV10" s="853"/>
      <c r="MW10" s="853"/>
      <c r="MX10" s="853"/>
      <c r="MY10" s="853"/>
      <c r="MZ10" s="853"/>
      <c r="NA10" s="853"/>
      <c r="NB10" s="853"/>
      <c r="NC10" s="853"/>
      <c r="ND10" s="853"/>
      <c r="NE10" s="853"/>
      <c r="NF10" s="853"/>
      <c r="NG10" s="853"/>
      <c r="NH10" s="853"/>
      <c r="NI10" s="853"/>
      <c r="NJ10" s="853"/>
      <c r="NK10" s="853"/>
      <c r="NL10" s="853"/>
      <c r="NM10" s="853"/>
      <c r="NN10" s="853"/>
      <c r="NO10" s="853"/>
      <c r="NP10" s="853"/>
      <c r="NQ10" s="853"/>
      <c r="NR10" s="853"/>
      <c r="NS10" s="853"/>
      <c r="NT10" s="853"/>
      <c r="NU10" s="853"/>
      <c r="NV10" s="853"/>
      <c r="NW10" s="853"/>
      <c r="NX10" s="853"/>
      <c r="NY10" s="853"/>
      <c r="NZ10" s="853"/>
      <c r="OA10" s="853"/>
      <c r="OB10" s="853"/>
      <c r="OC10" s="853"/>
      <c r="OD10" s="853"/>
      <c r="OE10" s="853"/>
      <c r="OF10" s="853"/>
      <c r="OG10" s="853"/>
      <c r="OH10" s="853"/>
      <c r="OI10" s="853"/>
      <c r="OJ10" s="853"/>
      <c r="OK10" s="853"/>
      <c r="OL10" s="853"/>
      <c r="OM10" s="853"/>
      <c r="ON10" s="853"/>
      <c r="OO10" s="853"/>
      <c r="OP10" s="853"/>
      <c r="OQ10" s="853"/>
      <c r="OR10" s="853"/>
      <c r="OS10" s="853"/>
      <c r="OT10" s="853"/>
      <c r="OU10" s="853"/>
      <c r="OV10" s="853"/>
      <c r="OW10" s="853"/>
      <c r="OX10" s="853"/>
      <c r="OY10" s="853"/>
      <c r="OZ10" s="853"/>
      <c r="PA10" s="853"/>
      <c r="PB10" s="853"/>
      <c r="PC10" s="853"/>
      <c r="PD10" s="853"/>
      <c r="PE10" s="853"/>
      <c r="PF10" s="853"/>
      <c r="PG10" s="853"/>
      <c r="PH10" s="853"/>
      <c r="PI10" s="853"/>
      <c r="PJ10" s="853"/>
      <c r="PK10" s="853"/>
      <c r="PL10" s="853"/>
      <c r="PM10" s="853"/>
      <c r="PN10" s="853"/>
      <c r="PO10" s="853"/>
      <c r="PP10" s="853"/>
      <c r="PQ10" s="853"/>
      <c r="PR10" s="853"/>
      <c r="PS10" s="853"/>
      <c r="PT10" s="853"/>
      <c r="PU10" s="853"/>
      <c r="PV10" s="853"/>
      <c r="PW10" s="853"/>
      <c r="PX10" s="853"/>
      <c r="PY10" s="853"/>
      <c r="PZ10" s="853"/>
      <c r="QA10" s="853"/>
      <c r="QB10" s="853"/>
      <c r="QC10" s="853"/>
      <c r="QD10" s="853"/>
      <c r="QE10" s="853"/>
      <c r="QF10" s="853"/>
      <c r="QG10" s="853"/>
      <c r="QH10" s="853"/>
      <c r="QI10" s="853"/>
      <c r="QJ10" s="853"/>
      <c r="QK10" s="853"/>
      <c r="QL10" s="853"/>
      <c r="QM10" s="853"/>
      <c r="QN10" s="853"/>
      <c r="QO10" s="853"/>
      <c r="QP10" s="853"/>
      <c r="QQ10" s="853"/>
      <c r="QR10" s="853"/>
      <c r="QS10" s="853"/>
      <c r="QT10" s="853"/>
      <c r="QU10" s="853"/>
      <c r="QV10" s="853"/>
      <c r="QW10" s="853"/>
      <c r="QX10" s="853"/>
      <c r="QY10" s="853"/>
      <c r="QZ10" s="853"/>
      <c r="RA10" s="853"/>
      <c r="RB10" s="853"/>
      <c r="RC10" s="853"/>
      <c r="RD10" s="853"/>
      <c r="RE10" s="853"/>
      <c r="RF10" s="853"/>
      <c r="RG10" s="853"/>
      <c r="RH10" s="853"/>
      <c r="RI10" s="853"/>
      <c r="RJ10" s="853"/>
      <c r="RK10" s="853"/>
      <c r="RL10" s="853"/>
      <c r="RM10" s="853"/>
      <c r="RN10" s="853"/>
      <c r="RO10" s="853"/>
      <c r="RP10" s="853"/>
      <c r="RQ10" s="853"/>
      <c r="RR10" s="853"/>
      <c r="RS10" s="853"/>
      <c r="RT10" s="853"/>
      <c r="RU10" s="853"/>
      <c r="RV10" s="853"/>
      <c r="RW10" s="853"/>
      <c r="RX10" s="853"/>
      <c r="RY10" s="853"/>
      <c r="RZ10" s="853"/>
      <c r="SA10" s="853"/>
      <c r="SB10" s="853"/>
      <c r="SC10" s="853"/>
      <c r="SD10" s="853"/>
      <c r="SE10" s="853"/>
      <c r="SF10" s="853"/>
      <c r="SG10" s="853"/>
      <c r="SH10" s="853"/>
      <c r="SI10" s="853"/>
      <c r="SJ10" s="853"/>
      <c r="SK10" s="853"/>
      <c r="SL10" s="853"/>
      <c r="SM10" s="853"/>
      <c r="SN10" s="853"/>
      <c r="SO10" s="853"/>
      <c r="SP10" s="853"/>
      <c r="SQ10" s="853"/>
      <c r="SR10" s="853"/>
      <c r="SS10" s="853"/>
      <c r="ST10" s="853"/>
      <c r="SU10" s="853"/>
      <c r="SV10" s="853"/>
      <c r="SW10" s="853"/>
      <c r="SX10" s="853"/>
      <c r="SY10" s="853"/>
      <c r="SZ10" s="853"/>
      <c r="TA10" s="853"/>
      <c r="TB10" s="853"/>
      <c r="TC10" s="853"/>
      <c r="TD10" s="853"/>
      <c r="TE10" s="853"/>
      <c r="TF10" s="853"/>
      <c r="TG10" s="853"/>
      <c r="TH10" s="853"/>
      <c r="TI10" s="853"/>
      <c r="TJ10" s="853"/>
      <c r="TK10" s="853"/>
      <c r="TL10" s="853"/>
      <c r="TM10" s="853"/>
      <c r="TN10" s="853"/>
      <c r="TO10" s="853"/>
      <c r="TP10" s="853"/>
      <c r="TQ10" s="853"/>
      <c r="TR10" s="853"/>
      <c r="TS10" s="853"/>
      <c r="TT10" s="853"/>
      <c r="TU10" s="853"/>
      <c r="TV10" s="853"/>
      <c r="TW10" s="853"/>
      <c r="TX10" s="853"/>
      <c r="TY10" s="853"/>
      <c r="TZ10" s="853"/>
      <c r="UA10" s="853"/>
      <c r="UB10" s="853"/>
      <c r="UC10" s="853"/>
      <c r="UD10" s="853"/>
      <c r="UE10" s="853"/>
      <c r="UF10" s="853"/>
      <c r="UG10" s="853"/>
      <c r="UH10" s="853"/>
      <c r="UI10" s="853"/>
      <c r="UJ10" s="853"/>
      <c r="UK10" s="853"/>
      <c r="UL10" s="853"/>
      <c r="UM10" s="853"/>
      <c r="UN10" s="853"/>
      <c r="UO10" s="853"/>
      <c r="UP10" s="853"/>
      <c r="UQ10" s="853"/>
      <c r="UR10" s="853"/>
      <c r="US10" s="853"/>
      <c r="UT10" s="853"/>
      <c r="UU10" s="853"/>
      <c r="UV10" s="853"/>
      <c r="UW10" s="853"/>
      <c r="UX10" s="853"/>
      <c r="UY10" s="853"/>
      <c r="UZ10" s="853"/>
      <c r="VA10" s="853"/>
      <c r="VB10" s="853"/>
      <c r="VC10" s="853"/>
      <c r="VD10" s="853"/>
      <c r="VE10" s="853"/>
      <c r="VF10" s="853"/>
      <c r="VG10" s="853"/>
      <c r="VH10" s="853"/>
      <c r="VI10" s="853"/>
      <c r="VJ10" s="853"/>
      <c r="VK10" s="853"/>
      <c r="VL10" s="853"/>
      <c r="VM10" s="853"/>
      <c r="VN10" s="853"/>
      <c r="VO10" s="853"/>
      <c r="VP10" s="853"/>
      <c r="VQ10" s="853"/>
      <c r="VR10" s="853"/>
      <c r="VS10" s="853"/>
      <c r="VT10" s="853"/>
      <c r="VU10" s="853"/>
      <c r="VV10" s="853"/>
      <c r="VW10" s="853"/>
      <c r="VX10" s="853"/>
      <c r="VY10" s="853"/>
      <c r="VZ10" s="853"/>
      <c r="WA10" s="853"/>
      <c r="WB10" s="853"/>
      <c r="WC10" s="853"/>
      <c r="WD10" s="853"/>
      <c r="WE10" s="853"/>
      <c r="WF10" s="853"/>
      <c r="WG10" s="853"/>
      <c r="WH10" s="853"/>
      <c r="WI10" s="853"/>
      <c r="WJ10" s="853"/>
      <c r="WK10" s="853"/>
      <c r="WL10" s="853"/>
      <c r="WM10" s="853"/>
      <c r="WN10" s="853"/>
      <c r="WO10" s="853"/>
      <c r="WP10" s="853"/>
      <c r="WQ10" s="853"/>
      <c r="WR10" s="853"/>
      <c r="WS10" s="853"/>
      <c r="WT10" s="853"/>
      <c r="WU10" s="853"/>
      <c r="WV10" s="853"/>
      <c r="WW10" s="853"/>
      <c r="WX10" s="853"/>
      <c r="WY10" s="853"/>
      <c r="WZ10" s="853"/>
      <c r="XA10" s="853"/>
      <c r="XB10" s="853"/>
      <c r="XC10" s="853"/>
      <c r="XD10" s="853"/>
      <c r="XE10" s="853"/>
      <c r="XF10" s="853"/>
      <c r="XG10" s="853"/>
      <c r="XH10" s="853"/>
      <c r="XI10" s="853"/>
      <c r="XJ10" s="853"/>
      <c r="XK10" s="853"/>
      <c r="XL10" s="853"/>
      <c r="XM10" s="853"/>
      <c r="XN10" s="853"/>
      <c r="XO10" s="853"/>
      <c r="XP10" s="853"/>
      <c r="XQ10" s="853"/>
      <c r="XR10" s="853"/>
      <c r="XS10" s="853"/>
      <c r="XT10" s="853"/>
      <c r="XU10" s="853"/>
      <c r="XV10" s="853"/>
      <c r="XW10" s="853"/>
      <c r="XX10" s="853"/>
      <c r="XY10" s="853"/>
      <c r="XZ10" s="853"/>
      <c r="YA10" s="853"/>
      <c r="YB10" s="853"/>
      <c r="YC10" s="853"/>
      <c r="YD10" s="853"/>
      <c r="YE10" s="853"/>
      <c r="YF10" s="853"/>
      <c r="YG10" s="853"/>
      <c r="YH10" s="853"/>
      <c r="YI10" s="853"/>
      <c r="YJ10" s="853"/>
      <c r="YK10" s="853"/>
      <c r="YL10" s="853"/>
      <c r="YM10" s="853"/>
      <c r="YN10" s="853"/>
      <c r="YO10" s="853"/>
      <c r="YP10" s="853"/>
      <c r="YQ10" s="853"/>
      <c r="YR10" s="853"/>
      <c r="YS10" s="853"/>
      <c r="YT10" s="853"/>
      <c r="YU10" s="853"/>
      <c r="YV10" s="853"/>
      <c r="YW10" s="853"/>
      <c r="YX10" s="853"/>
      <c r="YY10" s="853"/>
      <c r="YZ10" s="853"/>
      <c r="ZA10" s="853"/>
      <c r="ZB10" s="853"/>
      <c r="ZC10" s="853"/>
      <c r="ZD10" s="853"/>
      <c r="ZE10" s="853"/>
      <c r="ZF10" s="853"/>
      <c r="ZG10" s="853"/>
      <c r="ZH10" s="853"/>
      <c r="ZI10" s="853"/>
      <c r="ZJ10" s="853"/>
      <c r="ZK10" s="853"/>
      <c r="ZL10" s="853"/>
      <c r="ZM10" s="853"/>
      <c r="ZN10" s="853"/>
      <c r="ZO10" s="853"/>
      <c r="ZP10" s="853"/>
      <c r="ZQ10" s="853"/>
      <c r="ZR10" s="853"/>
      <c r="ZS10" s="853"/>
      <c r="ZT10" s="853"/>
      <c r="ZU10" s="853"/>
      <c r="ZV10" s="853"/>
      <c r="ZW10" s="853"/>
      <c r="ZX10" s="853"/>
      <c r="ZY10" s="853"/>
      <c r="ZZ10" s="853"/>
      <c r="AAA10" s="853"/>
      <c r="AAB10" s="853"/>
      <c r="AAC10" s="853"/>
      <c r="AAD10" s="853"/>
      <c r="AAE10" s="853"/>
      <c r="AAF10" s="853"/>
      <c r="AAG10" s="853"/>
      <c r="AAH10" s="853"/>
      <c r="AAI10" s="853"/>
      <c r="AAJ10" s="853"/>
      <c r="AAK10" s="853"/>
      <c r="AAL10" s="853"/>
      <c r="AAM10" s="853"/>
      <c r="AAN10" s="853"/>
      <c r="AAO10" s="853"/>
      <c r="AAP10" s="853"/>
      <c r="AAQ10" s="853"/>
      <c r="AAR10" s="853"/>
      <c r="AAS10" s="853"/>
      <c r="AAT10" s="853"/>
      <c r="AAU10" s="853"/>
      <c r="AAV10" s="853"/>
      <c r="AAW10" s="853"/>
      <c r="AAX10" s="853"/>
      <c r="AAY10" s="853"/>
      <c r="AAZ10" s="853"/>
      <c r="ABA10" s="853"/>
      <c r="ABB10" s="853"/>
      <c r="ABC10" s="853"/>
      <c r="ABD10" s="853"/>
      <c r="ABE10" s="853"/>
      <c r="ABF10" s="853"/>
      <c r="ABG10" s="853"/>
      <c r="ABH10" s="853"/>
      <c r="ABI10" s="853"/>
      <c r="ABJ10" s="853"/>
      <c r="ABK10" s="853"/>
      <c r="ABL10" s="853"/>
      <c r="ABM10" s="853"/>
      <c r="ABN10" s="853"/>
      <c r="ABO10" s="853"/>
      <c r="ABP10" s="853"/>
      <c r="ABQ10" s="853"/>
      <c r="ABR10" s="853"/>
      <c r="ABS10" s="853"/>
      <c r="ABT10" s="853"/>
      <c r="ABU10" s="853"/>
      <c r="ABV10" s="853"/>
      <c r="ABW10" s="853"/>
      <c r="ABX10" s="853"/>
      <c r="ABY10" s="853"/>
      <c r="ABZ10" s="853"/>
      <c r="ACA10" s="853"/>
      <c r="ACB10" s="853"/>
      <c r="ACC10" s="853"/>
      <c r="ACD10" s="853"/>
      <c r="ACE10" s="853"/>
      <c r="ACF10" s="853"/>
      <c r="ACG10" s="853"/>
      <c r="ACH10" s="853"/>
      <c r="ACI10" s="853"/>
      <c r="ACJ10" s="853"/>
      <c r="ACK10" s="853"/>
      <c r="ACL10" s="853"/>
      <c r="ACM10" s="853"/>
      <c r="ACN10" s="853"/>
      <c r="ACO10" s="853"/>
      <c r="ACP10" s="853"/>
      <c r="ACQ10" s="853"/>
      <c r="ACR10" s="853"/>
      <c r="ACS10" s="853"/>
      <c r="ACT10" s="853"/>
      <c r="ACU10" s="853"/>
      <c r="ACV10" s="853"/>
      <c r="ACW10" s="853"/>
      <c r="ACX10" s="853"/>
      <c r="ACY10" s="853"/>
      <c r="ACZ10" s="853"/>
      <c r="ADA10" s="853"/>
      <c r="ADB10" s="853"/>
      <c r="ADC10" s="853"/>
      <c r="ADD10" s="853"/>
      <c r="ADE10" s="853"/>
      <c r="ADF10" s="853"/>
      <c r="ADG10" s="853"/>
      <c r="ADH10" s="853"/>
      <c r="ADI10" s="853"/>
      <c r="ADJ10" s="853"/>
      <c r="ADK10" s="853"/>
      <c r="ADL10" s="853"/>
      <c r="ADM10" s="853"/>
      <c r="ADN10" s="853"/>
      <c r="ADO10" s="853"/>
      <c r="ADP10" s="853"/>
      <c r="ADQ10" s="853"/>
      <c r="ADR10" s="853"/>
      <c r="ADS10" s="853"/>
      <c r="ADT10" s="853"/>
      <c r="ADU10" s="853"/>
      <c r="ADV10" s="853"/>
      <c r="ADW10" s="853"/>
      <c r="ADX10" s="853"/>
      <c r="ADY10" s="853"/>
      <c r="ADZ10" s="853"/>
      <c r="AEA10" s="853"/>
      <c r="AEB10" s="853"/>
      <c r="AEC10" s="853"/>
      <c r="AED10" s="853"/>
      <c r="AEE10" s="853"/>
      <c r="AEF10" s="853"/>
      <c r="AEG10" s="853"/>
      <c r="AEH10" s="853"/>
      <c r="AEI10" s="853"/>
      <c r="AEJ10" s="853"/>
      <c r="AEK10" s="853"/>
      <c r="AEL10" s="853"/>
      <c r="AEM10" s="853"/>
      <c r="AEN10" s="853"/>
      <c r="AEO10" s="853"/>
      <c r="AEP10" s="853"/>
      <c r="AEQ10" s="853"/>
      <c r="AER10" s="853"/>
      <c r="AES10" s="853"/>
      <c r="AET10" s="853"/>
      <c r="AEU10" s="853"/>
      <c r="AEV10" s="853"/>
      <c r="AEW10" s="853"/>
      <c r="AEX10" s="853"/>
      <c r="AEY10" s="853"/>
      <c r="AEZ10" s="853"/>
      <c r="AFA10" s="853"/>
      <c r="AFB10" s="853"/>
      <c r="AFC10" s="853"/>
      <c r="AFD10" s="853"/>
      <c r="AFE10" s="853"/>
      <c r="AFF10" s="853"/>
      <c r="AFG10" s="853"/>
      <c r="AFH10" s="853"/>
      <c r="AFI10" s="853"/>
      <c r="AFJ10" s="853"/>
      <c r="AFK10" s="853"/>
      <c r="AFL10" s="853"/>
      <c r="AFM10" s="853"/>
      <c r="AFN10" s="853"/>
      <c r="AFO10" s="853"/>
      <c r="AFP10" s="853"/>
      <c r="AFQ10" s="853"/>
      <c r="AFR10" s="853"/>
      <c r="AFS10" s="853"/>
      <c r="AFT10" s="853"/>
      <c r="AFU10" s="853"/>
      <c r="AFV10" s="853"/>
      <c r="AFW10" s="853"/>
      <c r="AFX10" s="853"/>
      <c r="AFY10" s="853"/>
      <c r="AFZ10" s="853"/>
      <c r="AGA10" s="853"/>
      <c r="AGB10" s="853"/>
      <c r="AGC10" s="853"/>
      <c r="AGD10" s="853"/>
      <c r="AGE10" s="853"/>
      <c r="AGF10" s="853"/>
      <c r="AGG10" s="853"/>
      <c r="AGH10" s="853"/>
      <c r="AGI10" s="853"/>
      <c r="AGJ10" s="853"/>
      <c r="AGK10" s="853"/>
      <c r="AGL10" s="853"/>
      <c r="AGM10" s="853"/>
      <c r="AGN10" s="853"/>
      <c r="AGO10" s="853"/>
      <c r="AGP10" s="853"/>
      <c r="AGQ10" s="853"/>
      <c r="AGR10" s="853"/>
      <c r="AGS10" s="853"/>
      <c r="AGT10" s="853"/>
      <c r="AGU10" s="853"/>
      <c r="AGV10" s="853"/>
      <c r="AGW10" s="853"/>
      <c r="AGX10" s="853"/>
      <c r="AGY10" s="853"/>
      <c r="AGZ10" s="853"/>
      <c r="AHA10" s="853"/>
      <c r="AHB10" s="853"/>
      <c r="AHC10" s="853"/>
      <c r="AHD10" s="853"/>
      <c r="AHE10" s="853"/>
      <c r="AHF10" s="853"/>
      <c r="AHG10" s="853"/>
      <c r="AHH10" s="853"/>
      <c r="AHI10" s="853"/>
      <c r="AHJ10" s="853"/>
      <c r="AHK10" s="853"/>
      <c r="AHL10" s="853"/>
      <c r="AHM10" s="853"/>
      <c r="AHN10" s="853"/>
      <c r="AHO10" s="853"/>
      <c r="AHP10" s="853"/>
      <c r="AHQ10" s="853"/>
      <c r="AHR10" s="853"/>
      <c r="AHS10" s="853"/>
      <c r="AHT10" s="853"/>
      <c r="AHU10" s="853"/>
      <c r="AHV10" s="853"/>
      <c r="AHW10" s="853"/>
      <c r="AHX10" s="853"/>
      <c r="AHY10" s="853"/>
      <c r="AHZ10" s="853"/>
      <c r="AIA10" s="853"/>
      <c r="AIB10" s="853"/>
      <c r="AIC10" s="853"/>
      <c r="AID10" s="853"/>
      <c r="AIE10" s="853"/>
      <c r="AIF10" s="853"/>
      <c r="AIG10" s="853"/>
      <c r="AIH10" s="853"/>
      <c r="AII10" s="853"/>
      <c r="AIJ10" s="853"/>
      <c r="AIK10" s="853"/>
      <c r="AIL10" s="853"/>
      <c r="AIM10" s="853"/>
      <c r="AIN10" s="853"/>
      <c r="AIO10" s="853"/>
      <c r="AIP10" s="853"/>
      <c r="AIQ10" s="853"/>
      <c r="AIR10" s="853"/>
      <c r="AIS10" s="853"/>
      <c r="AIT10" s="853"/>
      <c r="AIU10" s="853"/>
      <c r="AIV10" s="853"/>
      <c r="AIW10" s="853"/>
      <c r="AIX10" s="853"/>
      <c r="AIY10" s="853"/>
      <c r="AIZ10" s="853"/>
      <c r="AJA10" s="853"/>
      <c r="AJB10" s="853"/>
      <c r="AJC10" s="853"/>
      <c r="AJD10" s="853"/>
      <c r="AJE10" s="853"/>
      <c r="AJF10" s="853"/>
      <c r="AJG10" s="853"/>
      <c r="AJH10" s="853"/>
      <c r="AJI10" s="853"/>
      <c r="AJJ10" s="853"/>
      <c r="AJK10" s="853"/>
      <c r="AJL10" s="853"/>
      <c r="AJM10" s="853"/>
      <c r="AJN10" s="853"/>
      <c r="AJO10" s="853"/>
      <c r="AJP10" s="853"/>
      <c r="AJQ10" s="853"/>
      <c r="AJR10" s="853"/>
      <c r="AJS10" s="853"/>
      <c r="AJT10" s="853"/>
      <c r="AJU10" s="853"/>
      <c r="AJV10" s="853"/>
      <c r="AJW10" s="853"/>
      <c r="AJX10" s="853"/>
      <c r="AJY10" s="853"/>
      <c r="AJZ10" s="853"/>
      <c r="AKA10" s="853"/>
      <c r="AKB10" s="853"/>
      <c r="AKC10" s="853"/>
      <c r="AKD10" s="853"/>
      <c r="AKE10" s="853"/>
      <c r="AKF10" s="853"/>
      <c r="AKG10" s="853"/>
      <c r="AKH10" s="853"/>
      <c r="AKI10" s="853"/>
      <c r="AKJ10" s="853"/>
      <c r="AKK10" s="853"/>
      <c r="AKL10" s="853"/>
      <c r="AKM10" s="853"/>
      <c r="AKN10" s="853"/>
      <c r="AKO10" s="853"/>
      <c r="AKP10" s="853"/>
    </row>
    <row r="11" spans="1:978" s="117" customFormat="1" ht="15" customHeight="1" x14ac:dyDescent="0.3">
      <c r="A11" s="195"/>
      <c r="B11" s="735" t="s">
        <v>1712</v>
      </c>
      <c r="C11" s="703" t="s">
        <v>498</v>
      </c>
      <c r="D11" s="811" t="s">
        <v>1713</v>
      </c>
      <c r="E11" s="262"/>
      <c r="F11" s="853"/>
      <c r="G11" s="853"/>
      <c r="H11" s="853"/>
      <c r="I11" s="853"/>
      <c r="J11" s="853"/>
      <c r="K11" s="853"/>
      <c r="L11" s="853"/>
      <c r="M11" s="853"/>
      <c r="N11" s="853"/>
      <c r="O11" s="853"/>
      <c r="P11" s="853"/>
      <c r="Q11" s="853"/>
      <c r="R11" s="853"/>
      <c r="S11" s="853"/>
      <c r="T11" s="853"/>
      <c r="U11" s="853"/>
      <c r="V11" s="853"/>
      <c r="W11" s="853"/>
      <c r="X11" s="853"/>
      <c r="Y11" s="853"/>
      <c r="Z11" s="853"/>
      <c r="AA11" s="853"/>
      <c r="AB11" s="853"/>
      <c r="AC11" s="853"/>
      <c r="AD11" s="853"/>
      <c r="AE11" s="853"/>
      <c r="AF11" s="853"/>
      <c r="AG11" s="853"/>
      <c r="AH11" s="853"/>
      <c r="AI11" s="853"/>
      <c r="AJ11" s="853"/>
      <c r="AK11" s="853"/>
      <c r="AL11" s="853"/>
      <c r="AM11" s="853"/>
      <c r="AN11" s="853"/>
      <c r="AO11" s="853"/>
      <c r="AP11" s="853"/>
      <c r="AQ11" s="853"/>
      <c r="AR11" s="853"/>
      <c r="AS11" s="853"/>
      <c r="AT11" s="853"/>
      <c r="AU11" s="853"/>
      <c r="AV11" s="853"/>
      <c r="AW11" s="853"/>
      <c r="AX11" s="853"/>
      <c r="AY11" s="853"/>
      <c r="AZ11" s="853"/>
      <c r="BA11" s="853"/>
      <c r="BB11" s="853"/>
      <c r="BC11" s="853"/>
      <c r="BD11" s="853"/>
      <c r="BE11" s="853"/>
      <c r="BF11" s="853"/>
      <c r="BG11" s="853"/>
      <c r="BH11" s="853"/>
      <c r="BI11" s="853"/>
      <c r="BJ11" s="853"/>
      <c r="BK11" s="853"/>
      <c r="BL11" s="853"/>
      <c r="BM11" s="853"/>
      <c r="BN11" s="853"/>
      <c r="BO11" s="853"/>
      <c r="BP11" s="853"/>
      <c r="BQ11" s="853"/>
      <c r="BR11" s="853"/>
      <c r="BS11" s="853"/>
      <c r="BT11" s="853"/>
      <c r="BU11" s="853"/>
      <c r="BV11" s="853"/>
      <c r="BW11" s="853"/>
      <c r="BX11" s="853"/>
      <c r="BY11" s="853"/>
      <c r="BZ11" s="853"/>
      <c r="CA11" s="853"/>
      <c r="CB11" s="853"/>
      <c r="CC11" s="853"/>
      <c r="CD11" s="853"/>
      <c r="CE11" s="853"/>
      <c r="CF11" s="853"/>
      <c r="CG11" s="853"/>
      <c r="CH11" s="853"/>
      <c r="CI11" s="853"/>
      <c r="CJ11" s="853"/>
      <c r="CK11" s="853"/>
      <c r="CL11" s="853"/>
      <c r="CM11" s="853"/>
      <c r="CN11" s="853"/>
      <c r="CO11" s="853"/>
      <c r="CP11" s="853"/>
      <c r="CQ11" s="853"/>
      <c r="CR11" s="853"/>
      <c r="CS11" s="853"/>
      <c r="CT11" s="853"/>
      <c r="CU11" s="853"/>
      <c r="CV11" s="853"/>
      <c r="CW11" s="853"/>
      <c r="CX11" s="853"/>
      <c r="CY11" s="853"/>
      <c r="CZ11" s="853"/>
      <c r="DA11" s="853"/>
      <c r="DB11" s="853"/>
      <c r="DC11" s="853"/>
      <c r="DD11" s="853"/>
      <c r="DE11" s="853"/>
      <c r="DF11" s="853"/>
      <c r="DG11" s="853"/>
      <c r="DH11" s="853"/>
      <c r="DI11" s="853"/>
      <c r="DJ11" s="853"/>
      <c r="DK11" s="853"/>
      <c r="DL11" s="853"/>
      <c r="DM11" s="853"/>
      <c r="DN11" s="853"/>
      <c r="DO11" s="853"/>
      <c r="DP11" s="853"/>
      <c r="DQ11" s="853"/>
      <c r="DR11" s="853"/>
      <c r="DS11" s="853"/>
      <c r="DT11" s="853"/>
      <c r="DU11" s="853"/>
      <c r="DV11" s="853"/>
      <c r="DW11" s="853"/>
      <c r="DX11" s="853"/>
      <c r="DY11" s="853"/>
      <c r="DZ11" s="853"/>
      <c r="EA11" s="853"/>
      <c r="EB11" s="853"/>
      <c r="EC11" s="853"/>
      <c r="ED11" s="853"/>
      <c r="EE11" s="853"/>
      <c r="EF11" s="853"/>
      <c r="EG11" s="853"/>
      <c r="EH11" s="853"/>
      <c r="EI11" s="853"/>
      <c r="EJ11" s="853"/>
      <c r="EK11" s="853"/>
      <c r="EL11" s="853"/>
      <c r="EM11" s="853"/>
      <c r="EN11" s="853"/>
      <c r="EO11" s="853"/>
      <c r="EP11" s="853"/>
      <c r="EQ11" s="853"/>
      <c r="ER11" s="853"/>
      <c r="ES11" s="853"/>
      <c r="ET11" s="853"/>
      <c r="EU11" s="853"/>
      <c r="EV11" s="853"/>
      <c r="EW11" s="853"/>
      <c r="EX11" s="853"/>
      <c r="EY11" s="853"/>
      <c r="EZ11" s="853"/>
      <c r="FA11" s="853"/>
      <c r="FB11" s="853"/>
      <c r="FC11" s="853"/>
      <c r="FD11" s="853"/>
      <c r="FE11" s="853"/>
      <c r="FF11" s="853"/>
      <c r="FG11" s="853"/>
      <c r="FH11" s="853"/>
      <c r="FI11" s="853"/>
      <c r="FJ11" s="853"/>
      <c r="FK11" s="853"/>
      <c r="FL11" s="853"/>
      <c r="FM11" s="853"/>
      <c r="FN11" s="853"/>
      <c r="FO11" s="853"/>
      <c r="FP11" s="853"/>
      <c r="FQ11" s="853"/>
      <c r="FR11" s="853"/>
      <c r="FS11" s="853"/>
      <c r="FT11" s="853"/>
      <c r="FU11" s="853"/>
      <c r="FV11" s="853"/>
      <c r="FW11" s="853"/>
      <c r="FX11" s="853"/>
      <c r="FY11" s="853"/>
      <c r="FZ11" s="853"/>
      <c r="GA11" s="853"/>
      <c r="GB11" s="853"/>
      <c r="GC11" s="853"/>
      <c r="GD11" s="853"/>
      <c r="GE11" s="853"/>
      <c r="GF11" s="853"/>
      <c r="GG11" s="853"/>
      <c r="GH11" s="853"/>
      <c r="GI11" s="853"/>
      <c r="GJ11" s="853"/>
      <c r="GK11" s="853"/>
      <c r="GL11" s="853"/>
      <c r="GM11" s="853"/>
      <c r="GN11" s="853"/>
      <c r="GO11" s="853"/>
      <c r="GP11" s="853"/>
      <c r="GQ11" s="853"/>
      <c r="GR11" s="853"/>
      <c r="GS11" s="853"/>
      <c r="GT11" s="853"/>
      <c r="GU11" s="853"/>
      <c r="GV11" s="853"/>
      <c r="GW11" s="853"/>
      <c r="GX11" s="853"/>
      <c r="GY11" s="853"/>
      <c r="GZ11" s="853"/>
      <c r="HA11" s="853"/>
      <c r="HB11" s="853"/>
      <c r="HC11" s="853"/>
      <c r="HD11" s="853"/>
      <c r="HE11" s="853"/>
      <c r="HF11" s="853"/>
      <c r="HG11" s="853"/>
      <c r="HH11" s="853"/>
      <c r="HI11" s="853"/>
      <c r="HJ11" s="853"/>
      <c r="HK11" s="853"/>
      <c r="HL11" s="853"/>
      <c r="HM11" s="853"/>
      <c r="HN11" s="853"/>
      <c r="HO11" s="853"/>
      <c r="HP11" s="853"/>
      <c r="HQ11" s="853"/>
      <c r="HR11" s="853"/>
      <c r="HS11" s="853"/>
      <c r="HT11" s="853"/>
      <c r="HU11" s="853"/>
      <c r="HV11" s="853"/>
      <c r="HW11" s="853"/>
      <c r="HX11" s="853"/>
      <c r="HY11" s="853"/>
      <c r="HZ11" s="853"/>
      <c r="IA11" s="853"/>
      <c r="IB11" s="853"/>
      <c r="IC11" s="853"/>
      <c r="ID11" s="853"/>
      <c r="IE11" s="853"/>
      <c r="IF11" s="853"/>
      <c r="IG11" s="853"/>
      <c r="IH11" s="853"/>
      <c r="II11" s="853"/>
      <c r="IJ11" s="853"/>
      <c r="IK11" s="853"/>
      <c r="IL11" s="853"/>
      <c r="IM11" s="853"/>
      <c r="IN11" s="853"/>
      <c r="IO11" s="853"/>
      <c r="IP11" s="853"/>
      <c r="IQ11" s="853"/>
      <c r="IR11" s="853"/>
      <c r="IS11" s="853"/>
      <c r="IT11" s="853"/>
      <c r="IU11" s="853"/>
      <c r="IV11" s="853"/>
      <c r="IW11" s="853"/>
      <c r="IX11" s="853"/>
      <c r="IY11" s="853"/>
      <c r="IZ11" s="853"/>
      <c r="JA11" s="853"/>
      <c r="JB11" s="853"/>
      <c r="JC11" s="853"/>
      <c r="JD11" s="853"/>
      <c r="JE11" s="853"/>
      <c r="JF11" s="853"/>
      <c r="JG11" s="853"/>
      <c r="JH11" s="853"/>
      <c r="JI11" s="853"/>
      <c r="JJ11" s="853"/>
      <c r="JK11" s="853"/>
      <c r="JL11" s="853"/>
      <c r="JM11" s="853"/>
      <c r="JN11" s="853"/>
      <c r="JO11" s="853"/>
      <c r="JP11" s="853"/>
      <c r="JQ11" s="853"/>
      <c r="JR11" s="853"/>
      <c r="JS11" s="853"/>
      <c r="JT11" s="853"/>
      <c r="JU11" s="853"/>
      <c r="JV11" s="853"/>
      <c r="JW11" s="853"/>
      <c r="JX11" s="853"/>
      <c r="JY11" s="853"/>
      <c r="JZ11" s="853"/>
      <c r="KA11" s="853"/>
      <c r="KB11" s="853"/>
      <c r="KC11" s="853"/>
      <c r="KD11" s="853"/>
      <c r="KE11" s="853"/>
      <c r="KF11" s="853"/>
      <c r="KG11" s="853"/>
      <c r="KH11" s="853"/>
      <c r="KI11" s="853"/>
      <c r="KJ11" s="853"/>
      <c r="KK11" s="853"/>
      <c r="KL11" s="853"/>
      <c r="KM11" s="853"/>
      <c r="KN11" s="853"/>
      <c r="KO11" s="853"/>
      <c r="KP11" s="853"/>
      <c r="KQ11" s="853"/>
      <c r="KR11" s="853"/>
      <c r="KS11" s="853"/>
      <c r="KT11" s="853"/>
      <c r="KU11" s="853"/>
      <c r="KV11" s="853"/>
      <c r="KW11" s="853"/>
      <c r="KX11" s="853"/>
      <c r="KY11" s="853"/>
      <c r="KZ11" s="853"/>
      <c r="LA11" s="853"/>
      <c r="LB11" s="853"/>
      <c r="LC11" s="853"/>
      <c r="LD11" s="853"/>
      <c r="LE11" s="853"/>
      <c r="LF11" s="853"/>
      <c r="LG11" s="853"/>
      <c r="LH11" s="853"/>
      <c r="LI11" s="853"/>
      <c r="LJ11" s="853"/>
      <c r="LK11" s="853"/>
      <c r="LL11" s="853"/>
      <c r="LM11" s="853"/>
      <c r="LN11" s="853"/>
      <c r="LO11" s="853"/>
      <c r="LP11" s="853"/>
      <c r="LQ11" s="853"/>
      <c r="LR11" s="853"/>
      <c r="LS11" s="853"/>
      <c r="LT11" s="853"/>
      <c r="LU11" s="853"/>
      <c r="LV11" s="853"/>
      <c r="LW11" s="853"/>
      <c r="LX11" s="853"/>
      <c r="LY11" s="853"/>
      <c r="LZ11" s="853"/>
      <c r="MA11" s="853"/>
      <c r="MB11" s="853"/>
      <c r="MC11" s="853"/>
      <c r="MD11" s="853"/>
      <c r="ME11" s="853"/>
      <c r="MF11" s="853"/>
      <c r="MG11" s="853"/>
      <c r="MH11" s="853"/>
      <c r="MI11" s="853"/>
      <c r="MJ11" s="853"/>
      <c r="MK11" s="853"/>
      <c r="ML11" s="853"/>
      <c r="MM11" s="853"/>
      <c r="MN11" s="853"/>
      <c r="MO11" s="853"/>
      <c r="MP11" s="853"/>
      <c r="MQ11" s="853"/>
      <c r="MR11" s="853"/>
      <c r="MS11" s="853"/>
      <c r="MT11" s="853"/>
      <c r="MU11" s="853"/>
      <c r="MV11" s="853"/>
      <c r="MW11" s="853"/>
      <c r="MX11" s="853"/>
      <c r="MY11" s="853"/>
      <c r="MZ11" s="853"/>
      <c r="NA11" s="853"/>
      <c r="NB11" s="853"/>
      <c r="NC11" s="853"/>
      <c r="ND11" s="853"/>
      <c r="NE11" s="853"/>
      <c r="NF11" s="853"/>
      <c r="NG11" s="853"/>
      <c r="NH11" s="853"/>
      <c r="NI11" s="853"/>
      <c r="NJ11" s="853"/>
      <c r="NK11" s="853"/>
      <c r="NL11" s="853"/>
      <c r="NM11" s="853"/>
      <c r="NN11" s="853"/>
      <c r="NO11" s="853"/>
      <c r="NP11" s="853"/>
      <c r="NQ11" s="853"/>
      <c r="NR11" s="853"/>
      <c r="NS11" s="853"/>
      <c r="NT11" s="853"/>
      <c r="NU11" s="853"/>
      <c r="NV11" s="853"/>
      <c r="NW11" s="853"/>
      <c r="NX11" s="853"/>
      <c r="NY11" s="853"/>
      <c r="NZ11" s="853"/>
      <c r="OA11" s="853"/>
      <c r="OB11" s="853"/>
      <c r="OC11" s="853"/>
      <c r="OD11" s="853"/>
      <c r="OE11" s="853"/>
      <c r="OF11" s="853"/>
      <c r="OG11" s="853"/>
      <c r="OH11" s="853"/>
      <c r="OI11" s="853"/>
      <c r="OJ11" s="853"/>
      <c r="OK11" s="853"/>
      <c r="OL11" s="853"/>
      <c r="OM11" s="853"/>
      <c r="ON11" s="853"/>
      <c r="OO11" s="853"/>
      <c r="OP11" s="853"/>
      <c r="OQ11" s="853"/>
      <c r="OR11" s="853"/>
      <c r="OS11" s="853"/>
      <c r="OT11" s="853"/>
      <c r="OU11" s="853"/>
      <c r="OV11" s="853"/>
      <c r="OW11" s="853"/>
      <c r="OX11" s="853"/>
      <c r="OY11" s="853"/>
      <c r="OZ11" s="853"/>
      <c r="PA11" s="853"/>
      <c r="PB11" s="853"/>
      <c r="PC11" s="853"/>
      <c r="PD11" s="853"/>
      <c r="PE11" s="853"/>
      <c r="PF11" s="853"/>
      <c r="PG11" s="853"/>
      <c r="PH11" s="853"/>
      <c r="PI11" s="853"/>
      <c r="PJ11" s="853"/>
      <c r="PK11" s="853"/>
      <c r="PL11" s="853"/>
      <c r="PM11" s="853"/>
      <c r="PN11" s="853"/>
      <c r="PO11" s="853"/>
      <c r="PP11" s="853"/>
      <c r="PQ11" s="853"/>
      <c r="PR11" s="853"/>
      <c r="PS11" s="853"/>
      <c r="PT11" s="853"/>
      <c r="PU11" s="853"/>
      <c r="PV11" s="853"/>
      <c r="PW11" s="853"/>
      <c r="PX11" s="853"/>
      <c r="PY11" s="853"/>
      <c r="PZ11" s="853"/>
      <c r="QA11" s="853"/>
      <c r="QB11" s="853"/>
      <c r="QC11" s="853"/>
      <c r="QD11" s="853"/>
      <c r="QE11" s="853"/>
      <c r="QF11" s="853"/>
      <c r="QG11" s="853"/>
      <c r="QH11" s="853"/>
      <c r="QI11" s="853"/>
      <c r="QJ11" s="853"/>
      <c r="QK11" s="853"/>
      <c r="QL11" s="853"/>
      <c r="QM11" s="853"/>
      <c r="QN11" s="853"/>
      <c r="QO11" s="853"/>
      <c r="QP11" s="853"/>
      <c r="QQ11" s="853"/>
      <c r="QR11" s="853"/>
      <c r="QS11" s="853"/>
      <c r="QT11" s="853"/>
      <c r="QU11" s="853"/>
      <c r="QV11" s="853"/>
      <c r="QW11" s="853"/>
      <c r="QX11" s="853"/>
      <c r="QY11" s="853"/>
      <c r="QZ11" s="853"/>
      <c r="RA11" s="853"/>
      <c r="RB11" s="853"/>
      <c r="RC11" s="853"/>
      <c r="RD11" s="853"/>
      <c r="RE11" s="853"/>
      <c r="RF11" s="853"/>
      <c r="RG11" s="853"/>
      <c r="RH11" s="853"/>
      <c r="RI11" s="853"/>
      <c r="RJ11" s="853"/>
      <c r="RK11" s="853"/>
      <c r="RL11" s="853"/>
      <c r="RM11" s="853"/>
      <c r="RN11" s="853"/>
      <c r="RO11" s="853"/>
      <c r="RP11" s="853"/>
      <c r="RQ11" s="853"/>
      <c r="RR11" s="853"/>
      <c r="RS11" s="853"/>
      <c r="RT11" s="853"/>
      <c r="RU11" s="853"/>
      <c r="RV11" s="853"/>
      <c r="RW11" s="853"/>
      <c r="RX11" s="853"/>
      <c r="RY11" s="853"/>
      <c r="RZ11" s="853"/>
      <c r="SA11" s="853"/>
      <c r="SB11" s="853"/>
      <c r="SC11" s="853"/>
      <c r="SD11" s="853"/>
      <c r="SE11" s="853"/>
      <c r="SF11" s="853"/>
      <c r="SG11" s="853"/>
      <c r="SH11" s="853"/>
      <c r="SI11" s="853"/>
      <c r="SJ11" s="853"/>
      <c r="SK11" s="853"/>
      <c r="SL11" s="853"/>
      <c r="SM11" s="853"/>
      <c r="SN11" s="853"/>
      <c r="SO11" s="853"/>
      <c r="SP11" s="853"/>
      <c r="SQ11" s="853"/>
      <c r="SR11" s="853"/>
      <c r="SS11" s="853"/>
      <c r="ST11" s="853"/>
      <c r="SU11" s="853"/>
      <c r="SV11" s="853"/>
      <c r="SW11" s="853"/>
      <c r="SX11" s="853"/>
      <c r="SY11" s="853"/>
      <c r="SZ11" s="853"/>
      <c r="TA11" s="853"/>
      <c r="TB11" s="853"/>
      <c r="TC11" s="853"/>
      <c r="TD11" s="853"/>
      <c r="TE11" s="853"/>
      <c r="TF11" s="853"/>
      <c r="TG11" s="853"/>
      <c r="TH11" s="853"/>
      <c r="TI11" s="853"/>
      <c r="TJ11" s="853"/>
      <c r="TK11" s="853"/>
      <c r="TL11" s="853"/>
      <c r="TM11" s="853"/>
      <c r="TN11" s="853"/>
      <c r="TO11" s="853"/>
      <c r="TP11" s="853"/>
      <c r="TQ11" s="853"/>
      <c r="TR11" s="853"/>
      <c r="TS11" s="853"/>
      <c r="TT11" s="853"/>
      <c r="TU11" s="853"/>
      <c r="TV11" s="853"/>
      <c r="TW11" s="853"/>
      <c r="TX11" s="853"/>
      <c r="TY11" s="853"/>
      <c r="TZ11" s="853"/>
      <c r="UA11" s="853"/>
      <c r="UB11" s="853"/>
      <c r="UC11" s="853"/>
      <c r="UD11" s="853"/>
      <c r="UE11" s="853"/>
      <c r="UF11" s="853"/>
      <c r="UG11" s="853"/>
      <c r="UH11" s="853"/>
      <c r="UI11" s="853"/>
      <c r="UJ11" s="853"/>
      <c r="UK11" s="853"/>
      <c r="UL11" s="853"/>
      <c r="UM11" s="853"/>
      <c r="UN11" s="853"/>
      <c r="UO11" s="853"/>
      <c r="UP11" s="853"/>
      <c r="UQ11" s="853"/>
      <c r="UR11" s="853"/>
      <c r="US11" s="853"/>
      <c r="UT11" s="853"/>
      <c r="UU11" s="853"/>
      <c r="UV11" s="853"/>
      <c r="UW11" s="853"/>
      <c r="UX11" s="853"/>
      <c r="UY11" s="853"/>
      <c r="UZ11" s="853"/>
      <c r="VA11" s="853"/>
      <c r="VB11" s="853"/>
      <c r="VC11" s="853"/>
      <c r="VD11" s="853"/>
      <c r="VE11" s="853"/>
      <c r="VF11" s="853"/>
      <c r="VG11" s="853"/>
      <c r="VH11" s="853"/>
      <c r="VI11" s="853"/>
      <c r="VJ11" s="853"/>
      <c r="VK11" s="853"/>
      <c r="VL11" s="853"/>
      <c r="VM11" s="853"/>
      <c r="VN11" s="853"/>
      <c r="VO11" s="853"/>
      <c r="VP11" s="853"/>
      <c r="VQ11" s="853"/>
      <c r="VR11" s="853"/>
      <c r="VS11" s="853"/>
      <c r="VT11" s="853"/>
      <c r="VU11" s="853"/>
      <c r="VV11" s="853"/>
      <c r="VW11" s="853"/>
      <c r="VX11" s="853"/>
      <c r="VY11" s="853"/>
      <c r="VZ11" s="853"/>
      <c r="WA11" s="853"/>
      <c r="WB11" s="853"/>
      <c r="WC11" s="853"/>
      <c r="WD11" s="853"/>
      <c r="WE11" s="853"/>
      <c r="WF11" s="853"/>
      <c r="WG11" s="853"/>
      <c r="WH11" s="853"/>
      <c r="WI11" s="853"/>
      <c r="WJ11" s="853"/>
      <c r="WK11" s="853"/>
      <c r="WL11" s="853"/>
      <c r="WM11" s="853"/>
      <c r="WN11" s="853"/>
      <c r="WO11" s="853"/>
      <c r="WP11" s="853"/>
      <c r="WQ11" s="853"/>
      <c r="WR11" s="853"/>
      <c r="WS11" s="853"/>
      <c r="WT11" s="853"/>
      <c r="WU11" s="853"/>
      <c r="WV11" s="853"/>
      <c r="WW11" s="853"/>
      <c r="WX11" s="853"/>
      <c r="WY11" s="853"/>
      <c r="WZ11" s="853"/>
      <c r="XA11" s="853"/>
      <c r="XB11" s="853"/>
      <c r="XC11" s="853"/>
      <c r="XD11" s="853"/>
      <c r="XE11" s="853"/>
      <c r="XF11" s="853"/>
      <c r="XG11" s="853"/>
      <c r="XH11" s="853"/>
      <c r="XI11" s="853"/>
      <c r="XJ11" s="853"/>
      <c r="XK11" s="853"/>
      <c r="XL11" s="853"/>
      <c r="XM11" s="853"/>
      <c r="XN11" s="853"/>
      <c r="XO11" s="853"/>
      <c r="XP11" s="853"/>
      <c r="XQ11" s="853"/>
      <c r="XR11" s="853"/>
      <c r="XS11" s="853"/>
      <c r="XT11" s="853"/>
      <c r="XU11" s="853"/>
      <c r="XV11" s="853"/>
      <c r="XW11" s="853"/>
      <c r="XX11" s="853"/>
      <c r="XY11" s="853"/>
      <c r="XZ11" s="853"/>
      <c r="YA11" s="853"/>
      <c r="YB11" s="853"/>
      <c r="YC11" s="853"/>
      <c r="YD11" s="853"/>
      <c r="YE11" s="853"/>
      <c r="YF11" s="853"/>
      <c r="YG11" s="853"/>
      <c r="YH11" s="853"/>
      <c r="YI11" s="853"/>
      <c r="YJ11" s="853"/>
      <c r="YK11" s="853"/>
      <c r="YL11" s="853"/>
      <c r="YM11" s="853"/>
      <c r="YN11" s="853"/>
      <c r="YO11" s="853"/>
      <c r="YP11" s="853"/>
      <c r="YQ11" s="853"/>
      <c r="YR11" s="853"/>
      <c r="YS11" s="853"/>
      <c r="YT11" s="853"/>
      <c r="YU11" s="853"/>
      <c r="YV11" s="853"/>
      <c r="YW11" s="853"/>
      <c r="YX11" s="853"/>
      <c r="YY11" s="853"/>
      <c r="YZ11" s="853"/>
      <c r="ZA11" s="853"/>
      <c r="ZB11" s="853"/>
      <c r="ZC11" s="853"/>
      <c r="ZD11" s="853"/>
      <c r="ZE11" s="853"/>
      <c r="ZF11" s="853"/>
      <c r="ZG11" s="853"/>
      <c r="ZH11" s="853"/>
      <c r="ZI11" s="853"/>
      <c r="ZJ11" s="853"/>
      <c r="ZK11" s="853"/>
      <c r="ZL11" s="853"/>
      <c r="ZM11" s="853"/>
      <c r="ZN11" s="853"/>
      <c r="ZO11" s="853"/>
      <c r="ZP11" s="853"/>
      <c r="ZQ11" s="853"/>
      <c r="ZR11" s="853"/>
      <c r="ZS11" s="853"/>
      <c r="ZT11" s="853"/>
      <c r="ZU11" s="853"/>
      <c r="ZV11" s="853"/>
      <c r="ZW11" s="853"/>
      <c r="ZX11" s="853"/>
      <c r="ZY11" s="853"/>
      <c r="ZZ11" s="853"/>
      <c r="AAA11" s="853"/>
      <c r="AAB11" s="853"/>
      <c r="AAC11" s="853"/>
      <c r="AAD11" s="853"/>
      <c r="AAE11" s="853"/>
      <c r="AAF11" s="853"/>
      <c r="AAG11" s="853"/>
      <c r="AAH11" s="853"/>
      <c r="AAI11" s="853"/>
      <c r="AAJ11" s="853"/>
      <c r="AAK11" s="853"/>
      <c r="AAL11" s="853"/>
      <c r="AAM11" s="853"/>
      <c r="AAN11" s="853"/>
      <c r="AAO11" s="853"/>
      <c r="AAP11" s="853"/>
      <c r="AAQ11" s="853"/>
      <c r="AAR11" s="853"/>
      <c r="AAS11" s="853"/>
      <c r="AAT11" s="853"/>
      <c r="AAU11" s="853"/>
      <c r="AAV11" s="853"/>
      <c r="AAW11" s="853"/>
      <c r="AAX11" s="853"/>
      <c r="AAY11" s="853"/>
      <c r="AAZ11" s="853"/>
      <c r="ABA11" s="853"/>
      <c r="ABB11" s="853"/>
      <c r="ABC11" s="853"/>
      <c r="ABD11" s="853"/>
      <c r="ABE11" s="853"/>
      <c r="ABF11" s="853"/>
      <c r="ABG11" s="853"/>
      <c r="ABH11" s="853"/>
      <c r="ABI11" s="853"/>
      <c r="ABJ11" s="853"/>
      <c r="ABK11" s="853"/>
      <c r="ABL11" s="853"/>
      <c r="ABM11" s="853"/>
      <c r="ABN11" s="853"/>
      <c r="ABO11" s="853"/>
      <c r="ABP11" s="853"/>
      <c r="ABQ11" s="853"/>
      <c r="ABR11" s="853"/>
      <c r="ABS11" s="853"/>
      <c r="ABT11" s="853"/>
      <c r="ABU11" s="853"/>
      <c r="ABV11" s="853"/>
      <c r="ABW11" s="853"/>
      <c r="ABX11" s="853"/>
      <c r="ABY11" s="853"/>
      <c r="ABZ11" s="853"/>
      <c r="ACA11" s="853"/>
      <c r="ACB11" s="853"/>
      <c r="ACC11" s="853"/>
      <c r="ACD11" s="853"/>
      <c r="ACE11" s="853"/>
      <c r="ACF11" s="853"/>
      <c r="ACG11" s="853"/>
      <c r="ACH11" s="853"/>
      <c r="ACI11" s="853"/>
      <c r="ACJ11" s="853"/>
      <c r="ACK11" s="853"/>
      <c r="ACL11" s="853"/>
      <c r="ACM11" s="853"/>
      <c r="ACN11" s="853"/>
      <c r="ACO11" s="853"/>
      <c r="ACP11" s="853"/>
      <c r="ACQ11" s="853"/>
      <c r="ACR11" s="853"/>
      <c r="ACS11" s="853"/>
      <c r="ACT11" s="853"/>
      <c r="ACU11" s="853"/>
      <c r="ACV11" s="853"/>
      <c r="ACW11" s="853"/>
      <c r="ACX11" s="853"/>
      <c r="ACY11" s="853"/>
      <c r="ACZ11" s="853"/>
      <c r="ADA11" s="853"/>
      <c r="ADB11" s="853"/>
      <c r="ADC11" s="853"/>
      <c r="ADD11" s="853"/>
      <c r="ADE11" s="853"/>
      <c r="ADF11" s="853"/>
      <c r="ADG11" s="853"/>
      <c r="ADH11" s="853"/>
      <c r="ADI11" s="853"/>
      <c r="ADJ11" s="853"/>
      <c r="ADK11" s="853"/>
      <c r="ADL11" s="853"/>
      <c r="ADM11" s="853"/>
      <c r="ADN11" s="853"/>
      <c r="ADO11" s="853"/>
      <c r="ADP11" s="853"/>
      <c r="ADQ11" s="853"/>
      <c r="ADR11" s="853"/>
      <c r="ADS11" s="853"/>
      <c r="ADT11" s="853"/>
      <c r="ADU11" s="853"/>
      <c r="ADV11" s="853"/>
      <c r="ADW11" s="853"/>
      <c r="ADX11" s="853"/>
      <c r="ADY11" s="853"/>
      <c r="ADZ11" s="853"/>
      <c r="AEA11" s="853"/>
      <c r="AEB11" s="853"/>
      <c r="AEC11" s="853"/>
      <c r="AED11" s="853"/>
      <c r="AEE11" s="853"/>
      <c r="AEF11" s="853"/>
      <c r="AEG11" s="853"/>
      <c r="AEH11" s="853"/>
      <c r="AEI11" s="853"/>
      <c r="AEJ11" s="853"/>
      <c r="AEK11" s="853"/>
      <c r="AEL11" s="853"/>
      <c r="AEM11" s="853"/>
      <c r="AEN11" s="853"/>
      <c r="AEO11" s="853"/>
      <c r="AEP11" s="853"/>
      <c r="AEQ11" s="853"/>
      <c r="AER11" s="853"/>
      <c r="AES11" s="853"/>
      <c r="AET11" s="853"/>
      <c r="AEU11" s="853"/>
      <c r="AEV11" s="853"/>
      <c r="AEW11" s="853"/>
      <c r="AEX11" s="853"/>
      <c r="AEY11" s="853"/>
      <c r="AEZ11" s="853"/>
      <c r="AFA11" s="853"/>
      <c r="AFB11" s="853"/>
      <c r="AFC11" s="853"/>
      <c r="AFD11" s="853"/>
      <c r="AFE11" s="853"/>
      <c r="AFF11" s="853"/>
      <c r="AFG11" s="853"/>
      <c r="AFH11" s="853"/>
      <c r="AFI11" s="853"/>
      <c r="AFJ11" s="853"/>
      <c r="AFK11" s="853"/>
      <c r="AFL11" s="853"/>
      <c r="AFM11" s="853"/>
      <c r="AFN11" s="853"/>
      <c r="AFO11" s="853"/>
      <c r="AFP11" s="853"/>
      <c r="AFQ11" s="853"/>
      <c r="AFR11" s="853"/>
      <c r="AFS11" s="853"/>
      <c r="AFT11" s="853"/>
      <c r="AFU11" s="853"/>
      <c r="AFV11" s="853"/>
      <c r="AFW11" s="853"/>
      <c r="AFX11" s="853"/>
      <c r="AFY11" s="853"/>
      <c r="AFZ11" s="853"/>
      <c r="AGA11" s="853"/>
      <c r="AGB11" s="853"/>
      <c r="AGC11" s="853"/>
      <c r="AGD11" s="853"/>
      <c r="AGE11" s="853"/>
      <c r="AGF11" s="853"/>
      <c r="AGG11" s="853"/>
      <c r="AGH11" s="853"/>
      <c r="AGI11" s="853"/>
      <c r="AGJ11" s="853"/>
      <c r="AGK11" s="853"/>
      <c r="AGL11" s="853"/>
      <c r="AGM11" s="853"/>
      <c r="AGN11" s="853"/>
      <c r="AGO11" s="853"/>
      <c r="AGP11" s="853"/>
      <c r="AGQ11" s="853"/>
      <c r="AGR11" s="853"/>
      <c r="AGS11" s="853"/>
      <c r="AGT11" s="853"/>
      <c r="AGU11" s="853"/>
      <c r="AGV11" s="853"/>
      <c r="AGW11" s="853"/>
      <c r="AGX11" s="853"/>
      <c r="AGY11" s="853"/>
      <c r="AGZ11" s="853"/>
      <c r="AHA11" s="853"/>
      <c r="AHB11" s="853"/>
      <c r="AHC11" s="853"/>
      <c r="AHD11" s="853"/>
      <c r="AHE11" s="853"/>
      <c r="AHF11" s="853"/>
      <c r="AHG11" s="853"/>
      <c r="AHH11" s="853"/>
      <c r="AHI11" s="853"/>
      <c r="AHJ11" s="853"/>
      <c r="AHK11" s="853"/>
      <c r="AHL11" s="853"/>
      <c r="AHM11" s="853"/>
      <c r="AHN11" s="853"/>
      <c r="AHO11" s="853"/>
      <c r="AHP11" s="853"/>
      <c r="AHQ11" s="853"/>
      <c r="AHR11" s="853"/>
      <c r="AHS11" s="853"/>
      <c r="AHT11" s="853"/>
      <c r="AHU11" s="853"/>
      <c r="AHV11" s="853"/>
      <c r="AHW11" s="853"/>
      <c r="AHX11" s="853"/>
      <c r="AHY11" s="853"/>
      <c r="AHZ11" s="853"/>
      <c r="AIA11" s="853"/>
      <c r="AIB11" s="853"/>
      <c r="AIC11" s="853"/>
      <c r="AID11" s="853"/>
      <c r="AIE11" s="853"/>
      <c r="AIF11" s="853"/>
      <c r="AIG11" s="853"/>
      <c r="AIH11" s="853"/>
      <c r="AII11" s="853"/>
      <c r="AIJ11" s="853"/>
      <c r="AIK11" s="853"/>
      <c r="AIL11" s="853"/>
      <c r="AIM11" s="853"/>
      <c r="AIN11" s="853"/>
      <c r="AIO11" s="853"/>
      <c r="AIP11" s="853"/>
      <c r="AIQ11" s="853"/>
      <c r="AIR11" s="853"/>
      <c r="AIS11" s="853"/>
      <c r="AIT11" s="853"/>
      <c r="AIU11" s="853"/>
      <c r="AIV11" s="853"/>
      <c r="AIW11" s="853"/>
      <c r="AIX11" s="853"/>
      <c r="AIY11" s="853"/>
      <c r="AIZ11" s="853"/>
      <c r="AJA11" s="853"/>
      <c r="AJB11" s="853"/>
      <c r="AJC11" s="853"/>
      <c r="AJD11" s="853"/>
      <c r="AJE11" s="853"/>
      <c r="AJF11" s="853"/>
      <c r="AJG11" s="853"/>
      <c r="AJH11" s="853"/>
      <c r="AJI11" s="853"/>
      <c r="AJJ11" s="853"/>
      <c r="AJK11" s="853"/>
      <c r="AJL11" s="853"/>
      <c r="AJM11" s="853"/>
      <c r="AJN11" s="853"/>
      <c r="AJO11" s="853"/>
      <c r="AJP11" s="853"/>
      <c r="AJQ11" s="853"/>
      <c r="AJR11" s="853"/>
      <c r="AJS11" s="853"/>
      <c r="AJT11" s="853"/>
      <c r="AJU11" s="853"/>
      <c r="AJV11" s="853"/>
      <c r="AJW11" s="853"/>
      <c r="AJX11" s="853"/>
      <c r="AJY11" s="853"/>
      <c r="AJZ11" s="853"/>
      <c r="AKA11" s="853"/>
      <c r="AKB11" s="853"/>
      <c r="AKC11" s="853"/>
      <c r="AKD11" s="853"/>
      <c r="AKE11" s="853"/>
      <c r="AKF11" s="853"/>
      <c r="AKG11" s="853"/>
      <c r="AKH11" s="853"/>
      <c r="AKI11" s="853"/>
      <c r="AKJ11" s="853"/>
      <c r="AKK11" s="853"/>
      <c r="AKL11" s="853"/>
      <c r="AKM11" s="853"/>
      <c r="AKN11" s="853"/>
      <c r="AKO11" s="853"/>
      <c r="AKP11" s="853"/>
    </row>
    <row r="12" spans="1:978" s="117" customFormat="1" ht="15" customHeight="1" x14ac:dyDescent="0.3">
      <c r="A12" s="195"/>
      <c r="B12" s="812" t="s">
        <v>1700</v>
      </c>
      <c r="C12" s="774" t="s">
        <v>498</v>
      </c>
      <c r="D12" s="813" t="s">
        <v>1701</v>
      </c>
      <c r="E12" s="262"/>
      <c r="F12" s="853"/>
      <c r="G12" s="853"/>
      <c r="H12" s="853"/>
      <c r="I12" s="853"/>
      <c r="J12" s="853"/>
      <c r="K12" s="853"/>
      <c r="L12" s="853"/>
      <c r="M12" s="853"/>
      <c r="N12" s="853"/>
      <c r="O12" s="853"/>
      <c r="P12" s="853"/>
      <c r="Q12" s="853"/>
      <c r="R12" s="853"/>
      <c r="S12" s="853"/>
      <c r="T12" s="853"/>
      <c r="U12" s="853"/>
      <c r="V12" s="853"/>
      <c r="W12" s="853"/>
      <c r="X12" s="853"/>
      <c r="Y12" s="853"/>
      <c r="Z12" s="853"/>
      <c r="AA12" s="853"/>
      <c r="AB12" s="853"/>
      <c r="AC12" s="853"/>
      <c r="AD12" s="853"/>
      <c r="AE12" s="853"/>
      <c r="AF12" s="853"/>
      <c r="AG12" s="853"/>
      <c r="AH12" s="853"/>
      <c r="AI12" s="853"/>
      <c r="AJ12" s="853"/>
      <c r="AK12" s="853"/>
      <c r="AL12" s="853"/>
      <c r="AM12" s="853"/>
      <c r="AN12" s="853"/>
      <c r="AO12" s="853"/>
      <c r="AP12" s="853"/>
      <c r="AQ12" s="853"/>
      <c r="AR12" s="853"/>
      <c r="AS12" s="853"/>
      <c r="AT12" s="853"/>
      <c r="AU12" s="853"/>
      <c r="AV12" s="853"/>
      <c r="AW12" s="853"/>
      <c r="AX12" s="853"/>
      <c r="AY12" s="853"/>
      <c r="AZ12" s="853"/>
      <c r="BA12" s="853"/>
      <c r="BB12" s="853"/>
      <c r="BC12" s="853"/>
      <c r="BD12" s="853"/>
      <c r="BE12" s="853"/>
      <c r="BF12" s="853"/>
      <c r="BG12" s="853"/>
      <c r="BH12" s="853"/>
      <c r="BI12" s="853"/>
      <c r="BJ12" s="853"/>
      <c r="BK12" s="853"/>
      <c r="BL12" s="853"/>
      <c r="BM12" s="853"/>
      <c r="BN12" s="853"/>
      <c r="BO12" s="853"/>
      <c r="BP12" s="853"/>
      <c r="BQ12" s="853"/>
      <c r="BR12" s="853"/>
      <c r="BS12" s="853"/>
      <c r="BT12" s="853"/>
      <c r="BU12" s="853"/>
      <c r="BV12" s="853"/>
      <c r="BW12" s="853"/>
      <c r="BX12" s="853"/>
      <c r="BY12" s="853"/>
      <c r="BZ12" s="853"/>
      <c r="CA12" s="853"/>
      <c r="CB12" s="853"/>
      <c r="CC12" s="853"/>
      <c r="CD12" s="853"/>
      <c r="CE12" s="853"/>
      <c r="CF12" s="853"/>
      <c r="CG12" s="853"/>
      <c r="CH12" s="853"/>
      <c r="CI12" s="853"/>
      <c r="CJ12" s="853"/>
      <c r="CK12" s="853"/>
      <c r="CL12" s="853"/>
      <c r="CM12" s="853"/>
      <c r="CN12" s="853"/>
      <c r="CO12" s="853"/>
      <c r="CP12" s="853"/>
      <c r="CQ12" s="853"/>
      <c r="CR12" s="853"/>
      <c r="CS12" s="853"/>
      <c r="CT12" s="853"/>
      <c r="CU12" s="853"/>
      <c r="CV12" s="853"/>
      <c r="CW12" s="853"/>
      <c r="CX12" s="853"/>
      <c r="CY12" s="853"/>
      <c r="CZ12" s="853"/>
      <c r="DA12" s="853"/>
      <c r="DB12" s="853"/>
      <c r="DC12" s="853"/>
      <c r="DD12" s="853"/>
      <c r="DE12" s="853"/>
      <c r="DF12" s="853"/>
      <c r="DG12" s="853"/>
      <c r="DH12" s="853"/>
      <c r="DI12" s="853"/>
      <c r="DJ12" s="853"/>
      <c r="DK12" s="853"/>
      <c r="DL12" s="853"/>
      <c r="DM12" s="853"/>
      <c r="DN12" s="853"/>
      <c r="DO12" s="853"/>
      <c r="DP12" s="853"/>
      <c r="DQ12" s="853"/>
      <c r="DR12" s="853"/>
      <c r="DS12" s="853"/>
      <c r="DT12" s="853"/>
      <c r="DU12" s="853"/>
      <c r="DV12" s="853"/>
      <c r="DW12" s="853"/>
      <c r="DX12" s="853"/>
      <c r="DY12" s="853"/>
      <c r="DZ12" s="853"/>
      <c r="EA12" s="853"/>
      <c r="EB12" s="853"/>
      <c r="EC12" s="853"/>
      <c r="ED12" s="853"/>
      <c r="EE12" s="853"/>
      <c r="EF12" s="853"/>
      <c r="EG12" s="853"/>
      <c r="EH12" s="853"/>
      <c r="EI12" s="853"/>
      <c r="EJ12" s="853"/>
      <c r="EK12" s="853"/>
      <c r="EL12" s="853"/>
      <c r="EM12" s="853"/>
      <c r="EN12" s="853"/>
      <c r="EO12" s="853"/>
      <c r="EP12" s="853"/>
      <c r="EQ12" s="853"/>
      <c r="ER12" s="853"/>
      <c r="ES12" s="853"/>
      <c r="ET12" s="853"/>
      <c r="EU12" s="853"/>
      <c r="EV12" s="853"/>
      <c r="EW12" s="853"/>
      <c r="EX12" s="853"/>
      <c r="EY12" s="853"/>
      <c r="EZ12" s="853"/>
      <c r="FA12" s="853"/>
      <c r="FB12" s="853"/>
      <c r="FC12" s="853"/>
      <c r="FD12" s="853"/>
      <c r="FE12" s="853"/>
      <c r="FF12" s="853"/>
      <c r="FG12" s="853"/>
      <c r="FH12" s="853"/>
      <c r="FI12" s="853"/>
      <c r="FJ12" s="853"/>
      <c r="FK12" s="853"/>
      <c r="FL12" s="853"/>
      <c r="FM12" s="853"/>
      <c r="FN12" s="853"/>
      <c r="FO12" s="853"/>
      <c r="FP12" s="853"/>
      <c r="FQ12" s="853"/>
      <c r="FR12" s="853"/>
      <c r="FS12" s="853"/>
      <c r="FT12" s="853"/>
      <c r="FU12" s="853"/>
      <c r="FV12" s="853"/>
      <c r="FW12" s="853"/>
      <c r="FX12" s="853"/>
      <c r="FY12" s="853"/>
      <c r="FZ12" s="853"/>
      <c r="GA12" s="853"/>
      <c r="GB12" s="853"/>
      <c r="GC12" s="853"/>
      <c r="GD12" s="853"/>
      <c r="GE12" s="853"/>
      <c r="GF12" s="853"/>
      <c r="GG12" s="853"/>
      <c r="GH12" s="853"/>
      <c r="GI12" s="853"/>
      <c r="GJ12" s="853"/>
      <c r="GK12" s="853"/>
      <c r="GL12" s="853"/>
      <c r="GM12" s="853"/>
      <c r="GN12" s="853"/>
      <c r="GO12" s="853"/>
      <c r="GP12" s="853"/>
      <c r="GQ12" s="853"/>
      <c r="GR12" s="853"/>
      <c r="GS12" s="853"/>
      <c r="GT12" s="853"/>
      <c r="GU12" s="853"/>
      <c r="GV12" s="853"/>
      <c r="GW12" s="853"/>
      <c r="GX12" s="853"/>
      <c r="GY12" s="853"/>
      <c r="GZ12" s="853"/>
      <c r="HA12" s="853"/>
      <c r="HB12" s="853"/>
      <c r="HC12" s="853"/>
      <c r="HD12" s="853"/>
      <c r="HE12" s="853"/>
      <c r="HF12" s="853"/>
      <c r="HG12" s="853"/>
      <c r="HH12" s="853"/>
      <c r="HI12" s="853"/>
      <c r="HJ12" s="853"/>
      <c r="HK12" s="853"/>
      <c r="HL12" s="853"/>
      <c r="HM12" s="853"/>
      <c r="HN12" s="853"/>
      <c r="HO12" s="853"/>
      <c r="HP12" s="853"/>
      <c r="HQ12" s="853"/>
      <c r="HR12" s="853"/>
      <c r="HS12" s="853"/>
      <c r="HT12" s="853"/>
      <c r="HU12" s="853"/>
      <c r="HV12" s="853"/>
      <c r="HW12" s="853"/>
      <c r="HX12" s="853"/>
      <c r="HY12" s="853"/>
      <c r="HZ12" s="853"/>
      <c r="IA12" s="853"/>
      <c r="IB12" s="853"/>
      <c r="IC12" s="853"/>
      <c r="ID12" s="853"/>
      <c r="IE12" s="853"/>
      <c r="IF12" s="853"/>
      <c r="IG12" s="853"/>
      <c r="IH12" s="853"/>
      <c r="II12" s="853"/>
      <c r="IJ12" s="853"/>
      <c r="IK12" s="853"/>
      <c r="IL12" s="853"/>
      <c r="IM12" s="853"/>
      <c r="IN12" s="853"/>
      <c r="IO12" s="853"/>
      <c r="IP12" s="853"/>
      <c r="IQ12" s="853"/>
      <c r="IR12" s="853"/>
      <c r="IS12" s="853"/>
      <c r="IT12" s="853"/>
      <c r="IU12" s="853"/>
      <c r="IV12" s="853"/>
      <c r="IW12" s="853"/>
      <c r="IX12" s="853"/>
      <c r="IY12" s="853"/>
      <c r="IZ12" s="853"/>
      <c r="JA12" s="853"/>
      <c r="JB12" s="853"/>
      <c r="JC12" s="853"/>
      <c r="JD12" s="853"/>
      <c r="JE12" s="853"/>
      <c r="JF12" s="853"/>
      <c r="JG12" s="853"/>
      <c r="JH12" s="853"/>
      <c r="JI12" s="853"/>
      <c r="JJ12" s="853"/>
      <c r="JK12" s="853"/>
      <c r="JL12" s="853"/>
      <c r="JM12" s="853"/>
      <c r="JN12" s="853"/>
      <c r="JO12" s="853"/>
      <c r="JP12" s="853"/>
      <c r="JQ12" s="853"/>
      <c r="JR12" s="853"/>
      <c r="JS12" s="853"/>
      <c r="JT12" s="853"/>
      <c r="JU12" s="853"/>
      <c r="JV12" s="853"/>
      <c r="JW12" s="853"/>
      <c r="JX12" s="853"/>
      <c r="JY12" s="853"/>
      <c r="JZ12" s="853"/>
      <c r="KA12" s="853"/>
      <c r="KB12" s="853"/>
      <c r="KC12" s="853"/>
      <c r="KD12" s="853"/>
      <c r="KE12" s="853"/>
      <c r="KF12" s="853"/>
      <c r="KG12" s="853"/>
      <c r="KH12" s="853"/>
      <c r="KI12" s="853"/>
      <c r="KJ12" s="853"/>
      <c r="KK12" s="853"/>
      <c r="KL12" s="853"/>
      <c r="KM12" s="853"/>
      <c r="KN12" s="853"/>
      <c r="KO12" s="853"/>
      <c r="KP12" s="853"/>
      <c r="KQ12" s="853"/>
      <c r="KR12" s="853"/>
      <c r="KS12" s="853"/>
      <c r="KT12" s="853"/>
      <c r="KU12" s="853"/>
      <c r="KV12" s="853"/>
      <c r="KW12" s="853"/>
      <c r="KX12" s="853"/>
      <c r="KY12" s="853"/>
      <c r="KZ12" s="853"/>
      <c r="LA12" s="853"/>
      <c r="LB12" s="853"/>
      <c r="LC12" s="853"/>
      <c r="LD12" s="853"/>
      <c r="LE12" s="853"/>
      <c r="LF12" s="853"/>
      <c r="LG12" s="853"/>
      <c r="LH12" s="853"/>
      <c r="LI12" s="853"/>
      <c r="LJ12" s="853"/>
      <c r="LK12" s="853"/>
      <c r="LL12" s="853"/>
      <c r="LM12" s="853"/>
      <c r="LN12" s="853"/>
      <c r="LO12" s="853"/>
      <c r="LP12" s="853"/>
      <c r="LQ12" s="853"/>
      <c r="LR12" s="853"/>
      <c r="LS12" s="853"/>
      <c r="LT12" s="853"/>
      <c r="LU12" s="853"/>
      <c r="LV12" s="853"/>
      <c r="LW12" s="853"/>
      <c r="LX12" s="853"/>
      <c r="LY12" s="853"/>
      <c r="LZ12" s="853"/>
      <c r="MA12" s="853"/>
      <c r="MB12" s="853"/>
      <c r="MC12" s="853"/>
      <c r="MD12" s="853"/>
      <c r="ME12" s="853"/>
      <c r="MF12" s="853"/>
      <c r="MG12" s="853"/>
      <c r="MH12" s="853"/>
      <c r="MI12" s="853"/>
      <c r="MJ12" s="853"/>
      <c r="MK12" s="853"/>
      <c r="ML12" s="853"/>
      <c r="MM12" s="853"/>
      <c r="MN12" s="853"/>
      <c r="MO12" s="853"/>
      <c r="MP12" s="853"/>
      <c r="MQ12" s="853"/>
      <c r="MR12" s="853"/>
      <c r="MS12" s="853"/>
      <c r="MT12" s="853"/>
      <c r="MU12" s="853"/>
      <c r="MV12" s="853"/>
      <c r="MW12" s="853"/>
      <c r="MX12" s="853"/>
      <c r="MY12" s="853"/>
      <c r="MZ12" s="853"/>
      <c r="NA12" s="853"/>
      <c r="NB12" s="853"/>
      <c r="NC12" s="853"/>
      <c r="ND12" s="853"/>
      <c r="NE12" s="853"/>
      <c r="NF12" s="853"/>
      <c r="NG12" s="853"/>
      <c r="NH12" s="853"/>
      <c r="NI12" s="853"/>
      <c r="NJ12" s="853"/>
      <c r="NK12" s="853"/>
      <c r="NL12" s="853"/>
      <c r="NM12" s="853"/>
      <c r="NN12" s="853"/>
      <c r="NO12" s="853"/>
      <c r="NP12" s="853"/>
      <c r="NQ12" s="853"/>
      <c r="NR12" s="853"/>
      <c r="NS12" s="853"/>
      <c r="NT12" s="853"/>
      <c r="NU12" s="853"/>
      <c r="NV12" s="853"/>
      <c r="NW12" s="853"/>
      <c r="NX12" s="853"/>
      <c r="NY12" s="853"/>
      <c r="NZ12" s="853"/>
      <c r="OA12" s="853"/>
      <c r="OB12" s="853"/>
      <c r="OC12" s="853"/>
      <c r="OD12" s="853"/>
      <c r="OE12" s="853"/>
      <c r="OF12" s="853"/>
      <c r="OG12" s="853"/>
      <c r="OH12" s="853"/>
      <c r="OI12" s="853"/>
      <c r="OJ12" s="853"/>
      <c r="OK12" s="853"/>
      <c r="OL12" s="853"/>
      <c r="OM12" s="853"/>
      <c r="ON12" s="853"/>
      <c r="OO12" s="853"/>
      <c r="OP12" s="853"/>
      <c r="OQ12" s="853"/>
      <c r="OR12" s="853"/>
      <c r="OS12" s="853"/>
      <c r="OT12" s="853"/>
      <c r="OU12" s="853"/>
      <c r="OV12" s="853"/>
      <c r="OW12" s="853"/>
      <c r="OX12" s="853"/>
      <c r="OY12" s="853"/>
      <c r="OZ12" s="853"/>
      <c r="PA12" s="853"/>
      <c r="PB12" s="853"/>
      <c r="PC12" s="853"/>
      <c r="PD12" s="853"/>
      <c r="PE12" s="853"/>
      <c r="PF12" s="853"/>
      <c r="PG12" s="853"/>
      <c r="PH12" s="853"/>
      <c r="PI12" s="853"/>
      <c r="PJ12" s="853"/>
      <c r="PK12" s="853"/>
      <c r="PL12" s="853"/>
      <c r="PM12" s="853"/>
      <c r="PN12" s="853"/>
      <c r="PO12" s="853"/>
      <c r="PP12" s="853"/>
      <c r="PQ12" s="853"/>
      <c r="PR12" s="853"/>
      <c r="PS12" s="853"/>
      <c r="PT12" s="853"/>
      <c r="PU12" s="853"/>
      <c r="PV12" s="853"/>
      <c r="PW12" s="853"/>
      <c r="PX12" s="853"/>
      <c r="PY12" s="853"/>
      <c r="PZ12" s="853"/>
      <c r="QA12" s="853"/>
      <c r="QB12" s="853"/>
      <c r="QC12" s="853"/>
      <c r="QD12" s="853"/>
      <c r="QE12" s="853"/>
      <c r="QF12" s="853"/>
      <c r="QG12" s="853"/>
      <c r="QH12" s="853"/>
      <c r="QI12" s="853"/>
      <c r="QJ12" s="853"/>
      <c r="QK12" s="853"/>
      <c r="QL12" s="853"/>
      <c r="QM12" s="853"/>
      <c r="QN12" s="853"/>
      <c r="QO12" s="853"/>
      <c r="QP12" s="853"/>
      <c r="QQ12" s="853"/>
      <c r="QR12" s="853"/>
      <c r="QS12" s="853"/>
      <c r="QT12" s="853"/>
      <c r="QU12" s="853"/>
      <c r="QV12" s="853"/>
      <c r="QW12" s="853"/>
      <c r="QX12" s="853"/>
      <c r="QY12" s="853"/>
      <c r="QZ12" s="853"/>
      <c r="RA12" s="853"/>
      <c r="RB12" s="853"/>
      <c r="RC12" s="853"/>
      <c r="RD12" s="853"/>
      <c r="RE12" s="853"/>
      <c r="RF12" s="853"/>
      <c r="RG12" s="853"/>
      <c r="RH12" s="853"/>
      <c r="RI12" s="853"/>
      <c r="RJ12" s="853"/>
      <c r="RK12" s="853"/>
      <c r="RL12" s="853"/>
      <c r="RM12" s="853"/>
      <c r="RN12" s="853"/>
      <c r="RO12" s="853"/>
      <c r="RP12" s="853"/>
      <c r="RQ12" s="853"/>
      <c r="RR12" s="853"/>
      <c r="RS12" s="853"/>
      <c r="RT12" s="853"/>
      <c r="RU12" s="853"/>
      <c r="RV12" s="853"/>
      <c r="RW12" s="853"/>
      <c r="RX12" s="853"/>
      <c r="RY12" s="853"/>
      <c r="RZ12" s="853"/>
      <c r="SA12" s="853"/>
      <c r="SB12" s="853"/>
      <c r="SC12" s="853"/>
      <c r="SD12" s="853"/>
      <c r="SE12" s="853"/>
      <c r="SF12" s="853"/>
      <c r="SG12" s="853"/>
      <c r="SH12" s="853"/>
      <c r="SI12" s="853"/>
      <c r="SJ12" s="853"/>
      <c r="SK12" s="853"/>
      <c r="SL12" s="853"/>
      <c r="SM12" s="853"/>
      <c r="SN12" s="853"/>
      <c r="SO12" s="853"/>
      <c r="SP12" s="853"/>
      <c r="SQ12" s="853"/>
      <c r="SR12" s="853"/>
      <c r="SS12" s="853"/>
      <c r="ST12" s="853"/>
      <c r="SU12" s="853"/>
      <c r="SV12" s="853"/>
      <c r="SW12" s="853"/>
      <c r="SX12" s="853"/>
      <c r="SY12" s="853"/>
      <c r="SZ12" s="853"/>
      <c r="TA12" s="853"/>
      <c r="TB12" s="853"/>
      <c r="TC12" s="853"/>
      <c r="TD12" s="853"/>
      <c r="TE12" s="853"/>
      <c r="TF12" s="853"/>
      <c r="TG12" s="853"/>
      <c r="TH12" s="853"/>
      <c r="TI12" s="853"/>
      <c r="TJ12" s="853"/>
      <c r="TK12" s="853"/>
      <c r="TL12" s="853"/>
      <c r="TM12" s="853"/>
      <c r="TN12" s="853"/>
      <c r="TO12" s="853"/>
      <c r="TP12" s="853"/>
      <c r="TQ12" s="853"/>
      <c r="TR12" s="853"/>
      <c r="TS12" s="853"/>
      <c r="TT12" s="853"/>
      <c r="TU12" s="853"/>
      <c r="TV12" s="853"/>
      <c r="TW12" s="853"/>
      <c r="TX12" s="853"/>
      <c r="TY12" s="853"/>
      <c r="TZ12" s="853"/>
      <c r="UA12" s="853"/>
      <c r="UB12" s="853"/>
      <c r="UC12" s="853"/>
      <c r="UD12" s="853"/>
      <c r="UE12" s="853"/>
      <c r="UF12" s="853"/>
      <c r="UG12" s="853"/>
      <c r="UH12" s="853"/>
      <c r="UI12" s="853"/>
      <c r="UJ12" s="853"/>
      <c r="UK12" s="853"/>
      <c r="UL12" s="853"/>
      <c r="UM12" s="853"/>
      <c r="UN12" s="853"/>
      <c r="UO12" s="853"/>
      <c r="UP12" s="853"/>
      <c r="UQ12" s="853"/>
      <c r="UR12" s="853"/>
      <c r="US12" s="853"/>
      <c r="UT12" s="853"/>
      <c r="UU12" s="853"/>
      <c r="UV12" s="853"/>
      <c r="UW12" s="853"/>
      <c r="UX12" s="853"/>
      <c r="UY12" s="853"/>
      <c r="UZ12" s="853"/>
      <c r="VA12" s="853"/>
      <c r="VB12" s="853"/>
      <c r="VC12" s="853"/>
      <c r="VD12" s="853"/>
      <c r="VE12" s="853"/>
      <c r="VF12" s="853"/>
      <c r="VG12" s="853"/>
      <c r="VH12" s="853"/>
      <c r="VI12" s="853"/>
      <c r="VJ12" s="853"/>
      <c r="VK12" s="853"/>
      <c r="VL12" s="853"/>
      <c r="VM12" s="853"/>
      <c r="VN12" s="853"/>
      <c r="VO12" s="853"/>
      <c r="VP12" s="853"/>
      <c r="VQ12" s="853"/>
      <c r="VR12" s="853"/>
      <c r="VS12" s="853"/>
      <c r="VT12" s="853"/>
      <c r="VU12" s="853"/>
      <c r="VV12" s="853"/>
      <c r="VW12" s="853"/>
      <c r="VX12" s="853"/>
      <c r="VY12" s="853"/>
      <c r="VZ12" s="853"/>
      <c r="WA12" s="853"/>
      <c r="WB12" s="853"/>
      <c r="WC12" s="853"/>
      <c r="WD12" s="853"/>
      <c r="WE12" s="853"/>
      <c r="WF12" s="853"/>
      <c r="WG12" s="853"/>
      <c r="WH12" s="853"/>
      <c r="WI12" s="853"/>
      <c r="WJ12" s="853"/>
      <c r="WK12" s="853"/>
      <c r="WL12" s="853"/>
      <c r="WM12" s="853"/>
      <c r="WN12" s="853"/>
      <c r="WO12" s="853"/>
      <c r="WP12" s="853"/>
      <c r="WQ12" s="853"/>
      <c r="WR12" s="853"/>
      <c r="WS12" s="853"/>
      <c r="WT12" s="853"/>
      <c r="WU12" s="853"/>
      <c r="WV12" s="853"/>
      <c r="WW12" s="853"/>
      <c r="WX12" s="853"/>
      <c r="WY12" s="853"/>
      <c r="WZ12" s="853"/>
      <c r="XA12" s="853"/>
      <c r="XB12" s="853"/>
      <c r="XC12" s="853"/>
      <c r="XD12" s="853"/>
      <c r="XE12" s="853"/>
      <c r="XF12" s="853"/>
      <c r="XG12" s="853"/>
      <c r="XH12" s="853"/>
      <c r="XI12" s="853"/>
      <c r="XJ12" s="853"/>
      <c r="XK12" s="853"/>
      <c r="XL12" s="853"/>
      <c r="XM12" s="853"/>
      <c r="XN12" s="853"/>
      <c r="XO12" s="853"/>
      <c r="XP12" s="853"/>
      <c r="XQ12" s="853"/>
      <c r="XR12" s="853"/>
      <c r="XS12" s="853"/>
      <c r="XT12" s="853"/>
      <c r="XU12" s="853"/>
      <c r="XV12" s="853"/>
      <c r="XW12" s="853"/>
      <c r="XX12" s="853"/>
      <c r="XY12" s="853"/>
      <c r="XZ12" s="853"/>
      <c r="YA12" s="853"/>
      <c r="YB12" s="853"/>
      <c r="YC12" s="853"/>
      <c r="YD12" s="853"/>
      <c r="YE12" s="853"/>
      <c r="YF12" s="853"/>
      <c r="YG12" s="853"/>
      <c r="YH12" s="853"/>
      <c r="YI12" s="853"/>
      <c r="YJ12" s="853"/>
      <c r="YK12" s="853"/>
      <c r="YL12" s="853"/>
      <c r="YM12" s="853"/>
      <c r="YN12" s="853"/>
      <c r="YO12" s="853"/>
      <c r="YP12" s="853"/>
      <c r="YQ12" s="853"/>
      <c r="YR12" s="853"/>
      <c r="YS12" s="853"/>
      <c r="YT12" s="853"/>
      <c r="YU12" s="853"/>
      <c r="YV12" s="853"/>
      <c r="YW12" s="853"/>
      <c r="YX12" s="853"/>
      <c r="YY12" s="853"/>
      <c r="YZ12" s="853"/>
      <c r="ZA12" s="853"/>
      <c r="ZB12" s="853"/>
      <c r="ZC12" s="853"/>
      <c r="ZD12" s="853"/>
      <c r="ZE12" s="853"/>
      <c r="ZF12" s="853"/>
      <c r="ZG12" s="853"/>
      <c r="ZH12" s="853"/>
      <c r="ZI12" s="853"/>
      <c r="ZJ12" s="853"/>
      <c r="ZK12" s="853"/>
      <c r="ZL12" s="853"/>
      <c r="ZM12" s="853"/>
      <c r="ZN12" s="853"/>
      <c r="ZO12" s="853"/>
      <c r="ZP12" s="853"/>
      <c r="ZQ12" s="853"/>
      <c r="ZR12" s="853"/>
      <c r="ZS12" s="853"/>
      <c r="ZT12" s="853"/>
      <c r="ZU12" s="853"/>
      <c r="ZV12" s="853"/>
      <c r="ZW12" s="853"/>
      <c r="ZX12" s="853"/>
      <c r="ZY12" s="853"/>
      <c r="ZZ12" s="853"/>
      <c r="AAA12" s="853"/>
      <c r="AAB12" s="853"/>
      <c r="AAC12" s="853"/>
      <c r="AAD12" s="853"/>
      <c r="AAE12" s="853"/>
      <c r="AAF12" s="853"/>
      <c r="AAG12" s="853"/>
      <c r="AAH12" s="853"/>
      <c r="AAI12" s="853"/>
      <c r="AAJ12" s="853"/>
      <c r="AAK12" s="853"/>
      <c r="AAL12" s="853"/>
      <c r="AAM12" s="853"/>
      <c r="AAN12" s="853"/>
      <c r="AAO12" s="853"/>
      <c r="AAP12" s="853"/>
      <c r="AAQ12" s="853"/>
      <c r="AAR12" s="853"/>
      <c r="AAS12" s="853"/>
      <c r="AAT12" s="853"/>
      <c r="AAU12" s="853"/>
      <c r="AAV12" s="853"/>
      <c r="AAW12" s="853"/>
      <c r="AAX12" s="853"/>
      <c r="AAY12" s="853"/>
      <c r="AAZ12" s="853"/>
      <c r="ABA12" s="853"/>
      <c r="ABB12" s="853"/>
      <c r="ABC12" s="853"/>
      <c r="ABD12" s="853"/>
      <c r="ABE12" s="853"/>
      <c r="ABF12" s="853"/>
      <c r="ABG12" s="853"/>
      <c r="ABH12" s="853"/>
      <c r="ABI12" s="853"/>
      <c r="ABJ12" s="853"/>
      <c r="ABK12" s="853"/>
      <c r="ABL12" s="853"/>
      <c r="ABM12" s="853"/>
      <c r="ABN12" s="853"/>
      <c r="ABO12" s="853"/>
      <c r="ABP12" s="853"/>
      <c r="ABQ12" s="853"/>
      <c r="ABR12" s="853"/>
      <c r="ABS12" s="853"/>
      <c r="ABT12" s="853"/>
      <c r="ABU12" s="853"/>
      <c r="ABV12" s="853"/>
      <c r="ABW12" s="853"/>
      <c r="ABX12" s="853"/>
      <c r="ABY12" s="853"/>
      <c r="ABZ12" s="853"/>
      <c r="ACA12" s="853"/>
      <c r="ACB12" s="853"/>
      <c r="ACC12" s="853"/>
      <c r="ACD12" s="853"/>
      <c r="ACE12" s="853"/>
      <c r="ACF12" s="853"/>
      <c r="ACG12" s="853"/>
      <c r="ACH12" s="853"/>
      <c r="ACI12" s="853"/>
      <c r="ACJ12" s="853"/>
      <c r="ACK12" s="853"/>
      <c r="ACL12" s="853"/>
      <c r="ACM12" s="853"/>
      <c r="ACN12" s="853"/>
      <c r="ACO12" s="853"/>
      <c r="ACP12" s="853"/>
      <c r="ACQ12" s="853"/>
      <c r="ACR12" s="853"/>
      <c r="ACS12" s="853"/>
      <c r="ACT12" s="853"/>
      <c r="ACU12" s="853"/>
      <c r="ACV12" s="853"/>
      <c r="ACW12" s="853"/>
      <c r="ACX12" s="853"/>
      <c r="ACY12" s="853"/>
      <c r="ACZ12" s="853"/>
      <c r="ADA12" s="853"/>
      <c r="ADB12" s="853"/>
      <c r="ADC12" s="853"/>
      <c r="ADD12" s="853"/>
      <c r="ADE12" s="853"/>
      <c r="ADF12" s="853"/>
      <c r="ADG12" s="853"/>
      <c r="ADH12" s="853"/>
      <c r="ADI12" s="853"/>
      <c r="ADJ12" s="853"/>
      <c r="ADK12" s="853"/>
      <c r="ADL12" s="853"/>
      <c r="ADM12" s="853"/>
      <c r="ADN12" s="853"/>
      <c r="ADO12" s="853"/>
      <c r="ADP12" s="853"/>
      <c r="ADQ12" s="853"/>
      <c r="ADR12" s="853"/>
      <c r="ADS12" s="853"/>
      <c r="ADT12" s="853"/>
      <c r="ADU12" s="853"/>
      <c r="ADV12" s="853"/>
      <c r="ADW12" s="853"/>
      <c r="ADX12" s="853"/>
      <c r="ADY12" s="853"/>
      <c r="ADZ12" s="853"/>
      <c r="AEA12" s="853"/>
      <c r="AEB12" s="853"/>
      <c r="AEC12" s="853"/>
      <c r="AED12" s="853"/>
      <c r="AEE12" s="853"/>
      <c r="AEF12" s="853"/>
      <c r="AEG12" s="853"/>
      <c r="AEH12" s="853"/>
      <c r="AEI12" s="853"/>
      <c r="AEJ12" s="853"/>
      <c r="AEK12" s="853"/>
      <c r="AEL12" s="853"/>
      <c r="AEM12" s="853"/>
      <c r="AEN12" s="853"/>
      <c r="AEO12" s="853"/>
      <c r="AEP12" s="853"/>
      <c r="AEQ12" s="853"/>
      <c r="AER12" s="853"/>
      <c r="AES12" s="853"/>
      <c r="AET12" s="853"/>
      <c r="AEU12" s="853"/>
      <c r="AEV12" s="853"/>
      <c r="AEW12" s="853"/>
      <c r="AEX12" s="853"/>
      <c r="AEY12" s="853"/>
      <c r="AEZ12" s="853"/>
      <c r="AFA12" s="853"/>
      <c r="AFB12" s="853"/>
      <c r="AFC12" s="853"/>
      <c r="AFD12" s="853"/>
      <c r="AFE12" s="853"/>
      <c r="AFF12" s="853"/>
      <c r="AFG12" s="853"/>
      <c r="AFH12" s="853"/>
      <c r="AFI12" s="853"/>
      <c r="AFJ12" s="853"/>
      <c r="AFK12" s="853"/>
      <c r="AFL12" s="853"/>
      <c r="AFM12" s="853"/>
      <c r="AFN12" s="853"/>
      <c r="AFO12" s="853"/>
      <c r="AFP12" s="853"/>
      <c r="AFQ12" s="853"/>
      <c r="AFR12" s="853"/>
      <c r="AFS12" s="853"/>
      <c r="AFT12" s="853"/>
      <c r="AFU12" s="853"/>
      <c r="AFV12" s="853"/>
      <c r="AFW12" s="853"/>
      <c r="AFX12" s="853"/>
      <c r="AFY12" s="853"/>
      <c r="AFZ12" s="853"/>
      <c r="AGA12" s="853"/>
      <c r="AGB12" s="853"/>
      <c r="AGC12" s="853"/>
      <c r="AGD12" s="853"/>
      <c r="AGE12" s="853"/>
      <c r="AGF12" s="853"/>
      <c r="AGG12" s="853"/>
      <c r="AGH12" s="853"/>
      <c r="AGI12" s="853"/>
      <c r="AGJ12" s="853"/>
      <c r="AGK12" s="853"/>
      <c r="AGL12" s="853"/>
      <c r="AGM12" s="853"/>
      <c r="AGN12" s="853"/>
      <c r="AGO12" s="853"/>
      <c r="AGP12" s="853"/>
      <c r="AGQ12" s="853"/>
      <c r="AGR12" s="853"/>
      <c r="AGS12" s="853"/>
      <c r="AGT12" s="853"/>
      <c r="AGU12" s="853"/>
      <c r="AGV12" s="853"/>
      <c r="AGW12" s="853"/>
      <c r="AGX12" s="853"/>
      <c r="AGY12" s="853"/>
      <c r="AGZ12" s="853"/>
      <c r="AHA12" s="853"/>
      <c r="AHB12" s="853"/>
      <c r="AHC12" s="853"/>
      <c r="AHD12" s="853"/>
      <c r="AHE12" s="853"/>
      <c r="AHF12" s="853"/>
      <c r="AHG12" s="853"/>
      <c r="AHH12" s="853"/>
      <c r="AHI12" s="853"/>
      <c r="AHJ12" s="853"/>
      <c r="AHK12" s="853"/>
      <c r="AHL12" s="853"/>
      <c r="AHM12" s="853"/>
      <c r="AHN12" s="853"/>
      <c r="AHO12" s="853"/>
      <c r="AHP12" s="853"/>
      <c r="AHQ12" s="853"/>
      <c r="AHR12" s="853"/>
      <c r="AHS12" s="853"/>
      <c r="AHT12" s="853"/>
      <c r="AHU12" s="853"/>
      <c r="AHV12" s="853"/>
      <c r="AHW12" s="853"/>
      <c r="AHX12" s="853"/>
      <c r="AHY12" s="853"/>
      <c r="AHZ12" s="853"/>
      <c r="AIA12" s="853"/>
      <c r="AIB12" s="853"/>
      <c r="AIC12" s="853"/>
      <c r="AID12" s="853"/>
      <c r="AIE12" s="853"/>
      <c r="AIF12" s="853"/>
      <c r="AIG12" s="853"/>
      <c r="AIH12" s="853"/>
      <c r="AII12" s="853"/>
      <c r="AIJ12" s="853"/>
      <c r="AIK12" s="853"/>
      <c r="AIL12" s="853"/>
      <c r="AIM12" s="853"/>
      <c r="AIN12" s="853"/>
      <c r="AIO12" s="853"/>
      <c r="AIP12" s="853"/>
      <c r="AIQ12" s="853"/>
      <c r="AIR12" s="853"/>
      <c r="AIS12" s="853"/>
      <c r="AIT12" s="853"/>
      <c r="AIU12" s="853"/>
      <c r="AIV12" s="853"/>
      <c r="AIW12" s="853"/>
      <c r="AIX12" s="853"/>
      <c r="AIY12" s="853"/>
      <c r="AIZ12" s="853"/>
      <c r="AJA12" s="853"/>
      <c r="AJB12" s="853"/>
      <c r="AJC12" s="853"/>
      <c r="AJD12" s="853"/>
      <c r="AJE12" s="853"/>
      <c r="AJF12" s="853"/>
      <c r="AJG12" s="853"/>
      <c r="AJH12" s="853"/>
      <c r="AJI12" s="853"/>
      <c r="AJJ12" s="853"/>
      <c r="AJK12" s="853"/>
      <c r="AJL12" s="853"/>
      <c r="AJM12" s="853"/>
      <c r="AJN12" s="853"/>
      <c r="AJO12" s="853"/>
      <c r="AJP12" s="853"/>
      <c r="AJQ12" s="853"/>
      <c r="AJR12" s="853"/>
      <c r="AJS12" s="853"/>
      <c r="AJT12" s="853"/>
      <c r="AJU12" s="853"/>
      <c r="AJV12" s="853"/>
      <c r="AJW12" s="853"/>
      <c r="AJX12" s="853"/>
      <c r="AJY12" s="853"/>
      <c r="AJZ12" s="853"/>
      <c r="AKA12" s="853"/>
      <c r="AKB12" s="853"/>
      <c r="AKC12" s="853"/>
      <c r="AKD12" s="853"/>
      <c r="AKE12" s="853"/>
      <c r="AKF12" s="853"/>
      <c r="AKG12" s="853"/>
      <c r="AKH12" s="853"/>
      <c r="AKI12" s="853"/>
      <c r="AKJ12" s="853"/>
      <c r="AKK12" s="853"/>
      <c r="AKL12" s="853"/>
      <c r="AKM12" s="853"/>
      <c r="AKN12" s="853"/>
      <c r="AKO12" s="853"/>
      <c r="AKP12" s="853"/>
    </row>
    <row r="13" spans="1:978" s="117" customFormat="1" ht="15" customHeight="1" x14ac:dyDescent="0.3">
      <c r="A13" s="195"/>
      <c r="B13" s="753" t="s">
        <v>1695</v>
      </c>
      <c r="C13" s="752" t="s">
        <v>498</v>
      </c>
      <c r="D13" s="775" t="s">
        <v>1702</v>
      </c>
      <c r="E13" s="262"/>
      <c r="F13" s="853"/>
      <c r="G13" s="853"/>
      <c r="H13" s="853"/>
      <c r="I13" s="853"/>
      <c r="J13" s="853"/>
      <c r="K13" s="853"/>
      <c r="L13" s="853"/>
      <c r="M13" s="853"/>
      <c r="N13" s="853"/>
      <c r="O13" s="853"/>
      <c r="P13" s="853"/>
      <c r="Q13" s="853"/>
      <c r="R13" s="853"/>
      <c r="S13" s="853"/>
      <c r="T13" s="853"/>
      <c r="U13" s="853"/>
      <c r="V13" s="853"/>
      <c r="W13" s="853"/>
      <c r="X13" s="853"/>
      <c r="Y13" s="853"/>
      <c r="Z13" s="853"/>
      <c r="AA13" s="853"/>
      <c r="AB13" s="853"/>
      <c r="AC13" s="853"/>
      <c r="AD13" s="853"/>
      <c r="AE13" s="853"/>
      <c r="AF13" s="853"/>
      <c r="AG13" s="853"/>
      <c r="AH13" s="853"/>
      <c r="AI13" s="853"/>
      <c r="AJ13" s="853"/>
      <c r="AK13" s="853"/>
      <c r="AL13" s="853"/>
      <c r="AM13" s="853"/>
      <c r="AN13" s="853"/>
      <c r="AO13" s="853"/>
      <c r="AP13" s="853"/>
      <c r="AQ13" s="853"/>
      <c r="AR13" s="853"/>
      <c r="AS13" s="853"/>
      <c r="AT13" s="853"/>
      <c r="AU13" s="853"/>
      <c r="AV13" s="853"/>
      <c r="AW13" s="853"/>
      <c r="AX13" s="853"/>
      <c r="AY13" s="853"/>
      <c r="AZ13" s="853"/>
      <c r="BA13" s="853"/>
      <c r="BB13" s="853"/>
      <c r="BC13" s="853"/>
      <c r="BD13" s="853"/>
      <c r="BE13" s="853"/>
      <c r="BF13" s="853"/>
      <c r="BG13" s="853"/>
      <c r="BH13" s="853"/>
      <c r="BI13" s="853"/>
      <c r="BJ13" s="853"/>
      <c r="BK13" s="853"/>
      <c r="BL13" s="853"/>
      <c r="BM13" s="853"/>
      <c r="BN13" s="853"/>
      <c r="BO13" s="853"/>
      <c r="BP13" s="853"/>
      <c r="BQ13" s="853"/>
      <c r="BR13" s="853"/>
      <c r="BS13" s="853"/>
      <c r="BT13" s="853"/>
      <c r="BU13" s="853"/>
      <c r="BV13" s="853"/>
      <c r="BW13" s="853"/>
      <c r="BX13" s="853"/>
      <c r="BY13" s="853"/>
      <c r="BZ13" s="853"/>
      <c r="CA13" s="853"/>
      <c r="CB13" s="853"/>
      <c r="CC13" s="853"/>
      <c r="CD13" s="853"/>
      <c r="CE13" s="853"/>
      <c r="CF13" s="853"/>
      <c r="CG13" s="853"/>
      <c r="CH13" s="853"/>
      <c r="CI13" s="853"/>
      <c r="CJ13" s="853"/>
      <c r="CK13" s="853"/>
      <c r="CL13" s="853"/>
      <c r="CM13" s="853"/>
      <c r="CN13" s="853"/>
      <c r="CO13" s="853"/>
      <c r="CP13" s="853"/>
      <c r="CQ13" s="853"/>
      <c r="CR13" s="853"/>
      <c r="CS13" s="853"/>
      <c r="CT13" s="853"/>
      <c r="CU13" s="853"/>
      <c r="CV13" s="853"/>
      <c r="CW13" s="853"/>
      <c r="CX13" s="853"/>
      <c r="CY13" s="853"/>
      <c r="CZ13" s="853"/>
      <c r="DA13" s="853"/>
      <c r="DB13" s="853"/>
      <c r="DC13" s="853"/>
      <c r="DD13" s="853"/>
      <c r="DE13" s="853"/>
      <c r="DF13" s="853"/>
      <c r="DG13" s="853"/>
      <c r="DH13" s="853"/>
      <c r="DI13" s="853"/>
      <c r="DJ13" s="853"/>
      <c r="DK13" s="853"/>
      <c r="DL13" s="853"/>
      <c r="DM13" s="853"/>
      <c r="DN13" s="853"/>
      <c r="DO13" s="853"/>
      <c r="DP13" s="853"/>
      <c r="DQ13" s="853"/>
      <c r="DR13" s="853"/>
      <c r="DS13" s="853"/>
      <c r="DT13" s="853"/>
      <c r="DU13" s="853"/>
      <c r="DV13" s="853"/>
      <c r="DW13" s="853"/>
      <c r="DX13" s="853"/>
      <c r="DY13" s="853"/>
      <c r="DZ13" s="853"/>
      <c r="EA13" s="853"/>
      <c r="EB13" s="853"/>
      <c r="EC13" s="853"/>
      <c r="ED13" s="853"/>
      <c r="EE13" s="853"/>
      <c r="EF13" s="853"/>
      <c r="EG13" s="853"/>
      <c r="EH13" s="853"/>
      <c r="EI13" s="853"/>
      <c r="EJ13" s="853"/>
      <c r="EK13" s="853"/>
      <c r="EL13" s="853"/>
      <c r="EM13" s="853"/>
      <c r="EN13" s="853"/>
      <c r="EO13" s="853"/>
      <c r="EP13" s="853"/>
      <c r="EQ13" s="853"/>
      <c r="ER13" s="853"/>
      <c r="ES13" s="853"/>
      <c r="ET13" s="853"/>
      <c r="EU13" s="853"/>
      <c r="EV13" s="853"/>
      <c r="EW13" s="853"/>
      <c r="EX13" s="853"/>
      <c r="EY13" s="853"/>
      <c r="EZ13" s="853"/>
      <c r="FA13" s="853"/>
      <c r="FB13" s="853"/>
      <c r="FC13" s="853"/>
      <c r="FD13" s="853"/>
      <c r="FE13" s="853"/>
      <c r="FF13" s="853"/>
      <c r="FG13" s="853"/>
      <c r="FH13" s="853"/>
      <c r="FI13" s="853"/>
      <c r="FJ13" s="853"/>
      <c r="FK13" s="853"/>
      <c r="FL13" s="853"/>
      <c r="FM13" s="853"/>
      <c r="FN13" s="853"/>
      <c r="FO13" s="853"/>
      <c r="FP13" s="853"/>
      <c r="FQ13" s="853"/>
      <c r="FR13" s="853"/>
      <c r="FS13" s="853"/>
      <c r="FT13" s="853"/>
      <c r="FU13" s="853"/>
      <c r="FV13" s="853"/>
      <c r="FW13" s="853"/>
      <c r="FX13" s="853"/>
      <c r="FY13" s="853"/>
      <c r="FZ13" s="853"/>
      <c r="GA13" s="853"/>
      <c r="GB13" s="853"/>
      <c r="GC13" s="853"/>
      <c r="GD13" s="853"/>
      <c r="GE13" s="853"/>
      <c r="GF13" s="853"/>
      <c r="GG13" s="853"/>
      <c r="GH13" s="853"/>
      <c r="GI13" s="853"/>
      <c r="GJ13" s="853"/>
      <c r="GK13" s="853"/>
      <c r="GL13" s="853"/>
      <c r="GM13" s="853"/>
      <c r="GN13" s="853"/>
      <c r="GO13" s="853"/>
      <c r="GP13" s="853"/>
      <c r="GQ13" s="853"/>
      <c r="GR13" s="853"/>
      <c r="GS13" s="853"/>
      <c r="GT13" s="853"/>
      <c r="GU13" s="853"/>
      <c r="GV13" s="853"/>
      <c r="GW13" s="853"/>
      <c r="GX13" s="853"/>
      <c r="GY13" s="853"/>
      <c r="GZ13" s="853"/>
      <c r="HA13" s="853"/>
      <c r="HB13" s="853"/>
      <c r="HC13" s="853"/>
      <c r="HD13" s="853"/>
      <c r="HE13" s="853"/>
      <c r="HF13" s="853"/>
      <c r="HG13" s="853"/>
      <c r="HH13" s="853"/>
      <c r="HI13" s="853"/>
      <c r="HJ13" s="853"/>
      <c r="HK13" s="853"/>
      <c r="HL13" s="853"/>
      <c r="HM13" s="853"/>
      <c r="HN13" s="853"/>
      <c r="HO13" s="853"/>
      <c r="HP13" s="853"/>
      <c r="HQ13" s="853"/>
      <c r="HR13" s="853"/>
      <c r="HS13" s="853"/>
      <c r="HT13" s="853"/>
      <c r="HU13" s="853"/>
      <c r="HV13" s="853"/>
      <c r="HW13" s="853"/>
      <c r="HX13" s="853"/>
      <c r="HY13" s="853"/>
      <c r="HZ13" s="853"/>
      <c r="IA13" s="853"/>
      <c r="IB13" s="853"/>
      <c r="IC13" s="853"/>
      <c r="ID13" s="853"/>
      <c r="IE13" s="853"/>
      <c r="IF13" s="853"/>
      <c r="IG13" s="853"/>
      <c r="IH13" s="853"/>
      <c r="II13" s="853"/>
      <c r="IJ13" s="853"/>
      <c r="IK13" s="853"/>
      <c r="IL13" s="853"/>
      <c r="IM13" s="853"/>
      <c r="IN13" s="853"/>
      <c r="IO13" s="853"/>
      <c r="IP13" s="853"/>
      <c r="IQ13" s="853"/>
      <c r="IR13" s="853"/>
      <c r="IS13" s="853"/>
      <c r="IT13" s="853"/>
      <c r="IU13" s="853"/>
      <c r="IV13" s="853"/>
      <c r="IW13" s="853"/>
      <c r="IX13" s="853"/>
      <c r="IY13" s="853"/>
      <c r="IZ13" s="853"/>
      <c r="JA13" s="853"/>
      <c r="JB13" s="853"/>
      <c r="JC13" s="853"/>
      <c r="JD13" s="853"/>
      <c r="JE13" s="853"/>
      <c r="JF13" s="853"/>
      <c r="JG13" s="853"/>
      <c r="JH13" s="853"/>
      <c r="JI13" s="853"/>
      <c r="JJ13" s="853"/>
      <c r="JK13" s="853"/>
      <c r="JL13" s="853"/>
      <c r="JM13" s="853"/>
      <c r="JN13" s="853"/>
      <c r="JO13" s="853"/>
      <c r="JP13" s="853"/>
      <c r="JQ13" s="853"/>
      <c r="JR13" s="853"/>
      <c r="JS13" s="853"/>
      <c r="JT13" s="853"/>
      <c r="JU13" s="853"/>
      <c r="JV13" s="853"/>
      <c r="JW13" s="853"/>
      <c r="JX13" s="853"/>
      <c r="JY13" s="853"/>
      <c r="JZ13" s="853"/>
      <c r="KA13" s="853"/>
      <c r="KB13" s="853"/>
      <c r="KC13" s="853"/>
      <c r="KD13" s="853"/>
      <c r="KE13" s="853"/>
      <c r="KF13" s="853"/>
      <c r="KG13" s="853"/>
      <c r="KH13" s="853"/>
      <c r="KI13" s="853"/>
      <c r="KJ13" s="853"/>
      <c r="KK13" s="853"/>
      <c r="KL13" s="853"/>
      <c r="KM13" s="853"/>
      <c r="KN13" s="853"/>
      <c r="KO13" s="853"/>
      <c r="KP13" s="853"/>
      <c r="KQ13" s="853"/>
      <c r="KR13" s="853"/>
      <c r="KS13" s="853"/>
      <c r="KT13" s="853"/>
      <c r="KU13" s="853"/>
      <c r="KV13" s="853"/>
      <c r="KW13" s="853"/>
      <c r="KX13" s="853"/>
      <c r="KY13" s="853"/>
      <c r="KZ13" s="853"/>
      <c r="LA13" s="853"/>
      <c r="LB13" s="853"/>
      <c r="LC13" s="853"/>
      <c r="LD13" s="853"/>
      <c r="LE13" s="853"/>
      <c r="LF13" s="853"/>
      <c r="LG13" s="853"/>
      <c r="LH13" s="853"/>
      <c r="LI13" s="853"/>
      <c r="LJ13" s="853"/>
      <c r="LK13" s="853"/>
      <c r="LL13" s="853"/>
      <c r="LM13" s="853"/>
      <c r="LN13" s="853"/>
      <c r="LO13" s="853"/>
      <c r="LP13" s="853"/>
      <c r="LQ13" s="853"/>
      <c r="LR13" s="853"/>
      <c r="LS13" s="853"/>
      <c r="LT13" s="853"/>
      <c r="LU13" s="853"/>
      <c r="LV13" s="853"/>
      <c r="LW13" s="853"/>
      <c r="LX13" s="853"/>
      <c r="LY13" s="853"/>
      <c r="LZ13" s="853"/>
      <c r="MA13" s="853"/>
      <c r="MB13" s="853"/>
      <c r="MC13" s="853"/>
      <c r="MD13" s="853"/>
      <c r="ME13" s="853"/>
      <c r="MF13" s="853"/>
      <c r="MG13" s="853"/>
      <c r="MH13" s="853"/>
      <c r="MI13" s="853"/>
      <c r="MJ13" s="853"/>
      <c r="MK13" s="853"/>
      <c r="ML13" s="853"/>
      <c r="MM13" s="853"/>
      <c r="MN13" s="853"/>
      <c r="MO13" s="853"/>
      <c r="MP13" s="853"/>
      <c r="MQ13" s="853"/>
      <c r="MR13" s="853"/>
      <c r="MS13" s="853"/>
      <c r="MT13" s="853"/>
      <c r="MU13" s="853"/>
      <c r="MV13" s="853"/>
      <c r="MW13" s="853"/>
      <c r="MX13" s="853"/>
      <c r="MY13" s="853"/>
      <c r="MZ13" s="853"/>
      <c r="NA13" s="853"/>
      <c r="NB13" s="853"/>
      <c r="NC13" s="853"/>
      <c r="ND13" s="853"/>
      <c r="NE13" s="853"/>
      <c r="NF13" s="853"/>
      <c r="NG13" s="853"/>
      <c r="NH13" s="853"/>
      <c r="NI13" s="853"/>
      <c r="NJ13" s="853"/>
      <c r="NK13" s="853"/>
      <c r="NL13" s="853"/>
      <c r="NM13" s="853"/>
      <c r="NN13" s="853"/>
      <c r="NO13" s="853"/>
      <c r="NP13" s="853"/>
      <c r="NQ13" s="853"/>
      <c r="NR13" s="853"/>
      <c r="NS13" s="853"/>
      <c r="NT13" s="853"/>
      <c r="NU13" s="853"/>
      <c r="NV13" s="853"/>
      <c r="NW13" s="853"/>
      <c r="NX13" s="853"/>
      <c r="NY13" s="853"/>
      <c r="NZ13" s="853"/>
      <c r="OA13" s="853"/>
      <c r="OB13" s="853"/>
      <c r="OC13" s="853"/>
      <c r="OD13" s="853"/>
      <c r="OE13" s="853"/>
      <c r="OF13" s="853"/>
      <c r="OG13" s="853"/>
      <c r="OH13" s="853"/>
      <c r="OI13" s="853"/>
      <c r="OJ13" s="853"/>
      <c r="OK13" s="853"/>
      <c r="OL13" s="853"/>
      <c r="OM13" s="853"/>
      <c r="ON13" s="853"/>
      <c r="OO13" s="853"/>
      <c r="OP13" s="853"/>
      <c r="OQ13" s="853"/>
      <c r="OR13" s="853"/>
      <c r="OS13" s="853"/>
      <c r="OT13" s="853"/>
      <c r="OU13" s="853"/>
      <c r="OV13" s="853"/>
      <c r="OW13" s="853"/>
      <c r="OX13" s="853"/>
      <c r="OY13" s="853"/>
      <c r="OZ13" s="853"/>
      <c r="PA13" s="853"/>
      <c r="PB13" s="853"/>
      <c r="PC13" s="853"/>
      <c r="PD13" s="853"/>
      <c r="PE13" s="853"/>
      <c r="PF13" s="853"/>
      <c r="PG13" s="853"/>
      <c r="PH13" s="853"/>
      <c r="PI13" s="853"/>
      <c r="PJ13" s="853"/>
      <c r="PK13" s="853"/>
      <c r="PL13" s="853"/>
      <c r="PM13" s="853"/>
      <c r="PN13" s="853"/>
      <c r="PO13" s="853"/>
      <c r="PP13" s="853"/>
      <c r="PQ13" s="853"/>
      <c r="PR13" s="853"/>
      <c r="PS13" s="853"/>
      <c r="PT13" s="853"/>
      <c r="PU13" s="853"/>
      <c r="PV13" s="853"/>
      <c r="PW13" s="853"/>
      <c r="PX13" s="853"/>
      <c r="PY13" s="853"/>
      <c r="PZ13" s="853"/>
      <c r="QA13" s="853"/>
      <c r="QB13" s="853"/>
      <c r="QC13" s="853"/>
      <c r="QD13" s="853"/>
      <c r="QE13" s="853"/>
      <c r="QF13" s="853"/>
      <c r="QG13" s="853"/>
      <c r="QH13" s="853"/>
      <c r="QI13" s="853"/>
      <c r="QJ13" s="853"/>
      <c r="QK13" s="853"/>
      <c r="QL13" s="853"/>
      <c r="QM13" s="853"/>
      <c r="QN13" s="853"/>
      <c r="QO13" s="853"/>
      <c r="QP13" s="853"/>
      <c r="QQ13" s="853"/>
      <c r="QR13" s="853"/>
      <c r="QS13" s="853"/>
      <c r="QT13" s="853"/>
      <c r="QU13" s="853"/>
      <c r="QV13" s="853"/>
      <c r="QW13" s="853"/>
      <c r="QX13" s="853"/>
      <c r="QY13" s="853"/>
      <c r="QZ13" s="853"/>
      <c r="RA13" s="853"/>
      <c r="RB13" s="853"/>
      <c r="RC13" s="853"/>
      <c r="RD13" s="853"/>
      <c r="RE13" s="853"/>
      <c r="RF13" s="853"/>
      <c r="RG13" s="853"/>
      <c r="RH13" s="853"/>
      <c r="RI13" s="853"/>
      <c r="RJ13" s="853"/>
      <c r="RK13" s="853"/>
      <c r="RL13" s="853"/>
      <c r="RM13" s="853"/>
      <c r="RN13" s="853"/>
      <c r="RO13" s="853"/>
      <c r="RP13" s="853"/>
      <c r="RQ13" s="853"/>
      <c r="RR13" s="853"/>
      <c r="RS13" s="853"/>
      <c r="RT13" s="853"/>
      <c r="RU13" s="853"/>
      <c r="RV13" s="853"/>
      <c r="RW13" s="853"/>
      <c r="RX13" s="853"/>
      <c r="RY13" s="853"/>
      <c r="RZ13" s="853"/>
      <c r="SA13" s="853"/>
      <c r="SB13" s="853"/>
      <c r="SC13" s="853"/>
      <c r="SD13" s="853"/>
      <c r="SE13" s="853"/>
      <c r="SF13" s="853"/>
      <c r="SG13" s="853"/>
      <c r="SH13" s="853"/>
      <c r="SI13" s="853"/>
      <c r="SJ13" s="853"/>
      <c r="SK13" s="853"/>
      <c r="SL13" s="853"/>
      <c r="SM13" s="853"/>
      <c r="SN13" s="853"/>
      <c r="SO13" s="853"/>
      <c r="SP13" s="853"/>
      <c r="SQ13" s="853"/>
      <c r="SR13" s="853"/>
      <c r="SS13" s="853"/>
      <c r="ST13" s="853"/>
      <c r="SU13" s="853"/>
      <c r="SV13" s="853"/>
      <c r="SW13" s="853"/>
      <c r="SX13" s="853"/>
      <c r="SY13" s="853"/>
      <c r="SZ13" s="853"/>
      <c r="TA13" s="853"/>
      <c r="TB13" s="853"/>
      <c r="TC13" s="853"/>
      <c r="TD13" s="853"/>
      <c r="TE13" s="853"/>
      <c r="TF13" s="853"/>
      <c r="TG13" s="853"/>
      <c r="TH13" s="853"/>
      <c r="TI13" s="853"/>
      <c r="TJ13" s="853"/>
      <c r="TK13" s="853"/>
      <c r="TL13" s="853"/>
      <c r="TM13" s="853"/>
      <c r="TN13" s="853"/>
      <c r="TO13" s="853"/>
      <c r="TP13" s="853"/>
      <c r="TQ13" s="853"/>
      <c r="TR13" s="853"/>
      <c r="TS13" s="853"/>
      <c r="TT13" s="853"/>
      <c r="TU13" s="853"/>
      <c r="TV13" s="853"/>
      <c r="TW13" s="853"/>
      <c r="TX13" s="853"/>
      <c r="TY13" s="853"/>
      <c r="TZ13" s="853"/>
      <c r="UA13" s="853"/>
      <c r="UB13" s="853"/>
      <c r="UC13" s="853"/>
      <c r="UD13" s="853"/>
      <c r="UE13" s="853"/>
      <c r="UF13" s="853"/>
      <c r="UG13" s="853"/>
      <c r="UH13" s="853"/>
      <c r="UI13" s="853"/>
      <c r="UJ13" s="853"/>
      <c r="UK13" s="853"/>
      <c r="UL13" s="853"/>
      <c r="UM13" s="853"/>
      <c r="UN13" s="853"/>
      <c r="UO13" s="853"/>
      <c r="UP13" s="853"/>
      <c r="UQ13" s="853"/>
      <c r="UR13" s="853"/>
      <c r="US13" s="853"/>
      <c r="UT13" s="853"/>
      <c r="UU13" s="853"/>
      <c r="UV13" s="853"/>
      <c r="UW13" s="853"/>
      <c r="UX13" s="853"/>
      <c r="UY13" s="853"/>
      <c r="UZ13" s="853"/>
      <c r="VA13" s="853"/>
      <c r="VB13" s="853"/>
      <c r="VC13" s="853"/>
      <c r="VD13" s="853"/>
      <c r="VE13" s="853"/>
      <c r="VF13" s="853"/>
      <c r="VG13" s="853"/>
      <c r="VH13" s="853"/>
      <c r="VI13" s="853"/>
      <c r="VJ13" s="853"/>
      <c r="VK13" s="853"/>
      <c r="VL13" s="853"/>
      <c r="VM13" s="853"/>
      <c r="VN13" s="853"/>
      <c r="VO13" s="853"/>
      <c r="VP13" s="853"/>
      <c r="VQ13" s="853"/>
      <c r="VR13" s="853"/>
      <c r="VS13" s="853"/>
      <c r="VT13" s="853"/>
      <c r="VU13" s="853"/>
      <c r="VV13" s="853"/>
      <c r="VW13" s="853"/>
      <c r="VX13" s="853"/>
      <c r="VY13" s="853"/>
      <c r="VZ13" s="853"/>
      <c r="WA13" s="853"/>
      <c r="WB13" s="853"/>
      <c r="WC13" s="853"/>
      <c r="WD13" s="853"/>
      <c r="WE13" s="853"/>
      <c r="WF13" s="853"/>
      <c r="WG13" s="853"/>
      <c r="WH13" s="853"/>
      <c r="WI13" s="853"/>
      <c r="WJ13" s="853"/>
      <c r="WK13" s="853"/>
      <c r="WL13" s="853"/>
      <c r="WM13" s="853"/>
      <c r="WN13" s="853"/>
      <c r="WO13" s="853"/>
      <c r="WP13" s="853"/>
      <c r="WQ13" s="853"/>
      <c r="WR13" s="853"/>
      <c r="WS13" s="853"/>
      <c r="WT13" s="853"/>
      <c r="WU13" s="853"/>
      <c r="WV13" s="853"/>
      <c r="WW13" s="853"/>
      <c r="WX13" s="853"/>
      <c r="WY13" s="853"/>
      <c r="WZ13" s="853"/>
      <c r="XA13" s="853"/>
      <c r="XB13" s="853"/>
      <c r="XC13" s="853"/>
      <c r="XD13" s="853"/>
      <c r="XE13" s="853"/>
      <c r="XF13" s="853"/>
      <c r="XG13" s="853"/>
      <c r="XH13" s="853"/>
      <c r="XI13" s="853"/>
      <c r="XJ13" s="853"/>
      <c r="XK13" s="853"/>
      <c r="XL13" s="853"/>
      <c r="XM13" s="853"/>
      <c r="XN13" s="853"/>
      <c r="XO13" s="853"/>
      <c r="XP13" s="853"/>
      <c r="XQ13" s="853"/>
      <c r="XR13" s="853"/>
      <c r="XS13" s="853"/>
      <c r="XT13" s="853"/>
      <c r="XU13" s="853"/>
      <c r="XV13" s="853"/>
      <c r="XW13" s="853"/>
      <c r="XX13" s="853"/>
      <c r="XY13" s="853"/>
      <c r="XZ13" s="853"/>
      <c r="YA13" s="853"/>
      <c r="YB13" s="853"/>
      <c r="YC13" s="853"/>
      <c r="YD13" s="853"/>
      <c r="YE13" s="853"/>
      <c r="YF13" s="853"/>
      <c r="YG13" s="853"/>
      <c r="YH13" s="853"/>
      <c r="YI13" s="853"/>
      <c r="YJ13" s="853"/>
      <c r="YK13" s="853"/>
      <c r="YL13" s="853"/>
      <c r="YM13" s="853"/>
      <c r="YN13" s="853"/>
      <c r="YO13" s="853"/>
      <c r="YP13" s="853"/>
      <c r="YQ13" s="853"/>
      <c r="YR13" s="853"/>
      <c r="YS13" s="853"/>
      <c r="YT13" s="853"/>
      <c r="YU13" s="853"/>
      <c r="YV13" s="853"/>
      <c r="YW13" s="853"/>
      <c r="YX13" s="853"/>
      <c r="YY13" s="853"/>
      <c r="YZ13" s="853"/>
      <c r="ZA13" s="853"/>
      <c r="ZB13" s="853"/>
      <c r="ZC13" s="853"/>
      <c r="ZD13" s="853"/>
      <c r="ZE13" s="853"/>
      <c r="ZF13" s="853"/>
      <c r="ZG13" s="853"/>
      <c r="ZH13" s="853"/>
      <c r="ZI13" s="853"/>
      <c r="ZJ13" s="853"/>
      <c r="ZK13" s="853"/>
      <c r="ZL13" s="853"/>
      <c r="ZM13" s="853"/>
      <c r="ZN13" s="853"/>
      <c r="ZO13" s="853"/>
      <c r="ZP13" s="853"/>
      <c r="ZQ13" s="853"/>
      <c r="ZR13" s="853"/>
      <c r="ZS13" s="853"/>
      <c r="ZT13" s="853"/>
      <c r="ZU13" s="853"/>
      <c r="ZV13" s="853"/>
      <c r="ZW13" s="853"/>
      <c r="ZX13" s="853"/>
      <c r="ZY13" s="853"/>
      <c r="ZZ13" s="853"/>
      <c r="AAA13" s="853"/>
      <c r="AAB13" s="853"/>
      <c r="AAC13" s="853"/>
      <c r="AAD13" s="853"/>
      <c r="AAE13" s="853"/>
      <c r="AAF13" s="853"/>
      <c r="AAG13" s="853"/>
      <c r="AAH13" s="853"/>
      <c r="AAI13" s="853"/>
      <c r="AAJ13" s="853"/>
      <c r="AAK13" s="853"/>
      <c r="AAL13" s="853"/>
      <c r="AAM13" s="853"/>
      <c r="AAN13" s="853"/>
      <c r="AAO13" s="853"/>
      <c r="AAP13" s="853"/>
      <c r="AAQ13" s="853"/>
      <c r="AAR13" s="853"/>
      <c r="AAS13" s="853"/>
      <c r="AAT13" s="853"/>
      <c r="AAU13" s="853"/>
      <c r="AAV13" s="853"/>
      <c r="AAW13" s="853"/>
      <c r="AAX13" s="853"/>
      <c r="AAY13" s="853"/>
      <c r="AAZ13" s="853"/>
      <c r="ABA13" s="853"/>
      <c r="ABB13" s="853"/>
      <c r="ABC13" s="853"/>
      <c r="ABD13" s="853"/>
      <c r="ABE13" s="853"/>
      <c r="ABF13" s="853"/>
      <c r="ABG13" s="853"/>
      <c r="ABH13" s="853"/>
      <c r="ABI13" s="853"/>
      <c r="ABJ13" s="853"/>
      <c r="ABK13" s="853"/>
      <c r="ABL13" s="853"/>
      <c r="ABM13" s="853"/>
      <c r="ABN13" s="853"/>
      <c r="ABO13" s="853"/>
      <c r="ABP13" s="853"/>
      <c r="ABQ13" s="853"/>
      <c r="ABR13" s="853"/>
      <c r="ABS13" s="853"/>
      <c r="ABT13" s="853"/>
      <c r="ABU13" s="853"/>
      <c r="ABV13" s="853"/>
      <c r="ABW13" s="853"/>
      <c r="ABX13" s="853"/>
      <c r="ABY13" s="853"/>
      <c r="ABZ13" s="853"/>
      <c r="ACA13" s="853"/>
      <c r="ACB13" s="853"/>
      <c r="ACC13" s="853"/>
      <c r="ACD13" s="853"/>
      <c r="ACE13" s="853"/>
      <c r="ACF13" s="853"/>
      <c r="ACG13" s="853"/>
      <c r="ACH13" s="853"/>
      <c r="ACI13" s="853"/>
      <c r="ACJ13" s="853"/>
      <c r="ACK13" s="853"/>
      <c r="ACL13" s="853"/>
      <c r="ACM13" s="853"/>
      <c r="ACN13" s="853"/>
      <c r="ACO13" s="853"/>
      <c r="ACP13" s="853"/>
      <c r="ACQ13" s="853"/>
      <c r="ACR13" s="853"/>
      <c r="ACS13" s="853"/>
      <c r="ACT13" s="853"/>
      <c r="ACU13" s="853"/>
      <c r="ACV13" s="853"/>
      <c r="ACW13" s="853"/>
      <c r="ACX13" s="853"/>
      <c r="ACY13" s="853"/>
      <c r="ACZ13" s="853"/>
      <c r="ADA13" s="853"/>
      <c r="ADB13" s="853"/>
      <c r="ADC13" s="853"/>
      <c r="ADD13" s="853"/>
      <c r="ADE13" s="853"/>
      <c r="ADF13" s="853"/>
      <c r="ADG13" s="853"/>
      <c r="ADH13" s="853"/>
      <c r="ADI13" s="853"/>
      <c r="ADJ13" s="853"/>
      <c r="ADK13" s="853"/>
      <c r="ADL13" s="853"/>
      <c r="ADM13" s="853"/>
      <c r="ADN13" s="853"/>
      <c r="ADO13" s="853"/>
      <c r="ADP13" s="853"/>
      <c r="ADQ13" s="853"/>
      <c r="ADR13" s="853"/>
      <c r="ADS13" s="853"/>
      <c r="ADT13" s="853"/>
      <c r="ADU13" s="853"/>
      <c r="ADV13" s="853"/>
      <c r="ADW13" s="853"/>
      <c r="ADX13" s="853"/>
      <c r="ADY13" s="853"/>
      <c r="ADZ13" s="853"/>
      <c r="AEA13" s="853"/>
      <c r="AEB13" s="853"/>
      <c r="AEC13" s="853"/>
      <c r="AED13" s="853"/>
      <c r="AEE13" s="853"/>
      <c r="AEF13" s="853"/>
      <c r="AEG13" s="853"/>
      <c r="AEH13" s="853"/>
      <c r="AEI13" s="853"/>
      <c r="AEJ13" s="853"/>
      <c r="AEK13" s="853"/>
      <c r="AEL13" s="853"/>
      <c r="AEM13" s="853"/>
      <c r="AEN13" s="853"/>
      <c r="AEO13" s="853"/>
      <c r="AEP13" s="853"/>
      <c r="AEQ13" s="853"/>
      <c r="AER13" s="853"/>
      <c r="AES13" s="853"/>
      <c r="AET13" s="853"/>
      <c r="AEU13" s="853"/>
      <c r="AEV13" s="853"/>
      <c r="AEW13" s="853"/>
      <c r="AEX13" s="853"/>
      <c r="AEY13" s="853"/>
      <c r="AEZ13" s="853"/>
      <c r="AFA13" s="853"/>
      <c r="AFB13" s="853"/>
      <c r="AFC13" s="853"/>
      <c r="AFD13" s="853"/>
      <c r="AFE13" s="853"/>
      <c r="AFF13" s="853"/>
      <c r="AFG13" s="853"/>
      <c r="AFH13" s="853"/>
      <c r="AFI13" s="853"/>
      <c r="AFJ13" s="853"/>
      <c r="AFK13" s="853"/>
      <c r="AFL13" s="853"/>
      <c r="AFM13" s="853"/>
      <c r="AFN13" s="853"/>
      <c r="AFO13" s="853"/>
      <c r="AFP13" s="853"/>
      <c r="AFQ13" s="853"/>
      <c r="AFR13" s="853"/>
      <c r="AFS13" s="853"/>
      <c r="AFT13" s="853"/>
      <c r="AFU13" s="853"/>
      <c r="AFV13" s="853"/>
      <c r="AFW13" s="853"/>
      <c r="AFX13" s="853"/>
      <c r="AFY13" s="853"/>
      <c r="AFZ13" s="853"/>
      <c r="AGA13" s="853"/>
      <c r="AGB13" s="853"/>
      <c r="AGC13" s="853"/>
      <c r="AGD13" s="853"/>
      <c r="AGE13" s="853"/>
      <c r="AGF13" s="853"/>
      <c r="AGG13" s="853"/>
      <c r="AGH13" s="853"/>
      <c r="AGI13" s="853"/>
      <c r="AGJ13" s="853"/>
      <c r="AGK13" s="853"/>
      <c r="AGL13" s="853"/>
      <c r="AGM13" s="853"/>
      <c r="AGN13" s="853"/>
      <c r="AGO13" s="853"/>
      <c r="AGP13" s="853"/>
      <c r="AGQ13" s="853"/>
      <c r="AGR13" s="853"/>
      <c r="AGS13" s="853"/>
      <c r="AGT13" s="853"/>
      <c r="AGU13" s="853"/>
      <c r="AGV13" s="853"/>
      <c r="AGW13" s="853"/>
      <c r="AGX13" s="853"/>
      <c r="AGY13" s="853"/>
      <c r="AGZ13" s="853"/>
      <c r="AHA13" s="853"/>
      <c r="AHB13" s="853"/>
      <c r="AHC13" s="853"/>
      <c r="AHD13" s="853"/>
      <c r="AHE13" s="853"/>
      <c r="AHF13" s="853"/>
      <c r="AHG13" s="853"/>
      <c r="AHH13" s="853"/>
      <c r="AHI13" s="853"/>
      <c r="AHJ13" s="853"/>
      <c r="AHK13" s="853"/>
      <c r="AHL13" s="853"/>
      <c r="AHM13" s="853"/>
      <c r="AHN13" s="853"/>
      <c r="AHO13" s="853"/>
      <c r="AHP13" s="853"/>
      <c r="AHQ13" s="853"/>
      <c r="AHR13" s="853"/>
      <c r="AHS13" s="853"/>
      <c r="AHT13" s="853"/>
      <c r="AHU13" s="853"/>
      <c r="AHV13" s="853"/>
      <c r="AHW13" s="853"/>
      <c r="AHX13" s="853"/>
      <c r="AHY13" s="853"/>
      <c r="AHZ13" s="853"/>
      <c r="AIA13" s="853"/>
      <c r="AIB13" s="853"/>
      <c r="AIC13" s="853"/>
      <c r="AID13" s="853"/>
      <c r="AIE13" s="853"/>
      <c r="AIF13" s="853"/>
      <c r="AIG13" s="853"/>
      <c r="AIH13" s="853"/>
      <c r="AII13" s="853"/>
      <c r="AIJ13" s="853"/>
      <c r="AIK13" s="853"/>
      <c r="AIL13" s="853"/>
      <c r="AIM13" s="853"/>
      <c r="AIN13" s="853"/>
      <c r="AIO13" s="853"/>
      <c r="AIP13" s="853"/>
      <c r="AIQ13" s="853"/>
      <c r="AIR13" s="853"/>
      <c r="AIS13" s="853"/>
      <c r="AIT13" s="853"/>
      <c r="AIU13" s="853"/>
      <c r="AIV13" s="853"/>
      <c r="AIW13" s="853"/>
      <c r="AIX13" s="853"/>
      <c r="AIY13" s="853"/>
      <c r="AIZ13" s="853"/>
      <c r="AJA13" s="853"/>
      <c r="AJB13" s="853"/>
      <c r="AJC13" s="853"/>
      <c r="AJD13" s="853"/>
      <c r="AJE13" s="853"/>
      <c r="AJF13" s="853"/>
      <c r="AJG13" s="853"/>
      <c r="AJH13" s="853"/>
      <c r="AJI13" s="853"/>
      <c r="AJJ13" s="853"/>
      <c r="AJK13" s="853"/>
      <c r="AJL13" s="853"/>
      <c r="AJM13" s="853"/>
      <c r="AJN13" s="853"/>
      <c r="AJO13" s="853"/>
      <c r="AJP13" s="853"/>
      <c r="AJQ13" s="853"/>
      <c r="AJR13" s="853"/>
      <c r="AJS13" s="853"/>
      <c r="AJT13" s="853"/>
      <c r="AJU13" s="853"/>
      <c r="AJV13" s="853"/>
      <c r="AJW13" s="853"/>
      <c r="AJX13" s="853"/>
      <c r="AJY13" s="853"/>
      <c r="AJZ13" s="853"/>
      <c r="AKA13" s="853"/>
      <c r="AKB13" s="853"/>
      <c r="AKC13" s="853"/>
      <c r="AKD13" s="853"/>
      <c r="AKE13" s="853"/>
      <c r="AKF13" s="853"/>
      <c r="AKG13" s="853"/>
      <c r="AKH13" s="853"/>
      <c r="AKI13" s="853"/>
      <c r="AKJ13" s="853"/>
      <c r="AKK13" s="853"/>
      <c r="AKL13" s="853"/>
      <c r="AKM13" s="853"/>
      <c r="AKN13" s="853"/>
      <c r="AKO13" s="853"/>
      <c r="AKP13" s="853"/>
    </row>
    <row r="14" spans="1:978" s="117" customFormat="1" ht="15" customHeight="1" x14ac:dyDescent="0.3">
      <c r="A14" s="195"/>
      <c r="B14" s="753" t="s">
        <v>1696</v>
      </c>
      <c r="C14" s="752" t="s">
        <v>498</v>
      </c>
      <c r="D14" s="775" t="s">
        <v>1703</v>
      </c>
      <c r="E14" s="262"/>
      <c r="F14" s="853"/>
      <c r="G14" s="853"/>
      <c r="H14" s="853"/>
      <c r="I14" s="853"/>
      <c r="J14" s="853"/>
      <c r="K14" s="853"/>
      <c r="L14" s="853"/>
      <c r="M14" s="853"/>
      <c r="N14" s="853"/>
      <c r="O14" s="853"/>
      <c r="P14" s="853"/>
      <c r="Q14" s="853"/>
      <c r="R14" s="853"/>
      <c r="S14" s="853"/>
      <c r="T14" s="853"/>
      <c r="U14" s="853"/>
      <c r="V14" s="853"/>
      <c r="W14" s="853"/>
      <c r="X14" s="853"/>
      <c r="Y14" s="853"/>
      <c r="Z14" s="853"/>
      <c r="AA14" s="853"/>
      <c r="AB14" s="853"/>
      <c r="AC14" s="853"/>
      <c r="AD14" s="853"/>
      <c r="AE14" s="853"/>
      <c r="AF14" s="853"/>
      <c r="AG14" s="853"/>
      <c r="AH14" s="853"/>
      <c r="AI14" s="853"/>
      <c r="AJ14" s="853"/>
      <c r="AK14" s="853"/>
      <c r="AL14" s="853"/>
      <c r="AM14" s="853"/>
      <c r="AN14" s="853"/>
      <c r="AO14" s="853"/>
      <c r="AP14" s="853"/>
      <c r="AQ14" s="853"/>
      <c r="AR14" s="853"/>
      <c r="AS14" s="853"/>
      <c r="AT14" s="853"/>
      <c r="AU14" s="853"/>
      <c r="AV14" s="853"/>
      <c r="AW14" s="853"/>
      <c r="AX14" s="853"/>
      <c r="AY14" s="853"/>
      <c r="AZ14" s="853"/>
      <c r="BA14" s="853"/>
      <c r="BB14" s="853"/>
      <c r="BC14" s="853"/>
      <c r="BD14" s="853"/>
      <c r="BE14" s="853"/>
      <c r="BF14" s="853"/>
      <c r="BG14" s="853"/>
      <c r="BH14" s="853"/>
      <c r="BI14" s="853"/>
      <c r="BJ14" s="853"/>
      <c r="BK14" s="853"/>
      <c r="BL14" s="853"/>
      <c r="BM14" s="853"/>
      <c r="BN14" s="853"/>
      <c r="BO14" s="853"/>
      <c r="BP14" s="853"/>
      <c r="BQ14" s="853"/>
      <c r="BR14" s="853"/>
      <c r="BS14" s="853"/>
      <c r="BT14" s="853"/>
      <c r="BU14" s="853"/>
      <c r="BV14" s="853"/>
      <c r="BW14" s="853"/>
      <c r="BX14" s="853"/>
      <c r="BY14" s="853"/>
      <c r="BZ14" s="853"/>
      <c r="CA14" s="853"/>
      <c r="CB14" s="853"/>
      <c r="CC14" s="853"/>
      <c r="CD14" s="853"/>
      <c r="CE14" s="853"/>
      <c r="CF14" s="853"/>
      <c r="CG14" s="853"/>
      <c r="CH14" s="853"/>
      <c r="CI14" s="853"/>
      <c r="CJ14" s="853"/>
      <c r="CK14" s="853"/>
      <c r="CL14" s="853"/>
      <c r="CM14" s="853"/>
      <c r="CN14" s="853"/>
      <c r="CO14" s="853"/>
      <c r="CP14" s="853"/>
      <c r="CQ14" s="853"/>
      <c r="CR14" s="853"/>
      <c r="CS14" s="853"/>
      <c r="CT14" s="853"/>
      <c r="CU14" s="853"/>
      <c r="CV14" s="853"/>
      <c r="CW14" s="853"/>
      <c r="CX14" s="853"/>
      <c r="CY14" s="853"/>
      <c r="CZ14" s="853"/>
      <c r="DA14" s="853"/>
      <c r="DB14" s="853"/>
      <c r="DC14" s="853"/>
      <c r="DD14" s="853"/>
      <c r="DE14" s="853"/>
      <c r="DF14" s="853"/>
      <c r="DG14" s="853"/>
      <c r="DH14" s="853"/>
      <c r="DI14" s="853"/>
      <c r="DJ14" s="853"/>
      <c r="DK14" s="853"/>
      <c r="DL14" s="853"/>
      <c r="DM14" s="853"/>
      <c r="DN14" s="853"/>
      <c r="DO14" s="853"/>
      <c r="DP14" s="853"/>
      <c r="DQ14" s="853"/>
      <c r="DR14" s="853"/>
      <c r="DS14" s="853"/>
      <c r="DT14" s="853"/>
      <c r="DU14" s="853"/>
      <c r="DV14" s="853"/>
      <c r="DW14" s="853"/>
      <c r="DX14" s="853"/>
      <c r="DY14" s="853"/>
      <c r="DZ14" s="853"/>
      <c r="EA14" s="853"/>
      <c r="EB14" s="853"/>
      <c r="EC14" s="853"/>
      <c r="ED14" s="853"/>
      <c r="EE14" s="853"/>
      <c r="EF14" s="853"/>
      <c r="EG14" s="853"/>
      <c r="EH14" s="853"/>
      <c r="EI14" s="853"/>
      <c r="EJ14" s="853"/>
      <c r="EK14" s="853"/>
      <c r="EL14" s="853"/>
      <c r="EM14" s="853"/>
      <c r="EN14" s="853"/>
      <c r="EO14" s="853"/>
      <c r="EP14" s="853"/>
      <c r="EQ14" s="853"/>
      <c r="ER14" s="853"/>
      <c r="ES14" s="853"/>
      <c r="ET14" s="853"/>
      <c r="EU14" s="853"/>
      <c r="EV14" s="853"/>
      <c r="EW14" s="853"/>
      <c r="EX14" s="853"/>
      <c r="EY14" s="853"/>
      <c r="EZ14" s="853"/>
      <c r="FA14" s="853"/>
      <c r="FB14" s="853"/>
      <c r="FC14" s="853"/>
      <c r="FD14" s="853"/>
      <c r="FE14" s="853"/>
      <c r="FF14" s="853"/>
      <c r="FG14" s="853"/>
      <c r="FH14" s="853"/>
      <c r="FI14" s="853"/>
      <c r="FJ14" s="853"/>
      <c r="FK14" s="853"/>
      <c r="FL14" s="853"/>
      <c r="FM14" s="853"/>
      <c r="FN14" s="853"/>
      <c r="FO14" s="853"/>
      <c r="FP14" s="853"/>
      <c r="FQ14" s="853"/>
      <c r="FR14" s="853"/>
      <c r="FS14" s="853"/>
      <c r="FT14" s="853"/>
      <c r="FU14" s="853"/>
      <c r="FV14" s="853"/>
      <c r="FW14" s="853"/>
      <c r="FX14" s="853"/>
      <c r="FY14" s="853"/>
      <c r="FZ14" s="853"/>
      <c r="GA14" s="853"/>
      <c r="GB14" s="853"/>
      <c r="GC14" s="853"/>
      <c r="GD14" s="853"/>
      <c r="GE14" s="853"/>
      <c r="GF14" s="853"/>
      <c r="GG14" s="853"/>
      <c r="GH14" s="853"/>
      <c r="GI14" s="853"/>
      <c r="GJ14" s="853"/>
      <c r="GK14" s="853"/>
      <c r="GL14" s="853"/>
      <c r="GM14" s="853"/>
      <c r="GN14" s="853"/>
      <c r="GO14" s="853"/>
      <c r="GP14" s="853"/>
      <c r="GQ14" s="853"/>
      <c r="GR14" s="853"/>
      <c r="GS14" s="853"/>
      <c r="GT14" s="853"/>
      <c r="GU14" s="853"/>
      <c r="GV14" s="853"/>
      <c r="GW14" s="853"/>
      <c r="GX14" s="853"/>
      <c r="GY14" s="853"/>
      <c r="GZ14" s="853"/>
      <c r="HA14" s="853"/>
      <c r="HB14" s="853"/>
      <c r="HC14" s="853"/>
      <c r="HD14" s="853"/>
      <c r="HE14" s="853"/>
      <c r="HF14" s="853"/>
      <c r="HG14" s="853"/>
      <c r="HH14" s="853"/>
      <c r="HI14" s="853"/>
      <c r="HJ14" s="853"/>
      <c r="HK14" s="853"/>
      <c r="HL14" s="853"/>
      <c r="HM14" s="853"/>
      <c r="HN14" s="853"/>
      <c r="HO14" s="853"/>
      <c r="HP14" s="853"/>
      <c r="HQ14" s="853"/>
      <c r="HR14" s="853"/>
      <c r="HS14" s="853"/>
      <c r="HT14" s="853"/>
      <c r="HU14" s="853"/>
      <c r="HV14" s="853"/>
      <c r="HW14" s="853"/>
      <c r="HX14" s="853"/>
      <c r="HY14" s="853"/>
      <c r="HZ14" s="853"/>
      <c r="IA14" s="853"/>
      <c r="IB14" s="853"/>
      <c r="IC14" s="853"/>
      <c r="ID14" s="853"/>
      <c r="IE14" s="853"/>
      <c r="IF14" s="853"/>
      <c r="IG14" s="853"/>
      <c r="IH14" s="853"/>
      <c r="II14" s="853"/>
      <c r="IJ14" s="853"/>
      <c r="IK14" s="853"/>
      <c r="IL14" s="853"/>
      <c r="IM14" s="853"/>
      <c r="IN14" s="853"/>
      <c r="IO14" s="853"/>
      <c r="IP14" s="853"/>
      <c r="IQ14" s="853"/>
      <c r="IR14" s="853"/>
      <c r="IS14" s="853"/>
      <c r="IT14" s="853"/>
      <c r="IU14" s="853"/>
      <c r="IV14" s="853"/>
      <c r="IW14" s="853"/>
      <c r="IX14" s="853"/>
      <c r="IY14" s="853"/>
      <c r="IZ14" s="853"/>
      <c r="JA14" s="853"/>
      <c r="JB14" s="853"/>
      <c r="JC14" s="853"/>
      <c r="JD14" s="853"/>
      <c r="JE14" s="853"/>
      <c r="JF14" s="853"/>
      <c r="JG14" s="853"/>
      <c r="JH14" s="853"/>
      <c r="JI14" s="853"/>
      <c r="JJ14" s="853"/>
      <c r="JK14" s="853"/>
      <c r="JL14" s="853"/>
      <c r="JM14" s="853"/>
      <c r="JN14" s="853"/>
      <c r="JO14" s="853"/>
      <c r="JP14" s="853"/>
      <c r="JQ14" s="853"/>
      <c r="JR14" s="853"/>
      <c r="JS14" s="853"/>
      <c r="JT14" s="853"/>
      <c r="JU14" s="853"/>
      <c r="JV14" s="853"/>
      <c r="JW14" s="853"/>
      <c r="JX14" s="853"/>
      <c r="JY14" s="853"/>
      <c r="JZ14" s="853"/>
      <c r="KA14" s="853"/>
      <c r="KB14" s="853"/>
      <c r="KC14" s="853"/>
      <c r="KD14" s="853"/>
      <c r="KE14" s="853"/>
      <c r="KF14" s="853"/>
      <c r="KG14" s="853"/>
      <c r="KH14" s="853"/>
      <c r="KI14" s="853"/>
      <c r="KJ14" s="853"/>
      <c r="KK14" s="853"/>
      <c r="KL14" s="853"/>
      <c r="KM14" s="853"/>
      <c r="KN14" s="853"/>
      <c r="KO14" s="853"/>
      <c r="KP14" s="853"/>
      <c r="KQ14" s="853"/>
      <c r="KR14" s="853"/>
      <c r="KS14" s="853"/>
      <c r="KT14" s="853"/>
      <c r="KU14" s="853"/>
      <c r="KV14" s="853"/>
      <c r="KW14" s="853"/>
      <c r="KX14" s="853"/>
      <c r="KY14" s="853"/>
      <c r="KZ14" s="853"/>
      <c r="LA14" s="853"/>
      <c r="LB14" s="853"/>
      <c r="LC14" s="853"/>
      <c r="LD14" s="853"/>
      <c r="LE14" s="853"/>
      <c r="LF14" s="853"/>
      <c r="LG14" s="853"/>
      <c r="LH14" s="853"/>
      <c r="LI14" s="853"/>
      <c r="LJ14" s="853"/>
      <c r="LK14" s="853"/>
      <c r="LL14" s="853"/>
      <c r="LM14" s="853"/>
      <c r="LN14" s="853"/>
      <c r="LO14" s="853"/>
      <c r="LP14" s="853"/>
      <c r="LQ14" s="853"/>
      <c r="LR14" s="853"/>
      <c r="LS14" s="853"/>
      <c r="LT14" s="853"/>
      <c r="LU14" s="853"/>
      <c r="LV14" s="853"/>
      <c r="LW14" s="853"/>
      <c r="LX14" s="853"/>
      <c r="LY14" s="853"/>
      <c r="LZ14" s="853"/>
      <c r="MA14" s="853"/>
      <c r="MB14" s="853"/>
      <c r="MC14" s="853"/>
      <c r="MD14" s="853"/>
      <c r="ME14" s="853"/>
      <c r="MF14" s="853"/>
      <c r="MG14" s="853"/>
      <c r="MH14" s="853"/>
      <c r="MI14" s="853"/>
      <c r="MJ14" s="853"/>
      <c r="MK14" s="853"/>
      <c r="ML14" s="853"/>
      <c r="MM14" s="853"/>
      <c r="MN14" s="853"/>
      <c r="MO14" s="853"/>
      <c r="MP14" s="853"/>
      <c r="MQ14" s="853"/>
      <c r="MR14" s="853"/>
      <c r="MS14" s="853"/>
      <c r="MT14" s="853"/>
      <c r="MU14" s="853"/>
      <c r="MV14" s="853"/>
      <c r="MW14" s="853"/>
      <c r="MX14" s="853"/>
      <c r="MY14" s="853"/>
      <c r="MZ14" s="853"/>
      <c r="NA14" s="853"/>
      <c r="NB14" s="853"/>
      <c r="NC14" s="853"/>
      <c r="ND14" s="853"/>
      <c r="NE14" s="853"/>
      <c r="NF14" s="853"/>
      <c r="NG14" s="853"/>
      <c r="NH14" s="853"/>
      <c r="NI14" s="853"/>
      <c r="NJ14" s="853"/>
      <c r="NK14" s="853"/>
      <c r="NL14" s="853"/>
      <c r="NM14" s="853"/>
      <c r="NN14" s="853"/>
      <c r="NO14" s="853"/>
      <c r="NP14" s="853"/>
      <c r="NQ14" s="853"/>
      <c r="NR14" s="853"/>
      <c r="NS14" s="853"/>
      <c r="NT14" s="853"/>
      <c r="NU14" s="853"/>
      <c r="NV14" s="853"/>
      <c r="NW14" s="853"/>
      <c r="NX14" s="853"/>
      <c r="NY14" s="853"/>
      <c r="NZ14" s="853"/>
      <c r="OA14" s="853"/>
      <c r="OB14" s="853"/>
      <c r="OC14" s="853"/>
      <c r="OD14" s="853"/>
      <c r="OE14" s="853"/>
      <c r="OF14" s="853"/>
      <c r="OG14" s="853"/>
      <c r="OH14" s="853"/>
      <c r="OI14" s="853"/>
      <c r="OJ14" s="853"/>
      <c r="OK14" s="853"/>
      <c r="OL14" s="853"/>
      <c r="OM14" s="853"/>
      <c r="ON14" s="853"/>
      <c r="OO14" s="853"/>
      <c r="OP14" s="853"/>
      <c r="OQ14" s="853"/>
      <c r="OR14" s="853"/>
      <c r="OS14" s="853"/>
      <c r="OT14" s="853"/>
      <c r="OU14" s="853"/>
      <c r="OV14" s="853"/>
      <c r="OW14" s="853"/>
      <c r="OX14" s="853"/>
      <c r="OY14" s="853"/>
      <c r="OZ14" s="853"/>
      <c r="PA14" s="853"/>
      <c r="PB14" s="853"/>
      <c r="PC14" s="853"/>
      <c r="PD14" s="853"/>
      <c r="PE14" s="853"/>
      <c r="PF14" s="853"/>
      <c r="PG14" s="853"/>
      <c r="PH14" s="853"/>
      <c r="PI14" s="853"/>
      <c r="PJ14" s="853"/>
      <c r="PK14" s="853"/>
      <c r="PL14" s="853"/>
      <c r="PM14" s="853"/>
      <c r="PN14" s="853"/>
      <c r="PO14" s="853"/>
      <c r="PP14" s="853"/>
      <c r="PQ14" s="853"/>
      <c r="PR14" s="853"/>
      <c r="PS14" s="853"/>
      <c r="PT14" s="853"/>
      <c r="PU14" s="853"/>
      <c r="PV14" s="853"/>
      <c r="PW14" s="853"/>
      <c r="PX14" s="853"/>
      <c r="PY14" s="853"/>
      <c r="PZ14" s="853"/>
      <c r="QA14" s="853"/>
      <c r="QB14" s="853"/>
      <c r="QC14" s="853"/>
      <c r="QD14" s="853"/>
      <c r="QE14" s="853"/>
      <c r="QF14" s="853"/>
      <c r="QG14" s="853"/>
      <c r="QH14" s="853"/>
      <c r="QI14" s="853"/>
      <c r="QJ14" s="853"/>
      <c r="QK14" s="853"/>
      <c r="QL14" s="853"/>
      <c r="QM14" s="853"/>
      <c r="QN14" s="853"/>
      <c r="QO14" s="853"/>
      <c r="QP14" s="853"/>
      <c r="QQ14" s="853"/>
      <c r="QR14" s="853"/>
      <c r="QS14" s="853"/>
      <c r="QT14" s="853"/>
      <c r="QU14" s="853"/>
      <c r="QV14" s="853"/>
      <c r="QW14" s="853"/>
      <c r="QX14" s="853"/>
      <c r="QY14" s="853"/>
      <c r="QZ14" s="853"/>
      <c r="RA14" s="853"/>
      <c r="RB14" s="853"/>
      <c r="RC14" s="853"/>
      <c r="RD14" s="853"/>
      <c r="RE14" s="853"/>
      <c r="RF14" s="853"/>
      <c r="RG14" s="853"/>
      <c r="RH14" s="853"/>
      <c r="RI14" s="853"/>
      <c r="RJ14" s="853"/>
      <c r="RK14" s="853"/>
      <c r="RL14" s="853"/>
      <c r="RM14" s="853"/>
      <c r="RN14" s="853"/>
      <c r="RO14" s="853"/>
      <c r="RP14" s="853"/>
      <c r="RQ14" s="853"/>
      <c r="RR14" s="853"/>
      <c r="RS14" s="853"/>
      <c r="RT14" s="853"/>
      <c r="RU14" s="853"/>
      <c r="RV14" s="853"/>
      <c r="RW14" s="853"/>
      <c r="RX14" s="853"/>
      <c r="RY14" s="853"/>
      <c r="RZ14" s="853"/>
      <c r="SA14" s="853"/>
      <c r="SB14" s="853"/>
      <c r="SC14" s="853"/>
      <c r="SD14" s="853"/>
      <c r="SE14" s="853"/>
      <c r="SF14" s="853"/>
      <c r="SG14" s="853"/>
      <c r="SH14" s="853"/>
      <c r="SI14" s="853"/>
      <c r="SJ14" s="853"/>
      <c r="SK14" s="853"/>
      <c r="SL14" s="853"/>
      <c r="SM14" s="853"/>
      <c r="SN14" s="853"/>
      <c r="SO14" s="853"/>
      <c r="SP14" s="853"/>
      <c r="SQ14" s="853"/>
      <c r="SR14" s="853"/>
      <c r="SS14" s="853"/>
      <c r="ST14" s="853"/>
      <c r="SU14" s="853"/>
      <c r="SV14" s="853"/>
      <c r="SW14" s="853"/>
      <c r="SX14" s="853"/>
      <c r="SY14" s="853"/>
      <c r="SZ14" s="853"/>
      <c r="TA14" s="853"/>
      <c r="TB14" s="853"/>
      <c r="TC14" s="853"/>
      <c r="TD14" s="853"/>
      <c r="TE14" s="853"/>
      <c r="TF14" s="853"/>
      <c r="TG14" s="853"/>
      <c r="TH14" s="853"/>
      <c r="TI14" s="853"/>
      <c r="TJ14" s="853"/>
      <c r="TK14" s="853"/>
      <c r="TL14" s="853"/>
      <c r="TM14" s="853"/>
      <c r="TN14" s="853"/>
      <c r="TO14" s="853"/>
      <c r="TP14" s="853"/>
      <c r="TQ14" s="853"/>
      <c r="TR14" s="853"/>
      <c r="TS14" s="853"/>
      <c r="TT14" s="853"/>
      <c r="TU14" s="853"/>
      <c r="TV14" s="853"/>
      <c r="TW14" s="853"/>
      <c r="TX14" s="853"/>
      <c r="TY14" s="853"/>
      <c r="TZ14" s="853"/>
      <c r="UA14" s="853"/>
      <c r="UB14" s="853"/>
      <c r="UC14" s="853"/>
      <c r="UD14" s="853"/>
      <c r="UE14" s="853"/>
      <c r="UF14" s="853"/>
      <c r="UG14" s="853"/>
      <c r="UH14" s="853"/>
      <c r="UI14" s="853"/>
      <c r="UJ14" s="853"/>
      <c r="UK14" s="853"/>
      <c r="UL14" s="853"/>
      <c r="UM14" s="853"/>
      <c r="UN14" s="853"/>
      <c r="UO14" s="853"/>
      <c r="UP14" s="853"/>
      <c r="UQ14" s="853"/>
      <c r="UR14" s="853"/>
      <c r="US14" s="853"/>
      <c r="UT14" s="853"/>
      <c r="UU14" s="853"/>
      <c r="UV14" s="853"/>
      <c r="UW14" s="853"/>
      <c r="UX14" s="853"/>
      <c r="UY14" s="853"/>
      <c r="UZ14" s="853"/>
      <c r="VA14" s="853"/>
      <c r="VB14" s="853"/>
      <c r="VC14" s="853"/>
      <c r="VD14" s="853"/>
      <c r="VE14" s="853"/>
      <c r="VF14" s="853"/>
      <c r="VG14" s="853"/>
      <c r="VH14" s="853"/>
      <c r="VI14" s="853"/>
      <c r="VJ14" s="853"/>
      <c r="VK14" s="853"/>
      <c r="VL14" s="853"/>
      <c r="VM14" s="853"/>
      <c r="VN14" s="853"/>
      <c r="VO14" s="853"/>
      <c r="VP14" s="853"/>
      <c r="VQ14" s="853"/>
      <c r="VR14" s="853"/>
      <c r="VS14" s="853"/>
      <c r="VT14" s="853"/>
      <c r="VU14" s="853"/>
      <c r="VV14" s="853"/>
      <c r="VW14" s="853"/>
      <c r="VX14" s="853"/>
      <c r="VY14" s="853"/>
      <c r="VZ14" s="853"/>
      <c r="WA14" s="853"/>
      <c r="WB14" s="853"/>
      <c r="WC14" s="853"/>
      <c r="WD14" s="853"/>
      <c r="WE14" s="853"/>
      <c r="WF14" s="853"/>
      <c r="WG14" s="853"/>
      <c r="WH14" s="853"/>
      <c r="WI14" s="853"/>
      <c r="WJ14" s="853"/>
      <c r="WK14" s="853"/>
      <c r="WL14" s="853"/>
      <c r="WM14" s="853"/>
      <c r="WN14" s="853"/>
      <c r="WO14" s="853"/>
      <c r="WP14" s="853"/>
      <c r="WQ14" s="853"/>
      <c r="WR14" s="853"/>
      <c r="WS14" s="853"/>
      <c r="WT14" s="853"/>
      <c r="WU14" s="853"/>
      <c r="WV14" s="853"/>
      <c r="WW14" s="853"/>
      <c r="WX14" s="853"/>
      <c r="WY14" s="853"/>
      <c r="WZ14" s="853"/>
      <c r="XA14" s="853"/>
      <c r="XB14" s="853"/>
      <c r="XC14" s="853"/>
      <c r="XD14" s="853"/>
      <c r="XE14" s="853"/>
      <c r="XF14" s="853"/>
      <c r="XG14" s="853"/>
      <c r="XH14" s="853"/>
      <c r="XI14" s="853"/>
      <c r="XJ14" s="853"/>
      <c r="XK14" s="853"/>
      <c r="XL14" s="853"/>
      <c r="XM14" s="853"/>
      <c r="XN14" s="853"/>
      <c r="XO14" s="853"/>
      <c r="XP14" s="853"/>
      <c r="XQ14" s="853"/>
      <c r="XR14" s="853"/>
      <c r="XS14" s="853"/>
      <c r="XT14" s="853"/>
      <c r="XU14" s="853"/>
      <c r="XV14" s="853"/>
      <c r="XW14" s="853"/>
      <c r="XX14" s="853"/>
      <c r="XY14" s="853"/>
      <c r="XZ14" s="853"/>
      <c r="YA14" s="853"/>
      <c r="YB14" s="853"/>
      <c r="YC14" s="853"/>
      <c r="YD14" s="853"/>
      <c r="YE14" s="853"/>
      <c r="YF14" s="853"/>
      <c r="YG14" s="853"/>
      <c r="YH14" s="853"/>
      <c r="YI14" s="853"/>
      <c r="YJ14" s="853"/>
      <c r="YK14" s="853"/>
      <c r="YL14" s="853"/>
      <c r="YM14" s="853"/>
      <c r="YN14" s="853"/>
      <c r="YO14" s="853"/>
      <c r="YP14" s="853"/>
      <c r="YQ14" s="853"/>
      <c r="YR14" s="853"/>
      <c r="YS14" s="853"/>
      <c r="YT14" s="853"/>
      <c r="YU14" s="853"/>
      <c r="YV14" s="853"/>
      <c r="YW14" s="853"/>
      <c r="YX14" s="853"/>
      <c r="YY14" s="853"/>
      <c r="YZ14" s="853"/>
      <c r="ZA14" s="853"/>
      <c r="ZB14" s="853"/>
      <c r="ZC14" s="853"/>
      <c r="ZD14" s="853"/>
      <c r="ZE14" s="853"/>
      <c r="ZF14" s="853"/>
      <c r="ZG14" s="853"/>
      <c r="ZH14" s="853"/>
      <c r="ZI14" s="853"/>
      <c r="ZJ14" s="853"/>
      <c r="ZK14" s="853"/>
      <c r="ZL14" s="853"/>
      <c r="ZM14" s="853"/>
      <c r="ZN14" s="853"/>
      <c r="ZO14" s="853"/>
      <c r="ZP14" s="853"/>
      <c r="ZQ14" s="853"/>
      <c r="ZR14" s="853"/>
      <c r="ZS14" s="853"/>
      <c r="ZT14" s="853"/>
      <c r="ZU14" s="853"/>
      <c r="ZV14" s="853"/>
      <c r="ZW14" s="853"/>
      <c r="ZX14" s="853"/>
      <c r="ZY14" s="853"/>
      <c r="ZZ14" s="853"/>
      <c r="AAA14" s="853"/>
      <c r="AAB14" s="853"/>
      <c r="AAC14" s="853"/>
      <c r="AAD14" s="853"/>
      <c r="AAE14" s="853"/>
      <c r="AAF14" s="853"/>
      <c r="AAG14" s="853"/>
      <c r="AAH14" s="853"/>
      <c r="AAI14" s="853"/>
      <c r="AAJ14" s="853"/>
      <c r="AAK14" s="853"/>
      <c r="AAL14" s="853"/>
      <c r="AAM14" s="853"/>
      <c r="AAN14" s="853"/>
      <c r="AAO14" s="853"/>
      <c r="AAP14" s="853"/>
      <c r="AAQ14" s="853"/>
      <c r="AAR14" s="853"/>
      <c r="AAS14" s="853"/>
      <c r="AAT14" s="853"/>
      <c r="AAU14" s="853"/>
      <c r="AAV14" s="853"/>
      <c r="AAW14" s="853"/>
      <c r="AAX14" s="853"/>
      <c r="AAY14" s="853"/>
      <c r="AAZ14" s="853"/>
      <c r="ABA14" s="853"/>
      <c r="ABB14" s="853"/>
      <c r="ABC14" s="853"/>
      <c r="ABD14" s="853"/>
      <c r="ABE14" s="853"/>
      <c r="ABF14" s="853"/>
      <c r="ABG14" s="853"/>
      <c r="ABH14" s="853"/>
      <c r="ABI14" s="853"/>
      <c r="ABJ14" s="853"/>
      <c r="ABK14" s="853"/>
      <c r="ABL14" s="853"/>
      <c r="ABM14" s="853"/>
      <c r="ABN14" s="853"/>
      <c r="ABO14" s="853"/>
      <c r="ABP14" s="853"/>
      <c r="ABQ14" s="853"/>
      <c r="ABR14" s="853"/>
      <c r="ABS14" s="853"/>
      <c r="ABT14" s="853"/>
      <c r="ABU14" s="853"/>
      <c r="ABV14" s="853"/>
      <c r="ABW14" s="853"/>
      <c r="ABX14" s="853"/>
      <c r="ABY14" s="853"/>
      <c r="ABZ14" s="853"/>
      <c r="ACA14" s="853"/>
      <c r="ACB14" s="853"/>
      <c r="ACC14" s="853"/>
      <c r="ACD14" s="853"/>
      <c r="ACE14" s="853"/>
      <c r="ACF14" s="853"/>
      <c r="ACG14" s="853"/>
      <c r="ACH14" s="853"/>
      <c r="ACI14" s="853"/>
      <c r="ACJ14" s="853"/>
      <c r="ACK14" s="853"/>
      <c r="ACL14" s="853"/>
      <c r="ACM14" s="853"/>
      <c r="ACN14" s="853"/>
      <c r="ACO14" s="853"/>
      <c r="ACP14" s="853"/>
      <c r="ACQ14" s="853"/>
      <c r="ACR14" s="853"/>
      <c r="ACS14" s="853"/>
      <c r="ACT14" s="853"/>
      <c r="ACU14" s="853"/>
      <c r="ACV14" s="853"/>
      <c r="ACW14" s="853"/>
      <c r="ACX14" s="853"/>
      <c r="ACY14" s="853"/>
      <c r="ACZ14" s="853"/>
      <c r="ADA14" s="853"/>
      <c r="ADB14" s="853"/>
      <c r="ADC14" s="853"/>
      <c r="ADD14" s="853"/>
      <c r="ADE14" s="853"/>
      <c r="ADF14" s="853"/>
      <c r="ADG14" s="853"/>
      <c r="ADH14" s="853"/>
      <c r="ADI14" s="853"/>
      <c r="ADJ14" s="853"/>
      <c r="ADK14" s="853"/>
      <c r="ADL14" s="853"/>
      <c r="ADM14" s="853"/>
      <c r="ADN14" s="853"/>
      <c r="ADO14" s="853"/>
      <c r="ADP14" s="853"/>
      <c r="ADQ14" s="853"/>
      <c r="ADR14" s="853"/>
      <c r="ADS14" s="853"/>
      <c r="ADT14" s="853"/>
      <c r="ADU14" s="853"/>
      <c r="ADV14" s="853"/>
      <c r="ADW14" s="853"/>
      <c r="ADX14" s="853"/>
      <c r="ADY14" s="853"/>
      <c r="ADZ14" s="853"/>
      <c r="AEA14" s="853"/>
      <c r="AEB14" s="853"/>
      <c r="AEC14" s="853"/>
      <c r="AED14" s="853"/>
      <c r="AEE14" s="853"/>
      <c r="AEF14" s="853"/>
      <c r="AEG14" s="853"/>
      <c r="AEH14" s="853"/>
      <c r="AEI14" s="853"/>
      <c r="AEJ14" s="853"/>
      <c r="AEK14" s="853"/>
      <c r="AEL14" s="853"/>
      <c r="AEM14" s="853"/>
      <c r="AEN14" s="853"/>
      <c r="AEO14" s="853"/>
      <c r="AEP14" s="853"/>
      <c r="AEQ14" s="853"/>
      <c r="AER14" s="853"/>
      <c r="AES14" s="853"/>
      <c r="AET14" s="853"/>
      <c r="AEU14" s="853"/>
      <c r="AEV14" s="853"/>
      <c r="AEW14" s="853"/>
      <c r="AEX14" s="853"/>
      <c r="AEY14" s="853"/>
      <c r="AEZ14" s="853"/>
      <c r="AFA14" s="853"/>
      <c r="AFB14" s="853"/>
      <c r="AFC14" s="853"/>
      <c r="AFD14" s="853"/>
      <c r="AFE14" s="853"/>
      <c r="AFF14" s="853"/>
      <c r="AFG14" s="853"/>
      <c r="AFH14" s="853"/>
      <c r="AFI14" s="853"/>
      <c r="AFJ14" s="853"/>
      <c r="AFK14" s="853"/>
      <c r="AFL14" s="853"/>
      <c r="AFM14" s="853"/>
      <c r="AFN14" s="853"/>
      <c r="AFO14" s="853"/>
      <c r="AFP14" s="853"/>
      <c r="AFQ14" s="853"/>
      <c r="AFR14" s="853"/>
      <c r="AFS14" s="853"/>
      <c r="AFT14" s="853"/>
      <c r="AFU14" s="853"/>
      <c r="AFV14" s="853"/>
      <c r="AFW14" s="853"/>
      <c r="AFX14" s="853"/>
      <c r="AFY14" s="853"/>
      <c r="AFZ14" s="853"/>
      <c r="AGA14" s="853"/>
      <c r="AGB14" s="853"/>
      <c r="AGC14" s="853"/>
      <c r="AGD14" s="853"/>
      <c r="AGE14" s="853"/>
      <c r="AGF14" s="853"/>
      <c r="AGG14" s="853"/>
      <c r="AGH14" s="853"/>
      <c r="AGI14" s="853"/>
      <c r="AGJ14" s="853"/>
      <c r="AGK14" s="853"/>
      <c r="AGL14" s="853"/>
      <c r="AGM14" s="853"/>
      <c r="AGN14" s="853"/>
      <c r="AGO14" s="853"/>
      <c r="AGP14" s="853"/>
      <c r="AGQ14" s="853"/>
      <c r="AGR14" s="853"/>
      <c r="AGS14" s="853"/>
      <c r="AGT14" s="853"/>
      <c r="AGU14" s="853"/>
      <c r="AGV14" s="853"/>
      <c r="AGW14" s="853"/>
      <c r="AGX14" s="853"/>
      <c r="AGY14" s="853"/>
      <c r="AGZ14" s="853"/>
      <c r="AHA14" s="853"/>
      <c r="AHB14" s="853"/>
      <c r="AHC14" s="853"/>
      <c r="AHD14" s="853"/>
      <c r="AHE14" s="853"/>
      <c r="AHF14" s="853"/>
      <c r="AHG14" s="853"/>
      <c r="AHH14" s="853"/>
      <c r="AHI14" s="853"/>
      <c r="AHJ14" s="853"/>
      <c r="AHK14" s="853"/>
      <c r="AHL14" s="853"/>
      <c r="AHM14" s="853"/>
      <c r="AHN14" s="853"/>
      <c r="AHO14" s="853"/>
      <c r="AHP14" s="853"/>
      <c r="AHQ14" s="853"/>
      <c r="AHR14" s="853"/>
      <c r="AHS14" s="853"/>
      <c r="AHT14" s="853"/>
      <c r="AHU14" s="853"/>
      <c r="AHV14" s="853"/>
      <c r="AHW14" s="853"/>
      <c r="AHX14" s="853"/>
      <c r="AHY14" s="853"/>
      <c r="AHZ14" s="853"/>
      <c r="AIA14" s="853"/>
      <c r="AIB14" s="853"/>
      <c r="AIC14" s="853"/>
      <c r="AID14" s="853"/>
      <c r="AIE14" s="853"/>
      <c r="AIF14" s="853"/>
      <c r="AIG14" s="853"/>
      <c r="AIH14" s="853"/>
      <c r="AII14" s="853"/>
      <c r="AIJ14" s="853"/>
      <c r="AIK14" s="853"/>
      <c r="AIL14" s="853"/>
      <c r="AIM14" s="853"/>
      <c r="AIN14" s="853"/>
      <c r="AIO14" s="853"/>
      <c r="AIP14" s="853"/>
      <c r="AIQ14" s="853"/>
      <c r="AIR14" s="853"/>
      <c r="AIS14" s="853"/>
      <c r="AIT14" s="853"/>
      <c r="AIU14" s="853"/>
      <c r="AIV14" s="853"/>
      <c r="AIW14" s="853"/>
      <c r="AIX14" s="853"/>
      <c r="AIY14" s="853"/>
      <c r="AIZ14" s="853"/>
      <c r="AJA14" s="853"/>
      <c r="AJB14" s="853"/>
      <c r="AJC14" s="853"/>
      <c r="AJD14" s="853"/>
      <c r="AJE14" s="853"/>
      <c r="AJF14" s="853"/>
      <c r="AJG14" s="853"/>
      <c r="AJH14" s="853"/>
      <c r="AJI14" s="853"/>
      <c r="AJJ14" s="853"/>
      <c r="AJK14" s="853"/>
      <c r="AJL14" s="853"/>
      <c r="AJM14" s="853"/>
      <c r="AJN14" s="853"/>
      <c r="AJO14" s="853"/>
      <c r="AJP14" s="853"/>
      <c r="AJQ14" s="853"/>
      <c r="AJR14" s="853"/>
      <c r="AJS14" s="853"/>
      <c r="AJT14" s="853"/>
      <c r="AJU14" s="853"/>
      <c r="AJV14" s="853"/>
      <c r="AJW14" s="853"/>
      <c r="AJX14" s="853"/>
      <c r="AJY14" s="853"/>
      <c r="AJZ14" s="853"/>
      <c r="AKA14" s="853"/>
      <c r="AKB14" s="853"/>
      <c r="AKC14" s="853"/>
      <c r="AKD14" s="853"/>
      <c r="AKE14" s="853"/>
      <c r="AKF14" s="853"/>
      <c r="AKG14" s="853"/>
      <c r="AKH14" s="853"/>
      <c r="AKI14" s="853"/>
      <c r="AKJ14" s="853"/>
      <c r="AKK14" s="853"/>
      <c r="AKL14" s="853"/>
      <c r="AKM14" s="853"/>
      <c r="AKN14" s="853"/>
      <c r="AKO14" s="853"/>
      <c r="AKP14" s="853"/>
    </row>
    <row r="15" spans="1:978" s="117" customFormat="1" ht="15" customHeight="1" x14ac:dyDescent="0.3">
      <c r="A15" s="195"/>
      <c r="B15" s="753" t="s">
        <v>1697</v>
      </c>
      <c r="C15" s="752" t="s">
        <v>498</v>
      </c>
      <c r="D15" s="775" t="s">
        <v>1704</v>
      </c>
      <c r="E15" s="262"/>
      <c r="F15" s="705"/>
      <c r="G15" s="705"/>
      <c r="H15" s="705"/>
      <c r="I15" s="705"/>
      <c r="J15" s="705"/>
      <c r="K15" s="705"/>
      <c r="L15" s="705"/>
      <c r="M15" s="705"/>
      <c r="N15" s="705"/>
      <c r="O15" s="705"/>
      <c r="P15" s="705"/>
      <c r="Q15" s="705"/>
      <c r="R15" s="705"/>
      <c r="S15" s="705"/>
      <c r="T15" s="705"/>
      <c r="U15" s="705"/>
      <c r="V15" s="705"/>
      <c r="W15" s="705"/>
      <c r="X15" s="705"/>
      <c r="Y15" s="705"/>
      <c r="Z15" s="705"/>
      <c r="AA15" s="705"/>
      <c r="AB15" s="705"/>
      <c r="AC15" s="705"/>
      <c r="AD15" s="705"/>
      <c r="AE15" s="705"/>
      <c r="AF15" s="705"/>
      <c r="AG15" s="705"/>
      <c r="AH15" s="705"/>
      <c r="AI15" s="705"/>
      <c r="AJ15" s="705"/>
      <c r="AK15" s="705"/>
      <c r="AL15" s="705"/>
      <c r="AM15" s="705"/>
      <c r="AN15" s="705"/>
      <c r="AO15" s="705"/>
      <c r="AP15" s="705"/>
      <c r="AQ15" s="705"/>
      <c r="AR15" s="705"/>
      <c r="AS15" s="705"/>
      <c r="AT15" s="705"/>
      <c r="AU15" s="705"/>
      <c r="AV15" s="705"/>
      <c r="AW15" s="705"/>
      <c r="AX15" s="705"/>
      <c r="AY15" s="705"/>
      <c r="AZ15" s="705"/>
      <c r="BA15" s="705"/>
      <c r="BB15" s="705"/>
      <c r="BC15" s="705"/>
      <c r="BD15" s="705"/>
      <c r="BE15" s="705"/>
      <c r="BF15" s="705"/>
      <c r="BG15" s="705"/>
      <c r="BH15" s="705"/>
      <c r="BI15" s="705"/>
      <c r="BJ15" s="705"/>
      <c r="BK15" s="705"/>
      <c r="BL15" s="705"/>
      <c r="BM15" s="705"/>
      <c r="BN15" s="705"/>
      <c r="BO15" s="705"/>
      <c r="BP15" s="705"/>
      <c r="BQ15" s="705"/>
      <c r="BR15" s="705"/>
      <c r="BS15" s="705"/>
      <c r="BT15" s="705"/>
      <c r="BU15" s="705"/>
      <c r="BV15" s="705"/>
      <c r="BW15" s="705"/>
      <c r="BX15" s="705"/>
      <c r="BY15" s="705"/>
      <c r="BZ15" s="705"/>
      <c r="CA15" s="705"/>
      <c r="CB15" s="705"/>
      <c r="CC15" s="705"/>
      <c r="CD15" s="705"/>
      <c r="CE15" s="705"/>
      <c r="CF15" s="705"/>
      <c r="CG15" s="705"/>
      <c r="CH15" s="705"/>
      <c r="CI15" s="705"/>
      <c r="CJ15" s="705"/>
      <c r="CK15" s="705"/>
      <c r="CL15" s="705"/>
      <c r="CM15" s="705"/>
      <c r="CN15" s="705"/>
      <c r="CO15" s="705"/>
      <c r="CP15" s="705"/>
      <c r="CQ15" s="705"/>
      <c r="CR15" s="705"/>
      <c r="CS15" s="705"/>
      <c r="CT15" s="705"/>
      <c r="CU15" s="705"/>
      <c r="CV15" s="705"/>
      <c r="CW15" s="705"/>
      <c r="CX15" s="705"/>
      <c r="CY15" s="705"/>
      <c r="CZ15" s="705"/>
      <c r="DA15" s="705"/>
      <c r="DB15" s="705"/>
      <c r="DC15" s="705"/>
      <c r="DD15" s="705"/>
      <c r="DE15" s="705"/>
      <c r="DF15" s="705"/>
      <c r="DG15" s="705"/>
      <c r="DH15" s="705"/>
      <c r="DI15" s="705"/>
      <c r="DJ15" s="705"/>
      <c r="DK15" s="705"/>
      <c r="DL15" s="705"/>
      <c r="DM15" s="705"/>
      <c r="DN15" s="705"/>
      <c r="DO15" s="705"/>
      <c r="DP15" s="705"/>
      <c r="DQ15" s="705"/>
      <c r="DR15" s="705"/>
      <c r="DS15" s="705"/>
      <c r="DT15" s="705"/>
      <c r="DU15" s="705"/>
      <c r="DV15" s="705"/>
      <c r="DW15" s="705"/>
      <c r="DX15" s="705"/>
      <c r="DY15" s="705"/>
      <c r="DZ15" s="705"/>
      <c r="EA15" s="705"/>
      <c r="EB15" s="705"/>
      <c r="EC15" s="705"/>
      <c r="ED15" s="705"/>
      <c r="EE15" s="705"/>
      <c r="EF15" s="705"/>
      <c r="EG15" s="705"/>
      <c r="EH15" s="705"/>
      <c r="EI15" s="705"/>
      <c r="EJ15" s="705"/>
      <c r="EK15" s="705"/>
      <c r="EL15" s="705"/>
      <c r="EM15" s="705"/>
      <c r="EN15" s="705"/>
      <c r="EO15" s="705"/>
      <c r="EP15" s="705"/>
      <c r="EQ15" s="705"/>
      <c r="ER15" s="705"/>
      <c r="ES15" s="705"/>
      <c r="ET15" s="705"/>
      <c r="EU15" s="705"/>
      <c r="EV15" s="705"/>
      <c r="EW15" s="705"/>
      <c r="EX15" s="705"/>
      <c r="EY15" s="705"/>
      <c r="EZ15" s="705"/>
      <c r="FA15" s="705"/>
      <c r="FB15" s="705"/>
      <c r="FC15" s="705"/>
      <c r="FD15" s="705"/>
      <c r="FE15" s="705"/>
      <c r="FF15" s="705"/>
      <c r="FG15" s="705"/>
      <c r="FH15" s="705"/>
      <c r="FI15" s="705"/>
      <c r="FJ15" s="705"/>
      <c r="FK15" s="705"/>
      <c r="FL15" s="705"/>
      <c r="FM15" s="705"/>
      <c r="FN15" s="705"/>
      <c r="FO15" s="705"/>
      <c r="FP15" s="705"/>
      <c r="FQ15" s="705"/>
      <c r="FR15" s="705"/>
      <c r="FS15" s="705"/>
      <c r="FT15" s="705"/>
      <c r="FU15" s="705"/>
      <c r="FV15" s="705"/>
      <c r="FW15" s="705"/>
      <c r="FX15" s="705"/>
      <c r="FY15" s="705"/>
      <c r="FZ15" s="705"/>
      <c r="GA15" s="705"/>
      <c r="GB15" s="705"/>
      <c r="GC15" s="705"/>
      <c r="GD15" s="705"/>
      <c r="GE15" s="705"/>
      <c r="GF15" s="705"/>
      <c r="GG15" s="705"/>
      <c r="GH15" s="705"/>
      <c r="GI15" s="705"/>
      <c r="GJ15" s="705"/>
      <c r="GK15" s="705"/>
      <c r="GL15" s="705"/>
      <c r="GM15" s="705"/>
      <c r="GN15" s="705"/>
      <c r="GO15" s="705"/>
      <c r="GP15" s="705"/>
      <c r="GQ15" s="705"/>
      <c r="GR15" s="705"/>
      <c r="GS15" s="705"/>
      <c r="GT15" s="705"/>
      <c r="GU15" s="705"/>
      <c r="GV15" s="705"/>
      <c r="GW15" s="705"/>
      <c r="GX15" s="705"/>
      <c r="GY15" s="705"/>
      <c r="GZ15" s="705"/>
      <c r="HA15" s="705"/>
      <c r="HB15" s="705"/>
      <c r="HC15" s="705"/>
      <c r="HD15" s="705"/>
      <c r="HE15" s="705"/>
      <c r="HF15" s="705"/>
      <c r="HG15" s="705"/>
      <c r="HH15" s="705"/>
      <c r="HI15" s="705"/>
      <c r="HJ15" s="705"/>
      <c r="HK15" s="705"/>
      <c r="HL15" s="705"/>
      <c r="HM15" s="705"/>
      <c r="HN15" s="705"/>
      <c r="HO15" s="705"/>
      <c r="HP15" s="705"/>
      <c r="HQ15" s="705"/>
      <c r="HR15" s="705"/>
      <c r="HS15" s="705"/>
      <c r="HT15" s="705"/>
      <c r="HU15" s="705"/>
      <c r="HV15" s="705"/>
      <c r="HW15" s="705"/>
      <c r="HX15" s="705"/>
      <c r="HY15" s="705"/>
      <c r="HZ15" s="705"/>
      <c r="IA15" s="705"/>
      <c r="IB15" s="705"/>
      <c r="IC15" s="705"/>
      <c r="ID15" s="705"/>
      <c r="IE15" s="705"/>
      <c r="IF15" s="705"/>
      <c r="IG15" s="705"/>
      <c r="IH15" s="705"/>
      <c r="II15" s="705"/>
      <c r="IJ15" s="705"/>
      <c r="IK15" s="705"/>
      <c r="IL15" s="705"/>
      <c r="IM15" s="705"/>
      <c r="IN15" s="705"/>
      <c r="IO15" s="705"/>
      <c r="IP15" s="705"/>
      <c r="IQ15" s="705"/>
      <c r="IR15" s="705"/>
      <c r="IS15" s="705"/>
      <c r="IT15" s="705"/>
      <c r="IU15" s="705"/>
      <c r="IV15" s="705"/>
      <c r="IW15" s="705"/>
      <c r="IX15" s="705"/>
      <c r="IY15" s="705"/>
      <c r="IZ15" s="705"/>
      <c r="JA15" s="705"/>
      <c r="JB15" s="705"/>
      <c r="JC15" s="705"/>
      <c r="JD15" s="705"/>
      <c r="JE15" s="705"/>
      <c r="JF15" s="705"/>
      <c r="JG15" s="705"/>
      <c r="JH15" s="705"/>
      <c r="JI15" s="705"/>
      <c r="JJ15" s="705"/>
      <c r="JK15" s="705"/>
      <c r="JL15" s="705"/>
      <c r="JM15" s="705"/>
      <c r="JN15" s="705"/>
      <c r="JO15" s="705"/>
      <c r="JP15" s="705"/>
      <c r="JQ15" s="705"/>
      <c r="JR15" s="705"/>
      <c r="JS15" s="705"/>
      <c r="JT15" s="705"/>
      <c r="JU15" s="705"/>
      <c r="JV15" s="705"/>
      <c r="JW15" s="705"/>
      <c r="JX15" s="705"/>
      <c r="JY15" s="705"/>
      <c r="JZ15" s="705"/>
      <c r="KA15" s="705"/>
      <c r="KB15" s="705"/>
      <c r="KC15" s="705"/>
      <c r="KD15" s="705"/>
      <c r="KE15" s="705"/>
      <c r="KF15" s="705"/>
      <c r="KG15" s="705"/>
      <c r="KH15" s="705"/>
      <c r="KI15" s="705"/>
      <c r="KJ15" s="705"/>
      <c r="KK15" s="705"/>
      <c r="KL15" s="705"/>
      <c r="KM15" s="705"/>
      <c r="KN15" s="705"/>
      <c r="KO15" s="705"/>
      <c r="KP15" s="705"/>
      <c r="KQ15" s="705"/>
      <c r="KR15" s="705"/>
      <c r="KS15" s="705"/>
      <c r="KT15" s="705"/>
      <c r="KU15" s="705"/>
      <c r="KV15" s="705"/>
      <c r="KW15" s="705"/>
      <c r="KX15" s="705"/>
      <c r="KY15" s="705"/>
      <c r="KZ15" s="705"/>
      <c r="LA15" s="705"/>
      <c r="LB15" s="705"/>
      <c r="LC15" s="705"/>
      <c r="LD15" s="705"/>
      <c r="LE15" s="705"/>
      <c r="LF15" s="705"/>
      <c r="LG15" s="705"/>
      <c r="LH15" s="705"/>
      <c r="LI15" s="705"/>
      <c r="LJ15" s="705"/>
      <c r="LK15" s="705"/>
      <c r="LL15" s="705"/>
      <c r="LM15" s="705"/>
      <c r="LN15" s="705"/>
      <c r="LO15" s="705"/>
      <c r="LP15" s="705"/>
      <c r="LQ15" s="705"/>
      <c r="LR15" s="705"/>
      <c r="LS15" s="705"/>
      <c r="LT15" s="705"/>
      <c r="LU15" s="705"/>
      <c r="LV15" s="705"/>
      <c r="LW15" s="705"/>
      <c r="LX15" s="705"/>
      <c r="LY15" s="705"/>
      <c r="LZ15" s="705"/>
      <c r="MA15" s="705"/>
      <c r="MB15" s="705"/>
      <c r="MC15" s="705"/>
      <c r="MD15" s="705"/>
      <c r="ME15" s="705"/>
      <c r="MF15" s="705"/>
      <c r="MG15" s="705"/>
      <c r="MH15" s="705"/>
      <c r="MI15" s="705"/>
      <c r="MJ15" s="705"/>
      <c r="MK15" s="705"/>
      <c r="ML15" s="705"/>
      <c r="MM15" s="705"/>
      <c r="MN15" s="705"/>
      <c r="MO15" s="705"/>
      <c r="MP15" s="705"/>
      <c r="MQ15" s="705"/>
      <c r="MR15" s="705"/>
      <c r="MS15" s="705"/>
      <c r="MT15" s="705"/>
      <c r="MU15" s="705"/>
      <c r="MV15" s="705"/>
      <c r="MW15" s="705"/>
      <c r="MX15" s="705"/>
      <c r="MY15" s="705"/>
      <c r="MZ15" s="705"/>
      <c r="NA15" s="705"/>
      <c r="NB15" s="705"/>
      <c r="NC15" s="705"/>
      <c r="ND15" s="705"/>
      <c r="NE15" s="705"/>
      <c r="NF15" s="705"/>
      <c r="NG15" s="705"/>
      <c r="NH15" s="705"/>
      <c r="NI15" s="705"/>
      <c r="NJ15" s="705"/>
      <c r="NK15" s="705"/>
      <c r="NL15" s="705"/>
      <c r="NM15" s="705"/>
      <c r="NN15" s="705"/>
      <c r="NO15" s="705"/>
      <c r="NP15" s="705"/>
      <c r="NQ15" s="705"/>
      <c r="NR15" s="705"/>
      <c r="NS15" s="705"/>
      <c r="NT15" s="705"/>
      <c r="NU15" s="705"/>
      <c r="NV15" s="705"/>
      <c r="NW15" s="705"/>
      <c r="NX15" s="705"/>
      <c r="NY15" s="705"/>
      <c r="NZ15" s="705"/>
      <c r="OA15" s="705"/>
      <c r="OB15" s="705"/>
      <c r="OC15" s="705"/>
      <c r="OD15" s="705"/>
      <c r="OE15" s="705"/>
      <c r="OF15" s="705"/>
      <c r="OG15" s="705"/>
      <c r="OH15" s="705"/>
      <c r="OI15" s="705"/>
      <c r="OJ15" s="705"/>
      <c r="OK15" s="705"/>
      <c r="OL15" s="705"/>
      <c r="OM15" s="705"/>
      <c r="ON15" s="705"/>
      <c r="OO15" s="705"/>
      <c r="OP15" s="705"/>
      <c r="OQ15" s="705"/>
      <c r="OR15" s="705"/>
      <c r="OS15" s="705"/>
      <c r="OT15" s="705"/>
      <c r="OU15" s="705"/>
      <c r="OV15" s="705"/>
      <c r="OW15" s="705"/>
      <c r="OX15" s="705"/>
      <c r="OY15" s="705"/>
      <c r="OZ15" s="705"/>
      <c r="PA15" s="705"/>
      <c r="PB15" s="705"/>
      <c r="PC15" s="705"/>
      <c r="PD15" s="705"/>
      <c r="PE15" s="705"/>
      <c r="PF15" s="705"/>
      <c r="PG15" s="705"/>
      <c r="PH15" s="705"/>
      <c r="PI15" s="705"/>
      <c r="PJ15" s="705"/>
      <c r="PK15" s="705"/>
      <c r="PL15" s="705"/>
      <c r="PM15" s="705"/>
      <c r="PN15" s="705"/>
      <c r="PO15" s="705"/>
      <c r="PP15" s="705"/>
      <c r="PQ15" s="705"/>
      <c r="PR15" s="705"/>
      <c r="PS15" s="705"/>
      <c r="PT15" s="705"/>
      <c r="PU15" s="705"/>
      <c r="PV15" s="705"/>
      <c r="PW15" s="705"/>
      <c r="PX15" s="705"/>
      <c r="PY15" s="705"/>
      <c r="PZ15" s="705"/>
      <c r="QA15" s="705"/>
      <c r="QB15" s="705"/>
      <c r="QC15" s="705"/>
      <c r="QD15" s="705"/>
      <c r="QE15" s="705"/>
      <c r="QF15" s="705"/>
      <c r="QG15" s="705"/>
      <c r="QH15" s="705"/>
      <c r="QI15" s="705"/>
      <c r="QJ15" s="705"/>
      <c r="QK15" s="705"/>
      <c r="QL15" s="705"/>
      <c r="QM15" s="705"/>
      <c r="QN15" s="705"/>
      <c r="QO15" s="705"/>
      <c r="QP15" s="705"/>
      <c r="QQ15" s="705"/>
      <c r="QR15" s="705"/>
      <c r="QS15" s="705"/>
      <c r="QT15" s="705"/>
      <c r="QU15" s="705"/>
      <c r="QV15" s="705"/>
      <c r="QW15" s="705"/>
      <c r="QX15" s="705"/>
      <c r="QY15" s="705"/>
      <c r="QZ15" s="705"/>
      <c r="RA15" s="705"/>
      <c r="RB15" s="705"/>
      <c r="RC15" s="705"/>
      <c r="RD15" s="705"/>
      <c r="RE15" s="705"/>
      <c r="RF15" s="705"/>
      <c r="RG15" s="705"/>
      <c r="RH15" s="705"/>
      <c r="RI15" s="705"/>
      <c r="RJ15" s="705"/>
      <c r="RK15" s="705"/>
      <c r="RL15" s="705"/>
      <c r="RM15" s="705"/>
      <c r="RN15" s="705"/>
      <c r="RO15" s="705"/>
      <c r="RP15" s="705"/>
      <c r="RQ15" s="705"/>
      <c r="RR15" s="705"/>
      <c r="RS15" s="705"/>
      <c r="RT15" s="705"/>
      <c r="RU15" s="705"/>
      <c r="RV15" s="705"/>
      <c r="RW15" s="705"/>
      <c r="RX15" s="705"/>
      <c r="RY15" s="705"/>
      <c r="RZ15" s="705"/>
      <c r="SA15" s="705"/>
      <c r="SB15" s="705"/>
      <c r="SC15" s="705"/>
      <c r="SD15" s="705"/>
      <c r="SE15" s="705"/>
      <c r="SF15" s="705"/>
      <c r="SG15" s="705"/>
      <c r="SH15" s="705"/>
      <c r="SI15" s="705"/>
      <c r="SJ15" s="705"/>
      <c r="SK15" s="705"/>
      <c r="SL15" s="705"/>
      <c r="SM15" s="705"/>
      <c r="SN15" s="705"/>
      <c r="SO15" s="705"/>
      <c r="SP15" s="705"/>
      <c r="SQ15" s="705"/>
      <c r="SR15" s="705"/>
      <c r="SS15" s="705"/>
      <c r="ST15" s="705"/>
      <c r="SU15" s="705"/>
      <c r="SV15" s="705"/>
      <c r="SW15" s="705"/>
      <c r="SX15" s="705"/>
      <c r="SY15" s="705"/>
      <c r="SZ15" s="705"/>
      <c r="TA15" s="705"/>
      <c r="TB15" s="705"/>
      <c r="TC15" s="705"/>
      <c r="TD15" s="705"/>
      <c r="TE15" s="705"/>
      <c r="TF15" s="705"/>
      <c r="TG15" s="705"/>
      <c r="TH15" s="705"/>
      <c r="TI15" s="705"/>
      <c r="TJ15" s="705"/>
      <c r="TK15" s="705"/>
      <c r="TL15" s="705"/>
      <c r="TM15" s="705"/>
      <c r="TN15" s="705"/>
      <c r="TO15" s="705"/>
      <c r="TP15" s="705"/>
      <c r="TQ15" s="705"/>
      <c r="TR15" s="705"/>
      <c r="TS15" s="705"/>
      <c r="TT15" s="705"/>
      <c r="TU15" s="705"/>
      <c r="TV15" s="705"/>
      <c r="TW15" s="705"/>
      <c r="TX15" s="705"/>
      <c r="TY15" s="705"/>
      <c r="TZ15" s="705"/>
      <c r="UA15" s="705"/>
      <c r="UB15" s="705"/>
      <c r="UC15" s="705"/>
      <c r="UD15" s="705"/>
      <c r="UE15" s="705"/>
      <c r="UF15" s="705"/>
      <c r="UG15" s="705"/>
      <c r="UH15" s="705"/>
      <c r="UI15" s="705"/>
      <c r="UJ15" s="705"/>
      <c r="UK15" s="705"/>
      <c r="UL15" s="705"/>
      <c r="UM15" s="705"/>
      <c r="UN15" s="705"/>
      <c r="UO15" s="705"/>
      <c r="UP15" s="705"/>
      <c r="UQ15" s="705"/>
      <c r="UR15" s="705"/>
      <c r="US15" s="705"/>
      <c r="UT15" s="705"/>
      <c r="UU15" s="705"/>
      <c r="UV15" s="705"/>
      <c r="UW15" s="705"/>
      <c r="UX15" s="705"/>
      <c r="UY15" s="705"/>
      <c r="UZ15" s="705"/>
      <c r="VA15" s="705"/>
      <c r="VB15" s="705"/>
      <c r="VC15" s="705"/>
      <c r="VD15" s="705"/>
      <c r="VE15" s="705"/>
      <c r="VF15" s="705"/>
      <c r="VG15" s="705"/>
      <c r="VH15" s="705"/>
      <c r="VI15" s="705"/>
      <c r="VJ15" s="705"/>
      <c r="VK15" s="705"/>
      <c r="VL15" s="705"/>
      <c r="VM15" s="705"/>
      <c r="VN15" s="705"/>
      <c r="VO15" s="705"/>
      <c r="VP15" s="705"/>
      <c r="VQ15" s="705"/>
      <c r="VR15" s="705"/>
      <c r="VS15" s="705"/>
      <c r="VT15" s="705"/>
      <c r="VU15" s="705"/>
      <c r="VV15" s="705"/>
      <c r="VW15" s="705"/>
      <c r="VX15" s="705"/>
      <c r="VY15" s="705"/>
      <c r="VZ15" s="705"/>
      <c r="WA15" s="705"/>
      <c r="WB15" s="705"/>
      <c r="WC15" s="705"/>
      <c r="WD15" s="705"/>
      <c r="WE15" s="705"/>
      <c r="WF15" s="705"/>
      <c r="WG15" s="705"/>
      <c r="WH15" s="705"/>
      <c r="WI15" s="705"/>
      <c r="WJ15" s="705"/>
      <c r="WK15" s="705"/>
      <c r="WL15" s="705"/>
      <c r="WM15" s="705"/>
      <c r="WN15" s="705"/>
      <c r="WO15" s="705"/>
      <c r="WP15" s="705"/>
      <c r="WQ15" s="705"/>
      <c r="WR15" s="705"/>
      <c r="WS15" s="705"/>
      <c r="WT15" s="705"/>
      <c r="WU15" s="705"/>
      <c r="WV15" s="705"/>
      <c r="WW15" s="705"/>
      <c r="WX15" s="705"/>
      <c r="WY15" s="705"/>
      <c r="WZ15" s="705"/>
      <c r="XA15" s="705"/>
      <c r="XB15" s="705"/>
      <c r="XC15" s="705"/>
      <c r="XD15" s="705"/>
      <c r="XE15" s="705"/>
      <c r="XF15" s="705"/>
      <c r="XG15" s="705"/>
      <c r="XH15" s="705"/>
      <c r="XI15" s="705"/>
      <c r="XJ15" s="705"/>
      <c r="XK15" s="705"/>
      <c r="XL15" s="705"/>
      <c r="XM15" s="705"/>
      <c r="XN15" s="705"/>
      <c r="XO15" s="705"/>
      <c r="XP15" s="705"/>
      <c r="XQ15" s="705"/>
      <c r="XR15" s="705"/>
      <c r="XS15" s="705"/>
      <c r="XT15" s="705"/>
      <c r="XU15" s="705"/>
      <c r="XV15" s="705"/>
      <c r="XW15" s="705"/>
      <c r="XX15" s="705"/>
      <c r="XY15" s="705"/>
      <c r="XZ15" s="705"/>
      <c r="YA15" s="705"/>
      <c r="YB15" s="705"/>
      <c r="YC15" s="705"/>
      <c r="YD15" s="705"/>
      <c r="YE15" s="705"/>
      <c r="YF15" s="705"/>
      <c r="YG15" s="705"/>
      <c r="YH15" s="705"/>
      <c r="YI15" s="705"/>
      <c r="YJ15" s="705"/>
      <c r="YK15" s="705"/>
      <c r="YL15" s="705"/>
      <c r="YM15" s="705"/>
      <c r="YN15" s="705"/>
      <c r="YO15" s="705"/>
      <c r="YP15" s="705"/>
      <c r="YQ15" s="705"/>
      <c r="YR15" s="705"/>
      <c r="YS15" s="705"/>
      <c r="YT15" s="705"/>
      <c r="YU15" s="705"/>
      <c r="YV15" s="705"/>
      <c r="YW15" s="705"/>
      <c r="YX15" s="705"/>
      <c r="YY15" s="705"/>
      <c r="YZ15" s="705"/>
      <c r="ZA15" s="705"/>
      <c r="ZB15" s="705"/>
      <c r="ZC15" s="705"/>
      <c r="ZD15" s="705"/>
      <c r="ZE15" s="705"/>
      <c r="ZF15" s="705"/>
      <c r="ZG15" s="705"/>
      <c r="ZH15" s="705"/>
      <c r="ZI15" s="705"/>
      <c r="ZJ15" s="705"/>
      <c r="ZK15" s="705"/>
      <c r="ZL15" s="705"/>
      <c r="ZM15" s="705"/>
      <c r="ZN15" s="705"/>
      <c r="ZO15" s="705"/>
      <c r="ZP15" s="705"/>
      <c r="ZQ15" s="705"/>
      <c r="ZR15" s="705"/>
      <c r="ZS15" s="705"/>
      <c r="ZT15" s="705"/>
      <c r="ZU15" s="705"/>
      <c r="ZV15" s="705"/>
      <c r="ZW15" s="705"/>
      <c r="ZX15" s="705"/>
      <c r="ZY15" s="705"/>
      <c r="ZZ15" s="705"/>
      <c r="AAA15" s="705"/>
      <c r="AAB15" s="705"/>
      <c r="AAC15" s="705"/>
      <c r="AAD15" s="705"/>
      <c r="AAE15" s="705"/>
      <c r="AAF15" s="705"/>
      <c r="AAG15" s="705"/>
      <c r="AAH15" s="705"/>
      <c r="AAI15" s="705"/>
      <c r="AAJ15" s="705"/>
      <c r="AAK15" s="705"/>
      <c r="AAL15" s="705"/>
      <c r="AAM15" s="705"/>
      <c r="AAN15" s="705"/>
      <c r="AAO15" s="705"/>
      <c r="AAP15" s="705"/>
      <c r="AAQ15" s="705"/>
      <c r="AAR15" s="705"/>
      <c r="AAS15" s="705"/>
      <c r="AAT15" s="705"/>
      <c r="AAU15" s="705"/>
      <c r="AAV15" s="705"/>
      <c r="AAW15" s="705"/>
      <c r="AAX15" s="705"/>
      <c r="AAY15" s="705"/>
      <c r="AAZ15" s="705"/>
      <c r="ABA15" s="705"/>
      <c r="ABB15" s="705"/>
      <c r="ABC15" s="705"/>
      <c r="ABD15" s="705"/>
      <c r="ABE15" s="705"/>
      <c r="ABF15" s="705"/>
      <c r="ABG15" s="705"/>
      <c r="ABH15" s="705"/>
      <c r="ABI15" s="705"/>
      <c r="ABJ15" s="705"/>
      <c r="ABK15" s="705"/>
      <c r="ABL15" s="705"/>
      <c r="ABM15" s="705"/>
      <c r="ABN15" s="705"/>
      <c r="ABO15" s="705"/>
      <c r="ABP15" s="705"/>
      <c r="ABQ15" s="705"/>
      <c r="ABR15" s="705"/>
      <c r="ABS15" s="705"/>
      <c r="ABT15" s="705"/>
      <c r="ABU15" s="705"/>
      <c r="ABV15" s="705"/>
      <c r="ABW15" s="705"/>
      <c r="ABX15" s="705"/>
      <c r="ABY15" s="705"/>
      <c r="ABZ15" s="705"/>
      <c r="ACA15" s="705"/>
      <c r="ACB15" s="705"/>
      <c r="ACC15" s="705"/>
      <c r="ACD15" s="705"/>
      <c r="ACE15" s="705"/>
      <c r="ACF15" s="705"/>
      <c r="ACG15" s="705"/>
      <c r="ACH15" s="705"/>
      <c r="ACI15" s="705"/>
      <c r="ACJ15" s="705"/>
      <c r="ACK15" s="705"/>
      <c r="ACL15" s="705"/>
      <c r="ACM15" s="705"/>
      <c r="ACN15" s="705"/>
      <c r="ACO15" s="705"/>
      <c r="ACP15" s="705"/>
      <c r="ACQ15" s="705"/>
      <c r="ACR15" s="705"/>
      <c r="ACS15" s="705"/>
      <c r="ACT15" s="705"/>
      <c r="ACU15" s="705"/>
      <c r="ACV15" s="705"/>
      <c r="ACW15" s="705"/>
      <c r="ACX15" s="705"/>
      <c r="ACY15" s="705"/>
      <c r="ACZ15" s="705"/>
      <c r="ADA15" s="705"/>
      <c r="ADB15" s="705"/>
      <c r="ADC15" s="705"/>
      <c r="ADD15" s="705"/>
      <c r="ADE15" s="705"/>
      <c r="ADF15" s="705"/>
      <c r="ADG15" s="705"/>
      <c r="ADH15" s="705"/>
      <c r="ADI15" s="705"/>
      <c r="ADJ15" s="705"/>
      <c r="ADK15" s="705"/>
      <c r="ADL15" s="705"/>
      <c r="ADM15" s="705"/>
      <c r="ADN15" s="705"/>
      <c r="ADO15" s="705"/>
      <c r="ADP15" s="705"/>
      <c r="ADQ15" s="705"/>
      <c r="ADR15" s="705"/>
      <c r="ADS15" s="705"/>
      <c r="ADT15" s="705"/>
      <c r="ADU15" s="705"/>
      <c r="ADV15" s="705"/>
      <c r="ADW15" s="705"/>
      <c r="ADX15" s="705"/>
      <c r="ADY15" s="705"/>
      <c r="ADZ15" s="705"/>
      <c r="AEA15" s="705"/>
      <c r="AEB15" s="705"/>
      <c r="AEC15" s="705"/>
      <c r="AED15" s="705"/>
      <c r="AEE15" s="705"/>
      <c r="AEF15" s="705"/>
      <c r="AEG15" s="705"/>
      <c r="AEH15" s="705"/>
      <c r="AEI15" s="705"/>
      <c r="AEJ15" s="705"/>
      <c r="AEK15" s="705"/>
      <c r="AEL15" s="705"/>
      <c r="AEM15" s="705"/>
      <c r="AEN15" s="705"/>
      <c r="AEO15" s="705"/>
      <c r="AEP15" s="705"/>
      <c r="AEQ15" s="705"/>
      <c r="AER15" s="705"/>
      <c r="AES15" s="705"/>
      <c r="AET15" s="705"/>
      <c r="AEU15" s="705"/>
      <c r="AEV15" s="705"/>
      <c r="AEW15" s="705"/>
      <c r="AEX15" s="705"/>
      <c r="AEY15" s="705"/>
      <c r="AEZ15" s="705"/>
      <c r="AFA15" s="705"/>
      <c r="AFB15" s="705"/>
      <c r="AFC15" s="705"/>
      <c r="AFD15" s="705"/>
      <c r="AFE15" s="705"/>
      <c r="AFF15" s="705"/>
      <c r="AFG15" s="705"/>
      <c r="AFH15" s="705"/>
      <c r="AFI15" s="705"/>
      <c r="AFJ15" s="705"/>
      <c r="AFK15" s="705"/>
      <c r="AFL15" s="705"/>
      <c r="AFM15" s="705"/>
      <c r="AFN15" s="705"/>
      <c r="AFO15" s="705"/>
      <c r="AFP15" s="705"/>
      <c r="AFQ15" s="705"/>
      <c r="AFR15" s="705"/>
      <c r="AFS15" s="705"/>
      <c r="AFT15" s="705"/>
      <c r="AFU15" s="705"/>
      <c r="AFV15" s="705"/>
      <c r="AFW15" s="705"/>
      <c r="AFX15" s="705"/>
      <c r="AFY15" s="705"/>
      <c r="AFZ15" s="705"/>
      <c r="AGA15" s="705"/>
      <c r="AGB15" s="705"/>
      <c r="AGC15" s="705"/>
      <c r="AGD15" s="705"/>
      <c r="AGE15" s="705"/>
      <c r="AGF15" s="705"/>
      <c r="AGG15" s="705"/>
      <c r="AGH15" s="705"/>
      <c r="AGI15" s="705"/>
      <c r="AGJ15" s="705"/>
      <c r="AGK15" s="705"/>
      <c r="AGL15" s="705"/>
      <c r="AGM15" s="705"/>
      <c r="AGN15" s="705"/>
      <c r="AGO15" s="705"/>
      <c r="AGP15" s="705"/>
      <c r="AGQ15" s="705"/>
      <c r="AGR15" s="705"/>
      <c r="AGS15" s="705"/>
      <c r="AGT15" s="705"/>
      <c r="AGU15" s="705"/>
      <c r="AGV15" s="705"/>
      <c r="AGW15" s="705"/>
      <c r="AGX15" s="705"/>
      <c r="AGY15" s="705"/>
      <c r="AGZ15" s="705"/>
      <c r="AHA15" s="705"/>
      <c r="AHB15" s="705"/>
      <c r="AHC15" s="705"/>
      <c r="AHD15" s="705"/>
      <c r="AHE15" s="705"/>
      <c r="AHF15" s="705"/>
      <c r="AHG15" s="705"/>
      <c r="AHH15" s="705"/>
      <c r="AHI15" s="705"/>
      <c r="AHJ15" s="705"/>
      <c r="AHK15" s="705"/>
      <c r="AHL15" s="705"/>
      <c r="AHM15" s="705"/>
      <c r="AHN15" s="705"/>
      <c r="AHO15" s="705"/>
      <c r="AHP15" s="705"/>
      <c r="AHQ15" s="705"/>
      <c r="AHR15" s="705"/>
      <c r="AHS15" s="705"/>
      <c r="AHT15" s="705"/>
      <c r="AHU15" s="705"/>
      <c r="AHV15" s="705"/>
      <c r="AHW15" s="705"/>
      <c r="AHX15" s="705"/>
      <c r="AHY15" s="705"/>
      <c r="AHZ15" s="705"/>
      <c r="AIA15" s="705"/>
      <c r="AIB15" s="705"/>
      <c r="AIC15" s="705"/>
      <c r="AID15" s="705"/>
      <c r="AIE15" s="705"/>
      <c r="AIF15" s="705"/>
      <c r="AIG15" s="705"/>
      <c r="AIH15" s="705"/>
      <c r="AII15" s="705"/>
      <c r="AIJ15" s="705"/>
      <c r="AIK15" s="705"/>
      <c r="AIL15" s="705"/>
      <c r="AIM15" s="705"/>
      <c r="AIN15" s="705"/>
      <c r="AIO15" s="705"/>
      <c r="AIP15" s="705"/>
      <c r="AIQ15" s="705"/>
      <c r="AIR15" s="705"/>
      <c r="AIS15" s="705"/>
      <c r="AIT15" s="705"/>
      <c r="AIU15" s="705"/>
      <c r="AIV15" s="705"/>
      <c r="AIW15" s="705"/>
      <c r="AIX15" s="705"/>
      <c r="AIY15" s="705"/>
      <c r="AIZ15" s="705"/>
      <c r="AJA15" s="705"/>
      <c r="AJB15" s="705"/>
      <c r="AJC15" s="705"/>
      <c r="AJD15" s="705"/>
      <c r="AJE15" s="705"/>
      <c r="AJF15" s="705"/>
      <c r="AJG15" s="705"/>
      <c r="AJH15" s="705"/>
      <c r="AJI15" s="705"/>
      <c r="AJJ15" s="705"/>
      <c r="AJK15" s="705"/>
      <c r="AJL15" s="705"/>
      <c r="AJM15" s="705"/>
      <c r="AJN15" s="705"/>
      <c r="AJO15" s="705"/>
      <c r="AJP15" s="705"/>
      <c r="AJQ15" s="705"/>
      <c r="AJR15" s="705"/>
      <c r="AJS15" s="705"/>
      <c r="AJT15" s="705"/>
      <c r="AJU15" s="705"/>
      <c r="AJV15" s="705"/>
      <c r="AJW15" s="705"/>
      <c r="AJX15" s="705"/>
      <c r="AJY15" s="705"/>
      <c r="AJZ15" s="705"/>
      <c r="AKA15" s="705"/>
      <c r="AKB15" s="705"/>
      <c r="AKC15" s="705"/>
      <c r="AKD15" s="705"/>
      <c r="AKE15" s="705"/>
      <c r="AKF15" s="705"/>
      <c r="AKG15" s="705"/>
      <c r="AKH15" s="705"/>
      <c r="AKI15" s="705"/>
      <c r="AKJ15" s="705"/>
      <c r="AKK15" s="705"/>
      <c r="AKL15" s="705"/>
      <c r="AKM15" s="705"/>
      <c r="AKN15" s="705"/>
      <c r="AKO15" s="705"/>
      <c r="AKP15" s="705"/>
    </row>
    <row r="16" spans="1:978" s="117" customFormat="1" ht="15" customHeight="1" x14ac:dyDescent="0.3">
      <c r="A16" s="195"/>
      <c r="B16" s="753" t="s">
        <v>1698</v>
      </c>
      <c r="C16" s="752" t="s">
        <v>498</v>
      </c>
      <c r="D16" s="775" t="s">
        <v>1705</v>
      </c>
      <c r="E16" s="262"/>
      <c r="F16" s="705"/>
      <c r="G16" s="705"/>
      <c r="H16" s="705"/>
      <c r="I16" s="705"/>
      <c r="J16" s="705"/>
      <c r="K16" s="705"/>
      <c r="L16" s="705"/>
      <c r="M16" s="705"/>
      <c r="N16" s="705"/>
      <c r="O16" s="705"/>
      <c r="P16" s="705"/>
      <c r="Q16" s="705"/>
      <c r="R16" s="705"/>
      <c r="S16" s="705"/>
      <c r="T16" s="705"/>
      <c r="U16" s="705"/>
      <c r="V16" s="705"/>
      <c r="W16" s="705"/>
      <c r="X16" s="705"/>
      <c r="Y16" s="705"/>
      <c r="Z16" s="705"/>
      <c r="AA16" s="705"/>
      <c r="AB16" s="705"/>
      <c r="AC16" s="705"/>
      <c r="AD16" s="705"/>
      <c r="AE16" s="705"/>
      <c r="AF16" s="705"/>
      <c r="AG16" s="705"/>
      <c r="AH16" s="705"/>
      <c r="AI16" s="705"/>
      <c r="AJ16" s="705"/>
      <c r="AK16" s="705"/>
      <c r="AL16" s="705"/>
      <c r="AM16" s="705"/>
      <c r="AN16" s="705"/>
      <c r="AO16" s="705"/>
      <c r="AP16" s="705"/>
      <c r="AQ16" s="705"/>
      <c r="AR16" s="705"/>
      <c r="AS16" s="705"/>
      <c r="AT16" s="705"/>
      <c r="AU16" s="705"/>
      <c r="AV16" s="705"/>
      <c r="AW16" s="705"/>
      <c r="AX16" s="705"/>
      <c r="AY16" s="705"/>
      <c r="AZ16" s="705"/>
      <c r="BA16" s="705"/>
      <c r="BB16" s="705"/>
      <c r="BC16" s="705"/>
      <c r="BD16" s="705"/>
      <c r="BE16" s="705"/>
      <c r="BF16" s="705"/>
      <c r="BG16" s="705"/>
      <c r="BH16" s="705"/>
      <c r="BI16" s="705"/>
      <c r="BJ16" s="705"/>
      <c r="BK16" s="705"/>
      <c r="BL16" s="705"/>
      <c r="BM16" s="705"/>
      <c r="BN16" s="705"/>
      <c r="BO16" s="705"/>
      <c r="BP16" s="705"/>
      <c r="BQ16" s="705"/>
      <c r="BR16" s="705"/>
      <c r="BS16" s="705"/>
      <c r="BT16" s="705"/>
      <c r="BU16" s="705"/>
      <c r="BV16" s="705"/>
      <c r="BW16" s="705"/>
      <c r="BX16" s="705"/>
      <c r="BY16" s="705"/>
      <c r="BZ16" s="705"/>
      <c r="CA16" s="705"/>
      <c r="CB16" s="705"/>
      <c r="CC16" s="705"/>
      <c r="CD16" s="705"/>
      <c r="CE16" s="705"/>
      <c r="CF16" s="705"/>
      <c r="CG16" s="705"/>
      <c r="CH16" s="705"/>
      <c r="CI16" s="705"/>
      <c r="CJ16" s="705"/>
      <c r="CK16" s="705"/>
      <c r="CL16" s="705"/>
      <c r="CM16" s="705"/>
      <c r="CN16" s="705"/>
      <c r="CO16" s="705"/>
      <c r="CP16" s="705"/>
      <c r="CQ16" s="705"/>
      <c r="CR16" s="705"/>
      <c r="CS16" s="705"/>
      <c r="CT16" s="705"/>
      <c r="CU16" s="705"/>
      <c r="CV16" s="705"/>
      <c r="CW16" s="705"/>
      <c r="CX16" s="705"/>
      <c r="CY16" s="705"/>
      <c r="CZ16" s="705"/>
      <c r="DA16" s="705"/>
      <c r="DB16" s="705"/>
      <c r="DC16" s="705"/>
      <c r="DD16" s="705"/>
      <c r="DE16" s="705"/>
      <c r="DF16" s="705"/>
      <c r="DG16" s="705"/>
      <c r="DH16" s="705"/>
      <c r="DI16" s="705"/>
      <c r="DJ16" s="705"/>
      <c r="DK16" s="705"/>
      <c r="DL16" s="705"/>
      <c r="DM16" s="705"/>
      <c r="DN16" s="705"/>
      <c r="DO16" s="705"/>
      <c r="DP16" s="705"/>
      <c r="DQ16" s="705"/>
      <c r="DR16" s="705"/>
      <c r="DS16" s="705"/>
      <c r="DT16" s="705"/>
      <c r="DU16" s="705"/>
      <c r="DV16" s="705"/>
      <c r="DW16" s="705"/>
      <c r="DX16" s="705"/>
      <c r="DY16" s="705"/>
      <c r="DZ16" s="705"/>
      <c r="EA16" s="705"/>
      <c r="EB16" s="705"/>
      <c r="EC16" s="705"/>
      <c r="ED16" s="705"/>
      <c r="EE16" s="705"/>
      <c r="EF16" s="705"/>
      <c r="EG16" s="705"/>
      <c r="EH16" s="705"/>
      <c r="EI16" s="705"/>
      <c r="EJ16" s="705"/>
      <c r="EK16" s="705"/>
      <c r="EL16" s="705"/>
      <c r="EM16" s="705"/>
      <c r="EN16" s="705"/>
      <c r="EO16" s="705"/>
      <c r="EP16" s="705"/>
      <c r="EQ16" s="705"/>
      <c r="ER16" s="705"/>
      <c r="ES16" s="705"/>
      <c r="ET16" s="705"/>
      <c r="EU16" s="705"/>
      <c r="EV16" s="705"/>
      <c r="EW16" s="705"/>
      <c r="EX16" s="705"/>
      <c r="EY16" s="705"/>
      <c r="EZ16" s="705"/>
      <c r="FA16" s="705"/>
      <c r="FB16" s="705"/>
      <c r="FC16" s="705"/>
      <c r="FD16" s="705"/>
      <c r="FE16" s="705"/>
      <c r="FF16" s="705"/>
      <c r="FG16" s="705"/>
      <c r="FH16" s="705"/>
      <c r="FI16" s="705"/>
      <c r="FJ16" s="705"/>
      <c r="FK16" s="705"/>
      <c r="FL16" s="705"/>
      <c r="FM16" s="705"/>
      <c r="FN16" s="705"/>
      <c r="FO16" s="705"/>
      <c r="FP16" s="705"/>
      <c r="FQ16" s="705"/>
      <c r="FR16" s="705"/>
      <c r="FS16" s="705"/>
      <c r="FT16" s="705"/>
      <c r="FU16" s="705"/>
      <c r="FV16" s="705"/>
      <c r="FW16" s="705"/>
      <c r="FX16" s="705"/>
      <c r="FY16" s="705"/>
      <c r="FZ16" s="705"/>
      <c r="GA16" s="705"/>
      <c r="GB16" s="705"/>
      <c r="GC16" s="705"/>
      <c r="GD16" s="705"/>
      <c r="GE16" s="705"/>
      <c r="GF16" s="705"/>
      <c r="GG16" s="705"/>
      <c r="GH16" s="705"/>
      <c r="GI16" s="705"/>
      <c r="GJ16" s="705"/>
      <c r="GK16" s="705"/>
      <c r="GL16" s="705"/>
      <c r="GM16" s="705"/>
      <c r="GN16" s="705"/>
      <c r="GO16" s="705"/>
      <c r="GP16" s="705"/>
      <c r="GQ16" s="705"/>
      <c r="GR16" s="705"/>
      <c r="GS16" s="705"/>
      <c r="GT16" s="705"/>
      <c r="GU16" s="705"/>
      <c r="GV16" s="705"/>
      <c r="GW16" s="705"/>
      <c r="GX16" s="705"/>
      <c r="GY16" s="705"/>
      <c r="GZ16" s="705"/>
      <c r="HA16" s="705"/>
      <c r="HB16" s="705"/>
      <c r="HC16" s="705"/>
      <c r="HD16" s="705"/>
      <c r="HE16" s="705"/>
      <c r="HF16" s="705"/>
      <c r="HG16" s="705"/>
      <c r="HH16" s="705"/>
      <c r="HI16" s="705"/>
      <c r="HJ16" s="705"/>
      <c r="HK16" s="705"/>
      <c r="HL16" s="705"/>
      <c r="HM16" s="705"/>
      <c r="HN16" s="705"/>
      <c r="HO16" s="705"/>
      <c r="HP16" s="705"/>
      <c r="HQ16" s="705"/>
      <c r="HR16" s="705"/>
      <c r="HS16" s="705"/>
      <c r="HT16" s="705"/>
      <c r="HU16" s="705"/>
      <c r="HV16" s="705"/>
      <c r="HW16" s="705"/>
      <c r="HX16" s="705"/>
      <c r="HY16" s="705"/>
      <c r="HZ16" s="705"/>
      <c r="IA16" s="705"/>
      <c r="IB16" s="705"/>
      <c r="IC16" s="705"/>
      <c r="ID16" s="705"/>
      <c r="IE16" s="705"/>
      <c r="IF16" s="705"/>
      <c r="IG16" s="705"/>
      <c r="IH16" s="705"/>
      <c r="II16" s="705"/>
      <c r="IJ16" s="705"/>
      <c r="IK16" s="705"/>
      <c r="IL16" s="705"/>
      <c r="IM16" s="705"/>
      <c r="IN16" s="705"/>
      <c r="IO16" s="705"/>
      <c r="IP16" s="705"/>
      <c r="IQ16" s="705"/>
      <c r="IR16" s="705"/>
      <c r="IS16" s="705"/>
      <c r="IT16" s="705"/>
      <c r="IU16" s="705"/>
      <c r="IV16" s="705"/>
      <c r="IW16" s="705"/>
      <c r="IX16" s="705"/>
      <c r="IY16" s="705"/>
      <c r="IZ16" s="705"/>
      <c r="JA16" s="705"/>
      <c r="JB16" s="705"/>
      <c r="JC16" s="705"/>
      <c r="JD16" s="705"/>
      <c r="JE16" s="705"/>
      <c r="JF16" s="705"/>
      <c r="JG16" s="705"/>
      <c r="JH16" s="705"/>
      <c r="JI16" s="705"/>
      <c r="JJ16" s="705"/>
      <c r="JK16" s="705"/>
      <c r="JL16" s="705"/>
      <c r="JM16" s="705"/>
      <c r="JN16" s="705"/>
      <c r="JO16" s="705"/>
      <c r="JP16" s="705"/>
      <c r="JQ16" s="705"/>
      <c r="JR16" s="705"/>
      <c r="JS16" s="705"/>
      <c r="JT16" s="705"/>
      <c r="JU16" s="705"/>
      <c r="JV16" s="705"/>
      <c r="JW16" s="705"/>
      <c r="JX16" s="705"/>
      <c r="JY16" s="705"/>
      <c r="JZ16" s="705"/>
      <c r="KA16" s="705"/>
      <c r="KB16" s="705"/>
      <c r="KC16" s="705"/>
      <c r="KD16" s="705"/>
      <c r="KE16" s="705"/>
      <c r="KF16" s="705"/>
      <c r="KG16" s="705"/>
      <c r="KH16" s="705"/>
      <c r="KI16" s="705"/>
      <c r="KJ16" s="705"/>
      <c r="KK16" s="705"/>
      <c r="KL16" s="705"/>
      <c r="KM16" s="705"/>
      <c r="KN16" s="705"/>
      <c r="KO16" s="705"/>
      <c r="KP16" s="705"/>
      <c r="KQ16" s="705"/>
      <c r="KR16" s="705"/>
      <c r="KS16" s="705"/>
      <c r="KT16" s="705"/>
      <c r="KU16" s="705"/>
      <c r="KV16" s="705"/>
      <c r="KW16" s="705"/>
      <c r="KX16" s="705"/>
      <c r="KY16" s="705"/>
      <c r="KZ16" s="705"/>
      <c r="LA16" s="705"/>
      <c r="LB16" s="705"/>
      <c r="LC16" s="705"/>
      <c r="LD16" s="705"/>
      <c r="LE16" s="705"/>
      <c r="LF16" s="705"/>
      <c r="LG16" s="705"/>
      <c r="LH16" s="705"/>
      <c r="LI16" s="705"/>
      <c r="LJ16" s="705"/>
      <c r="LK16" s="705"/>
      <c r="LL16" s="705"/>
      <c r="LM16" s="705"/>
      <c r="LN16" s="705"/>
      <c r="LO16" s="705"/>
      <c r="LP16" s="705"/>
      <c r="LQ16" s="705"/>
      <c r="LR16" s="705"/>
      <c r="LS16" s="705"/>
      <c r="LT16" s="705"/>
      <c r="LU16" s="705"/>
      <c r="LV16" s="705"/>
      <c r="LW16" s="705"/>
      <c r="LX16" s="705"/>
      <c r="LY16" s="705"/>
      <c r="LZ16" s="705"/>
      <c r="MA16" s="705"/>
      <c r="MB16" s="705"/>
      <c r="MC16" s="705"/>
      <c r="MD16" s="705"/>
      <c r="ME16" s="705"/>
      <c r="MF16" s="705"/>
      <c r="MG16" s="705"/>
      <c r="MH16" s="705"/>
      <c r="MI16" s="705"/>
      <c r="MJ16" s="705"/>
      <c r="MK16" s="705"/>
      <c r="ML16" s="705"/>
      <c r="MM16" s="705"/>
      <c r="MN16" s="705"/>
      <c r="MO16" s="705"/>
      <c r="MP16" s="705"/>
      <c r="MQ16" s="705"/>
      <c r="MR16" s="705"/>
      <c r="MS16" s="705"/>
      <c r="MT16" s="705"/>
      <c r="MU16" s="705"/>
      <c r="MV16" s="705"/>
      <c r="MW16" s="705"/>
      <c r="MX16" s="705"/>
      <c r="MY16" s="705"/>
      <c r="MZ16" s="705"/>
      <c r="NA16" s="705"/>
      <c r="NB16" s="705"/>
      <c r="NC16" s="705"/>
      <c r="ND16" s="705"/>
      <c r="NE16" s="705"/>
      <c r="NF16" s="705"/>
      <c r="NG16" s="705"/>
      <c r="NH16" s="705"/>
      <c r="NI16" s="705"/>
      <c r="NJ16" s="705"/>
      <c r="NK16" s="705"/>
      <c r="NL16" s="705"/>
      <c r="NM16" s="705"/>
      <c r="NN16" s="705"/>
      <c r="NO16" s="705"/>
      <c r="NP16" s="705"/>
      <c r="NQ16" s="705"/>
      <c r="NR16" s="705"/>
      <c r="NS16" s="705"/>
      <c r="NT16" s="705"/>
      <c r="NU16" s="705"/>
      <c r="NV16" s="705"/>
      <c r="NW16" s="705"/>
      <c r="NX16" s="705"/>
      <c r="NY16" s="705"/>
      <c r="NZ16" s="705"/>
      <c r="OA16" s="705"/>
      <c r="OB16" s="705"/>
      <c r="OC16" s="705"/>
      <c r="OD16" s="705"/>
      <c r="OE16" s="705"/>
      <c r="OF16" s="705"/>
      <c r="OG16" s="705"/>
      <c r="OH16" s="705"/>
      <c r="OI16" s="705"/>
      <c r="OJ16" s="705"/>
      <c r="OK16" s="705"/>
      <c r="OL16" s="705"/>
      <c r="OM16" s="705"/>
      <c r="ON16" s="705"/>
      <c r="OO16" s="705"/>
      <c r="OP16" s="705"/>
      <c r="OQ16" s="705"/>
      <c r="OR16" s="705"/>
      <c r="OS16" s="705"/>
      <c r="OT16" s="705"/>
      <c r="OU16" s="705"/>
      <c r="OV16" s="705"/>
      <c r="OW16" s="705"/>
      <c r="OX16" s="705"/>
      <c r="OY16" s="705"/>
      <c r="OZ16" s="705"/>
      <c r="PA16" s="705"/>
      <c r="PB16" s="705"/>
      <c r="PC16" s="705"/>
      <c r="PD16" s="705"/>
      <c r="PE16" s="705"/>
      <c r="PF16" s="705"/>
      <c r="PG16" s="705"/>
      <c r="PH16" s="705"/>
      <c r="PI16" s="705"/>
      <c r="PJ16" s="705"/>
      <c r="PK16" s="705"/>
      <c r="PL16" s="705"/>
      <c r="PM16" s="705"/>
      <c r="PN16" s="705"/>
      <c r="PO16" s="705"/>
      <c r="PP16" s="705"/>
      <c r="PQ16" s="705"/>
      <c r="PR16" s="705"/>
      <c r="PS16" s="705"/>
      <c r="PT16" s="705"/>
      <c r="PU16" s="705"/>
      <c r="PV16" s="705"/>
      <c r="PW16" s="705"/>
      <c r="PX16" s="705"/>
      <c r="PY16" s="705"/>
      <c r="PZ16" s="705"/>
      <c r="QA16" s="705"/>
      <c r="QB16" s="705"/>
      <c r="QC16" s="705"/>
      <c r="QD16" s="705"/>
      <c r="QE16" s="705"/>
      <c r="QF16" s="705"/>
      <c r="QG16" s="705"/>
      <c r="QH16" s="705"/>
      <c r="QI16" s="705"/>
      <c r="QJ16" s="705"/>
      <c r="QK16" s="705"/>
      <c r="QL16" s="705"/>
      <c r="QM16" s="705"/>
      <c r="QN16" s="705"/>
      <c r="QO16" s="705"/>
      <c r="QP16" s="705"/>
      <c r="QQ16" s="705"/>
      <c r="QR16" s="705"/>
      <c r="QS16" s="705"/>
      <c r="QT16" s="705"/>
      <c r="QU16" s="705"/>
      <c r="QV16" s="705"/>
      <c r="QW16" s="705"/>
      <c r="QX16" s="705"/>
      <c r="QY16" s="705"/>
      <c r="QZ16" s="705"/>
      <c r="RA16" s="705"/>
      <c r="RB16" s="705"/>
      <c r="RC16" s="705"/>
      <c r="RD16" s="705"/>
      <c r="RE16" s="705"/>
      <c r="RF16" s="705"/>
      <c r="RG16" s="705"/>
      <c r="RH16" s="705"/>
      <c r="RI16" s="705"/>
      <c r="RJ16" s="705"/>
      <c r="RK16" s="705"/>
      <c r="RL16" s="705"/>
      <c r="RM16" s="705"/>
      <c r="RN16" s="705"/>
      <c r="RO16" s="705"/>
      <c r="RP16" s="705"/>
      <c r="RQ16" s="705"/>
      <c r="RR16" s="705"/>
      <c r="RS16" s="705"/>
      <c r="RT16" s="705"/>
      <c r="RU16" s="705"/>
      <c r="RV16" s="705"/>
      <c r="RW16" s="705"/>
      <c r="RX16" s="705"/>
      <c r="RY16" s="705"/>
      <c r="RZ16" s="705"/>
      <c r="SA16" s="705"/>
      <c r="SB16" s="705"/>
      <c r="SC16" s="705"/>
      <c r="SD16" s="705"/>
      <c r="SE16" s="705"/>
      <c r="SF16" s="705"/>
      <c r="SG16" s="705"/>
      <c r="SH16" s="705"/>
      <c r="SI16" s="705"/>
      <c r="SJ16" s="705"/>
      <c r="SK16" s="705"/>
      <c r="SL16" s="705"/>
      <c r="SM16" s="705"/>
      <c r="SN16" s="705"/>
      <c r="SO16" s="705"/>
      <c r="SP16" s="705"/>
      <c r="SQ16" s="705"/>
      <c r="SR16" s="705"/>
      <c r="SS16" s="705"/>
      <c r="ST16" s="705"/>
      <c r="SU16" s="705"/>
      <c r="SV16" s="705"/>
      <c r="SW16" s="705"/>
      <c r="SX16" s="705"/>
      <c r="SY16" s="705"/>
      <c r="SZ16" s="705"/>
      <c r="TA16" s="705"/>
      <c r="TB16" s="705"/>
      <c r="TC16" s="705"/>
      <c r="TD16" s="705"/>
      <c r="TE16" s="705"/>
      <c r="TF16" s="705"/>
      <c r="TG16" s="705"/>
      <c r="TH16" s="705"/>
      <c r="TI16" s="705"/>
      <c r="TJ16" s="705"/>
      <c r="TK16" s="705"/>
      <c r="TL16" s="705"/>
      <c r="TM16" s="705"/>
      <c r="TN16" s="705"/>
      <c r="TO16" s="705"/>
      <c r="TP16" s="705"/>
      <c r="TQ16" s="705"/>
      <c r="TR16" s="705"/>
      <c r="TS16" s="705"/>
      <c r="TT16" s="705"/>
      <c r="TU16" s="705"/>
      <c r="TV16" s="705"/>
      <c r="TW16" s="705"/>
      <c r="TX16" s="705"/>
      <c r="TY16" s="705"/>
      <c r="TZ16" s="705"/>
      <c r="UA16" s="705"/>
      <c r="UB16" s="705"/>
      <c r="UC16" s="705"/>
      <c r="UD16" s="705"/>
      <c r="UE16" s="705"/>
      <c r="UF16" s="705"/>
      <c r="UG16" s="705"/>
      <c r="UH16" s="705"/>
      <c r="UI16" s="705"/>
      <c r="UJ16" s="705"/>
      <c r="UK16" s="705"/>
      <c r="UL16" s="705"/>
      <c r="UM16" s="705"/>
      <c r="UN16" s="705"/>
      <c r="UO16" s="705"/>
      <c r="UP16" s="705"/>
      <c r="UQ16" s="705"/>
      <c r="UR16" s="705"/>
      <c r="US16" s="705"/>
      <c r="UT16" s="705"/>
      <c r="UU16" s="705"/>
      <c r="UV16" s="705"/>
      <c r="UW16" s="705"/>
      <c r="UX16" s="705"/>
      <c r="UY16" s="705"/>
      <c r="UZ16" s="705"/>
      <c r="VA16" s="705"/>
      <c r="VB16" s="705"/>
      <c r="VC16" s="705"/>
      <c r="VD16" s="705"/>
      <c r="VE16" s="705"/>
      <c r="VF16" s="705"/>
      <c r="VG16" s="705"/>
      <c r="VH16" s="705"/>
      <c r="VI16" s="705"/>
      <c r="VJ16" s="705"/>
      <c r="VK16" s="705"/>
      <c r="VL16" s="705"/>
      <c r="VM16" s="705"/>
      <c r="VN16" s="705"/>
      <c r="VO16" s="705"/>
      <c r="VP16" s="705"/>
      <c r="VQ16" s="705"/>
      <c r="VR16" s="705"/>
      <c r="VS16" s="705"/>
      <c r="VT16" s="705"/>
      <c r="VU16" s="705"/>
      <c r="VV16" s="705"/>
      <c r="VW16" s="705"/>
      <c r="VX16" s="705"/>
      <c r="VY16" s="705"/>
      <c r="VZ16" s="705"/>
      <c r="WA16" s="705"/>
      <c r="WB16" s="705"/>
      <c r="WC16" s="705"/>
      <c r="WD16" s="705"/>
      <c r="WE16" s="705"/>
      <c r="WF16" s="705"/>
      <c r="WG16" s="705"/>
      <c r="WH16" s="705"/>
      <c r="WI16" s="705"/>
      <c r="WJ16" s="705"/>
      <c r="WK16" s="705"/>
      <c r="WL16" s="705"/>
      <c r="WM16" s="705"/>
      <c r="WN16" s="705"/>
      <c r="WO16" s="705"/>
      <c r="WP16" s="705"/>
      <c r="WQ16" s="705"/>
      <c r="WR16" s="705"/>
      <c r="WS16" s="705"/>
      <c r="WT16" s="705"/>
      <c r="WU16" s="705"/>
      <c r="WV16" s="705"/>
      <c r="WW16" s="705"/>
      <c r="WX16" s="705"/>
      <c r="WY16" s="705"/>
      <c r="WZ16" s="705"/>
      <c r="XA16" s="705"/>
      <c r="XB16" s="705"/>
      <c r="XC16" s="705"/>
      <c r="XD16" s="705"/>
      <c r="XE16" s="705"/>
      <c r="XF16" s="705"/>
      <c r="XG16" s="705"/>
      <c r="XH16" s="705"/>
      <c r="XI16" s="705"/>
      <c r="XJ16" s="705"/>
      <c r="XK16" s="705"/>
      <c r="XL16" s="705"/>
      <c r="XM16" s="705"/>
      <c r="XN16" s="705"/>
      <c r="XO16" s="705"/>
      <c r="XP16" s="705"/>
      <c r="XQ16" s="705"/>
      <c r="XR16" s="705"/>
      <c r="XS16" s="705"/>
      <c r="XT16" s="705"/>
      <c r="XU16" s="705"/>
      <c r="XV16" s="705"/>
      <c r="XW16" s="705"/>
      <c r="XX16" s="705"/>
      <c r="XY16" s="705"/>
      <c r="XZ16" s="705"/>
      <c r="YA16" s="705"/>
      <c r="YB16" s="705"/>
      <c r="YC16" s="705"/>
      <c r="YD16" s="705"/>
      <c r="YE16" s="705"/>
      <c r="YF16" s="705"/>
      <c r="YG16" s="705"/>
      <c r="YH16" s="705"/>
      <c r="YI16" s="705"/>
      <c r="YJ16" s="705"/>
      <c r="YK16" s="705"/>
      <c r="YL16" s="705"/>
      <c r="YM16" s="705"/>
      <c r="YN16" s="705"/>
      <c r="YO16" s="705"/>
      <c r="YP16" s="705"/>
      <c r="YQ16" s="705"/>
      <c r="YR16" s="705"/>
      <c r="YS16" s="705"/>
      <c r="YT16" s="705"/>
      <c r="YU16" s="705"/>
      <c r="YV16" s="705"/>
      <c r="YW16" s="705"/>
      <c r="YX16" s="705"/>
      <c r="YY16" s="705"/>
      <c r="YZ16" s="705"/>
      <c r="ZA16" s="705"/>
      <c r="ZB16" s="705"/>
      <c r="ZC16" s="705"/>
      <c r="ZD16" s="705"/>
      <c r="ZE16" s="705"/>
      <c r="ZF16" s="705"/>
      <c r="ZG16" s="705"/>
      <c r="ZH16" s="705"/>
      <c r="ZI16" s="705"/>
      <c r="ZJ16" s="705"/>
      <c r="ZK16" s="705"/>
      <c r="ZL16" s="705"/>
      <c r="ZM16" s="705"/>
      <c r="ZN16" s="705"/>
      <c r="ZO16" s="705"/>
      <c r="ZP16" s="705"/>
      <c r="ZQ16" s="705"/>
      <c r="ZR16" s="705"/>
      <c r="ZS16" s="705"/>
      <c r="ZT16" s="705"/>
      <c r="ZU16" s="705"/>
      <c r="ZV16" s="705"/>
      <c r="ZW16" s="705"/>
      <c r="ZX16" s="705"/>
      <c r="ZY16" s="705"/>
      <c r="ZZ16" s="705"/>
      <c r="AAA16" s="705"/>
      <c r="AAB16" s="705"/>
      <c r="AAC16" s="705"/>
      <c r="AAD16" s="705"/>
      <c r="AAE16" s="705"/>
      <c r="AAF16" s="705"/>
      <c r="AAG16" s="705"/>
      <c r="AAH16" s="705"/>
      <c r="AAI16" s="705"/>
      <c r="AAJ16" s="705"/>
      <c r="AAK16" s="705"/>
      <c r="AAL16" s="705"/>
      <c r="AAM16" s="705"/>
      <c r="AAN16" s="705"/>
      <c r="AAO16" s="705"/>
      <c r="AAP16" s="705"/>
      <c r="AAQ16" s="705"/>
      <c r="AAR16" s="705"/>
      <c r="AAS16" s="705"/>
      <c r="AAT16" s="705"/>
      <c r="AAU16" s="705"/>
      <c r="AAV16" s="705"/>
      <c r="AAW16" s="705"/>
      <c r="AAX16" s="705"/>
      <c r="AAY16" s="705"/>
      <c r="AAZ16" s="705"/>
      <c r="ABA16" s="705"/>
      <c r="ABB16" s="705"/>
      <c r="ABC16" s="705"/>
      <c r="ABD16" s="705"/>
      <c r="ABE16" s="705"/>
      <c r="ABF16" s="705"/>
      <c r="ABG16" s="705"/>
      <c r="ABH16" s="705"/>
      <c r="ABI16" s="705"/>
      <c r="ABJ16" s="705"/>
      <c r="ABK16" s="705"/>
      <c r="ABL16" s="705"/>
      <c r="ABM16" s="705"/>
      <c r="ABN16" s="705"/>
      <c r="ABO16" s="705"/>
      <c r="ABP16" s="705"/>
      <c r="ABQ16" s="705"/>
      <c r="ABR16" s="705"/>
      <c r="ABS16" s="705"/>
      <c r="ABT16" s="705"/>
      <c r="ABU16" s="705"/>
      <c r="ABV16" s="705"/>
      <c r="ABW16" s="705"/>
      <c r="ABX16" s="705"/>
      <c r="ABY16" s="705"/>
      <c r="ABZ16" s="705"/>
      <c r="ACA16" s="705"/>
      <c r="ACB16" s="705"/>
      <c r="ACC16" s="705"/>
      <c r="ACD16" s="705"/>
      <c r="ACE16" s="705"/>
      <c r="ACF16" s="705"/>
      <c r="ACG16" s="705"/>
      <c r="ACH16" s="705"/>
      <c r="ACI16" s="705"/>
      <c r="ACJ16" s="705"/>
      <c r="ACK16" s="705"/>
      <c r="ACL16" s="705"/>
      <c r="ACM16" s="705"/>
      <c r="ACN16" s="705"/>
      <c r="ACO16" s="705"/>
      <c r="ACP16" s="705"/>
      <c r="ACQ16" s="705"/>
      <c r="ACR16" s="705"/>
      <c r="ACS16" s="705"/>
      <c r="ACT16" s="705"/>
      <c r="ACU16" s="705"/>
      <c r="ACV16" s="705"/>
      <c r="ACW16" s="705"/>
      <c r="ACX16" s="705"/>
      <c r="ACY16" s="705"/>
      <c r="ACZ16" s="705"/>
      <c r="ADA16" s="705"/>
      <c r="ADB16" s="705"/>
      <c r="ADC16" s="705"/>
      <c r="ADD16" s="705"/>
      <c r="ADE16" s="705"/>
      <c r="ADF16" s="705"/>
      <c r="ADG16" s="705"/>
      <c r="ADH16" s="705"/>
      <c r="ADI16" s="705"/>
      <c r="ADJ16" s="705"/>
      <c r="ADK16" s="705"/>
      <c r="ADL16" s="705"/>
      <c r="ADM16" s="705"/>
      <c r="ADN16" s="705"/>
      <c r="ADO16" s="705"/>
      <c r="ADP16" s="705"/>
      <c r="ADQ16" s="705"/>
      <c r="ADR16" s="705"/>
      <c r="ADS16" s="705"/>
      <c r="ADT16" s="705"/>
      <c r="ADU16" s="705"/>
      <c r="ADV16" s="705"/>
      <c r="ADW16" s="705"/>
      <c r="ADX16" s="705"/>
      <c r="ADY16" s="705"/>
      <c r="ADZ16" s="705"/>
      <c r="AEA16" s="705"/>
      <c r="AEB16" s="705"/>
      <c r="AEC16" s="705"/>
      <c r="AED16" s="705"/>
      <c r="AEE16" s="705"/>
      <c r="AEF16" s="705"/>
      <c r="AEG16" s="705"/>
      <c r="AEH16" s="705"/>
      <c r="AEI16" s="705"/>
      <c r="AEJ16" s="705"/>
      <c r="AEK16" s="705"/>
      <c r="AEL16" s="705"/>
      <c r="AEM16" s="705"/>
      <c r="AEN16" s="705"/>
      <c r="AEO16" s="705"/>
      <c r="AEP16" s="705"/>
      <c r="AEQ16" s="705"/>
      <c r="AER16" s="705"/>
      <c r="AES16" s="705"/>
      <c r="AET16" s="705"/>
      <c r="AEU16" s="705"/>
      <c r="AEV16" s="705"/>
      <c r="AEW16" s="705"/>
      <c r="AEX16" s="705"/>
      <c r="AEY16" s="705"/>
      <c r="AEZ16" s="705"/>
      <c r="AFA16" s="705"/>
      <c r="AFB16" s="705"/>
      <c r="AFC16" s="705"/>
      <c r="AFD16" s="705"/>
      <c r="AFE16" s="705"/>
      <c r="AFF16" s="705"/>
      <c r="AFG16" s="705"/>
      <c r="AFH16" s="705"/>
      <c r="AFI16" s="705"/>
      <c r="AFJ16" s="705"/>
      <c r="AFK16" s="705"/>
      <c r="AFL16" s="705"/>
      <c r="AFM16" s="705"/>
      <c r="AFN16" s="705"/>
      <c r="AFO16" s="705"/>
      <c r="AFP16" s="705"/>
      <c r="AFQ16" s="705"/>
      <c r="AFR16" s="705"/>
      <c r="AFS16" s="705"/>
      <c r="AFT16" s="705"/>
      <c r="AFU16" s="705"/>
      <c r="AFV16" s="705"/>
      <c r="AFW16" s="705"/>
      <c r="AFX16" s="705"/>
      <c r="AFY16" s="705"/>
      <c r="AFZ16" s="705"/>
      <c r="AGA16" s="705"/>
      <c r="AGB16" s="705"/>
      <c r="AGC16" s="705"/>
      <c r="AGD16" s="705"/>
      <c r="AGE16" s="705"/>
      <c r="AGF16" s="705"/>
      <c r="AGG16" s="705"/>
      <c r="AGH16" s="705"/>
      <c r="AGI16" s="705"/>
      <c r="AGJ16" s="705"/>
      <c r="AGK16" s="705"/>
      <c r="AGL16" s="705"/>
      <c r="AGM16" s="705"/>
      <c r="AGN16" s="705"/>
      <c r="AGO16" s="705"/>
      <c r="AGP16" s="705"/>
      <c r="AGQ16" s="705"/>
      <c r="AGR16" s="705"/>
      <c r="AGS16" s="705"/>
      <c r="AGT16" s="705"/>
      <c r="AGU16" s="705"/>
      <c r="AGV16" s="705"/>
      <c r="AGW16" s="705"/>
      <c r="AGX16" s="705"/>
      <c r="AGY16" s="705"/>
      <c r="AGZ16" s="705"/>
      <c r="AHA16" s="705"/>
      <c r="AHB16" s="705"/>
      <c r="AHC16" s="705"/>
      <c r="AHD16" s="705"/>
      <c r="AHE16" s="705"/>
      <c r="AHF16" s="705"/>
      <c r="AHG16" s="705"/>
      <c r="AHH16" s="705"/>
      <c r="AHI16" s="705"/>
      <c r="AHJ16" s="705"/>
      <c r="AHK16" s="705"/>
      <c r="AHL16" s="705"/>
      <c r="AHM16" s="705"/>
      <c r="AHN16" s="705"/>
      <c r="AHO16" s="705"/>
      <c r="AHP16" s="705"/>
      <c r="AHQ16" s="705"/>
      <c r="AHR16" s="705"/>
      <c r="AHS16" s="705"/>
      <c r="AHT16" s="705"/>
      <c r="AHU16" s="705"/>
      <c r="AHV16" s="705"/>
      <c r="AHW16" s="705"/>
      <c r="AHX16" s="705"/>
      <c r="AHY16" s="705"/>
      <c r="AHZ16" s="705"/>
      <c r="AIA16" s="705"/>
      <c r="AIB16" s="705"/>
      <c r="AIC16" s="705"/>
      <c r="AID16" s="705"/>
      <c r="AIE16" s="705"/>
      <c r="AIF16" s="705"/>
      <c r="AIG16" s="705"/>
      <c r="AIH16" s="705"/>
      <c r="AII16" s="705"/>
      <c r="AIJ16" s="705"/>
      <c r="AIK16" s="705"/>
      <c r="AIL16" s="705"/>
      <c r="AIM16" s="705"/>
      <c r="AIN16" s="705"/>
      <c r="AIO16" s="705"/>
      <c r="AIP16" s="705"/>
      <c r="AIQ16" s="705"/>
      <c r="AIR16" s="705"/>
      <c r="AIS16" s="705"/>
      <c r="AIT16" s="705"/>
      <c r="AIU16" s="705"/>
      <c r="AIV16" s="705"/>
      <c r="AIW16" s="705"/>
      <c r="AIX16" s="705"/>
      <c r="AIY16" s="705"/>
      <c r="AIZ16" s="705"/>
      <c r="AJA16" s="705"/>
      <c r="AJB16" s="705"/>
      <c r="AJC16" s="705"/>
      <c r="AJD16" s="705"/>
      <c r="AJE16" s="705"/>
      <c r="AJF16" s="705"/>
      <c r="AJG16" s="705"/>
      <c r="AJH16" s="705"/>
      <c r="AJI16" s="705"/>
      <c r="AJJ16" s="705"/>
      <c r="AJK16" s="705"/>
      <c r="AJL16" s="705"/>
      <c r="AJM16" s="705"/>
      <c r="AJN16" s="705"/>
      <c r="AJO16" s="705"/>
      <c r="AJP16" s="705"/>
      <c r="AJQ16" s="705"/>
      <c r="AJR16" s="705"/>
      <c r="AJS16" s="705"/>
      <c r="AJT16" s="705"/>
      <c r="AJU16" s="705"/>
      <c r="AJV16" s="705"/>
      <c r="AJW16" s="705"/>
      <c r="AJX16" s="705"/>
      <c r="AJY16" s="705"/>
      <c r="AJZ16" s="705"/>
      <c r="AKA16" s="705"/>
      <c r="AKB16" s="705"/>
      <c r="AKC16" s="705"/>
      <c r="AKD16" s="705"/>
      <c r="AKE16" s="705"/>
      <c r="AKF16" s="705"/>
      <c r="AKG16" s="705"/>
      <c r="AKH16" s="705"/>
      <c r="AKI16" s="705"/>
      <c r="AKJ16" s="705"/>
      <c r="AKK16" s="705"/>
      <c r="AKL16" s="705"/>
      <c r="AKM16" s="705"/>
      <c r="AKN16" s="705"/>
      <c r="AKO16" s="705"/>
      <c r="AKP16" s="705"/>
    </row>
    <row r="17" spans="1:978" s="117" customFormat="1" ht="15" customHeight="1" x14ac:dyDescent="0.3">
      <c r="A17" s="194"/>
      <c r="B17" s="753" t="s">
        <v>1688</v>
      </c>
      <c r="C17" s="752" t="s">
        <v>498</v>
      </c>
      <c r="D17" s="775" t="s">
        <v>1706</v>
      </c>
      <c r="E17" s="262"/>
      <c r="F17" s="705"/>
      <c r="G17" s="705"/>
      <c r="H17" s="705"/>
      <c r="I17" s="705"/>
      <c r="J17" s="705"/>
      <c r="K17" s="705"/>
      <c r="L17" s="705"/>
      <c r="M17" s="705"/>
      <c r="N17" s="705"/>
      <c r="O17" s="705"/>
      <c r="P17" s="705"/>
      <c r="Q17" s="705"/>
      <c r="R17" s="705"/>
      <c r="S17" s="705"/>
      <c r="T17" s="705"/>
      <c r="U17" s="705"/>
      <c r="V17" s="705"/>
      <c r="W17" s="705"/>
      <c r="X17" s="705"/>
      <c r="Y17" s="705"/>
      <c r="Z17" s="705"/>
      <c r="AA17" s="705"/>
      <c r="AB17" s="705"/>
      <c r="AC17" s="705"/>
      <c r="AD17" s="705"/>
      <c r="AE17" s="705"/>
      <c r="AF17" s="705"/>
      <c r="AG17" s="705"/>
      <c r="AH17" s="705"/>
      <c r="AI17" s="705"/>
      <c r="AJ17" s="705"/>
      <c r="AK17" s="705"/>
      <c r="AL17" s="705"/>
      <c r="AM17" s="705"/>
      <c r="AN17" s="705"/>
      <c r="AO17" s="705"/>
      <c r="AP17" s="705"/>
      <c r="AQ17" s="705"/>
      <c r="AR17" s="705"/>
      <c r="AS17" s="705"/>
      <c r="AT17" s="705"/>
      <c r="AU17" s="705"/>
      <c r="AV17" s="705"/>
      <c r="AW17" s="705"/>
      <c r="AX17" s="705"/>
      <c r="AY17" s="705"/>
      <c r="AZ17" s="705"/>
      <c r="BA17" s="705"/>
      <c r="BB17" s="705"/>
      <c r="BC17" s="705"/>
      <c r="BD17" s="705"/>
      <c r="BE17" s="705"/>
      <c r="BF17" s="705"/>
      <c r="BG17" s="705"/>
      <c r="BH17" s="705"/>
      <c r="BI17" s="705"/>
      <c r="BJ17" s="705"/>
      <c r="BK17" s="705"/>
      <c r="BL17" s="705"/>
      <c r="BM17" s="705"/>
      <c r="BN17" s="705"/>
      <c r="BO17" s="705"/>
      <c r="BP17" s="705"/>
      <c r="BQ17" s="705"/>
      <c r="BR17" s="705"/>
      <c r="BS17" s="705"/>
      <c r="BT17" s="705"/>
      <c r="BU17" s="705"/>
      <c r="BV17" s="705"/>
      <c r="BW17" s="705"/>
      <c r="BX17" s="705"/>
      <c r="BY17" s="705"/>
      <c r="BZ17" s="705"/>
      <c r="CA17" s="705"/>
      <c r="CB17" s="705"/>
      <c r="CC17" s="705"/>
      <c r="CD17" s="705"/>
      <c r="CE17" s="705"/>
      <c r="CF17" s="705"/>
      <c r="CG17" s="705"/>
      <c r="CH17" s="705"/>
      <c r="CI17" s="705"/>
      <c r="CJ17" s="705"/>
      <c r="CK17" s="705"/>
      <c r="CL17" s="705"/>
      <c r="CM17" s="705"/>
      <c r="CN17" s="705"/>
      <c r="CO17" s="705"/>
      <c r="CP17" s="705"/>
      <c r="CQ17" s="705"/>
      <c r="CR17" s="705"/>
      <c r="CS17" s="705"/>
      <c r="CT17" s="705"/>
      <c r="CU17" s="705"/>
      <c r="CV17" s="705"/>
      <c r="CW17" s="705"/>
      <c r="CX17" s="705"/>
      <c r="CY17" s="705"/>
      <c r="CZ17" s="705"/>
      <c r="DA17" s="705"/>
      <c r="DB17" s="705"/>
      <c r="DC17" s="705"/>
      <c r="DD17" s="705"/>
      <c r="DE17" s="705"/>
      <c r="DF17" s="705"/>
      <c r="DG17" s="705"/>
      <c r="DH17" s="705"/>
      <c r="DI17" s="705"/>
      <c r="DJ17" s="705"/>
      <c r="DK17" s="705"/>
      <c r="DL17" s="705"/>
      <c r="DM17" s="705"/>
      <c r="DN17" s="705"/>
      <c r="DO17" s="705"/>
      <c r="DP17" s="705"/>
      <c r="DQ17" s="705"/>
      <c r="DR17" s="705"/>
      <c r="DS17" s="705"/>
      <c r="DT17" s="705"/>
      <c r="DU17" s="705"/>
      <c r="DV17" s="705"/>
      <c r="DW17" s="705"/>
      <c r="DX17" s="705"/>
      <c r="DY17" s="705"/>
      <c r="DZ17" s="705"/>
      <c r="EA17" s="705"/>
      <c r="EB17" s="705"/>
      <c r="EC17" s="705"/>
      <c r="ED17" s="705"/>
      <c r="EE17" s="705"/>
      <c r="EF17" s="705"/>
      <c r="EG17" s="705"/>
      <c r="EH17" s="705"/>
      <c r="EI17" s="705"/>
      <c r="EJ17" s="705"/>
      <c r="EK17" s="705"/>
      <c r="EL17" s="705"/>
      <c r="EM17" s="705"/>
      <c r="EN17" s="705"/>
      <c r="EO17" s="705"/>
      <c r="EP17" s="705"/>
      <c r="EQ17" s="705"/>
      <c r="ER17" s="705"/>
      <c r="ES17" s="705"/>
      <c r="ET17" s="705"/>
      <c r="EU17" s="705"/>
      <c r="EV17" s="705"/>
      <c r="EW17" s="705"/>
      <c r="EX17" s="705"/>
      <c r="EY17" s="705"/>
      <c r="EZ17" s="705"/>
      <c r="FA17" s="705"/>
      <c r="FB17" s="705"/>
      <c r="FC17" s="705"/>
      <c r="FD17" s="705"/>
      <c r="FE17" s="705"/>
      <c r="FF17" s="705"/>
      <c r="FG17" s="705"/>
      <c r="FH17" s="705"/>
      <c r="FI17" s="705"/>
      <c r="FJ17" s="705"/>
      <c r="FK17" s="705"/>
      <c r="FL17" s="705"/>
      <c r="FM17" s="705"/>
      <c r="FN17" s="705"/>
      <c r="FO17" s="705"/>
      <c r="FP17" s="705"/>
      <c r="FQ17" s="705"/>
      <c r="FR17" s="705"/>
      <c r="FS17" s="705"/>
      <c r="FT17" s="705"/>
      <c r="FU17" s="705"/>
      <c r="FV17" s="705"/>
      <c r="FW17" s="705"/>
      <c r="FX17" s="705"/>
      <c r="FY17" s="705"/>
      <c r="FZ17" s="705"/>
      <c r="GA17" s="705"/>
      <c r="GB17" s="705"/>
      <c r="GC17" s="705"/>
      <c r="GD17" s="705"/>
      <c r="GE17" s="705"/>
      <c r="GF17" s="705"/>
      <c r="GG17" s="705"/>
      <c r="GH17" s="705"/>
      <c r="GI17" s="705"/>
      <c r="GJ17" s="705"/>
      <c r="GK17" s="705"/>
      <c r="GL17" s="705"/>
      <c r="GM17" s="705"/>
      <c r="GN17" s="705"/>
      <c r="GO17" s="705"/>
      <c r="GP17" s="705"/>
      <c r="GQ17" s="705"/>
      <c r="GR17" s="705"/>
      <c r="GS17" s="705"/>
      <c r="GT17" s="705"/>
      <c r="GU17" s="705"/>
      <c r="GV17" s="705"/>
      <c r="GW17" s="705"/>
      <c r="GX17" s="705"/>
      <c r="GY17" s="705"/>
      <c r="GZ17" s="705"/>
      <c r="HA17" s="705"/>
      <c r="HB17" s="705"/>
      <c r="HC17" s="705"/>
      <c r="HD17" s="705"/>
      <c r="HE17" s="705"/>
      <c r="HF17" s="705"/>
      <c r="HG17" s="705"/>
      <c r="HH17" s="705"/>
      <c r="HI17" s="705"/>
      <c r="HJ17" s="705"/>
      <c r="HK17" s="705"/>
      <c r="HL17" s="705"/>
      <c r="HM17" s="705"/>
      <c r="HN17" s="705"/>
      <c r="HO17" s="705"/>
      <c r="HP17" s="705"/>
      <c r="HQ17" s="705"/>
      <c r="HR17" s="705"/>
      <c r="HS17" s="705"/>
      <c r="HT17" s="705"/>
      <c r="HU17" s="705"/>
      <c r="HV17" s="705"/>
      <c r="HW17" s="705"/>
      <c r="HX17" s="705"/>
      <c r="HY17" s="705"/>
      <c r="HZ17" s="705"/>
      <c r="IA17" s="705"/>
      <c r="IB17" s="705"/>
      <c r="IC17" s="705"/>
      <c r="ID17" s="705"/>
      <c r="IE17" s="705"/>
      <c r="IF17" s="705"/>
      <c r="IG17" s="705"/>
      <c r="IH17" s="705"/>
      <c r="II17" s="705"/>
      <c r="IJ17" s="705"/>
      <c r="IK17" s="705"/>
      <c r="IL17" s="705"/>
      <c r="IM17" s="705"/>
      <c r="IN17" s="705"/>
      <c r="IO17" s="705"/>
      <c r="IP17" s="705"/>
      <c r="IQ17" s="705"/>
      <c r="IR17" s="705"/>
      <c r="IS17" s="705"/>
      <c r="IT17" s="705"/>
      <c r="IU17" s="705"/>
      <c r="IV17" s="705"/>
      <c r="IW17" s="705"/>
      <c r="IX17" s="705"/>
      <c r="IY17" s="705"/>
      <c r="IZ17" s="705"/>
      <c r="JA17" s="705"/>
      <c r="JB17" s="705"/>
      <c r="JC17" s="705"/>
      <c r="JD17" s="705"/>
      <c r="JE17" s="705"/>
      <c r="JF17" s="705"/>
      <c r="JG17" s="705"/>
      <c r="JH17" s="705"/>
      <c r="JI17" s="705"/>
      <c r="JJ17" s="705"/>
      <c r="JK17" s="705"/>
      <c r="JL17" s="705"/>
      <c r="JM17" s="705"/>
      <c r="JN17" s="705"/>
      <c r="JO17" s="705"/>
      <c r="JP17" s="705"/>
      <c r="JQ17" s="705"/>
      <c r="JR17" s="705"/>
      <c r="JS17" s="705"/>
      <c r="JT17" s="705"/>
      <c r="JU17" s="705"/>
      <c r="JV17" s="705"/>
      <c r="JW17" s="705"/>
      <c r="JX17" s="705"/>
      <c r="JY17" s="705"/>
      <c r="JZ17" s="705"/>
      <c r="KA17" s="705"/>
      <c r="KB17" s="705"/>
      <c r="KC17" s="705"/>
      <c r="KD17" s="705"/>
      <c r="KE17" s="705"/>
      <c r="KF17" s="705"/>
      <c r="KG17" s="705"/>
      <c r="KH17" s="705"/>
      <c r="KI17" s="705"/>
      <c r="KJ17" s="705"/>
      <c r="KK17" s="705"/>
      <c r="KL17" s="705"/>
      <c r="KM17" s="705"/>
      <c r="KN17" s="705"/>
      <c r="KO17" s="705"/>
      <c r="KP17" s="705"/>
      <c r="KQ17" s="705"/>
      <c r="KR17" s="705"/>
      <c r="KS17" s="705"/>
      <c r="KT17" s="705"/>
      <c r="KU17" s="705"/>
      <c r="KV17" s="705"/>
      <c r="KW17" s="705"/>
      <c r="KX17" s="705"/>
      <c r="KY17" s="705"/>
      <c r="KZ17" s="705"/>
      <c r="LA17" s="705"/>
      <c r="LB17" s="705"/>
      <c r="LC17" s="705"/>
      <c r="LD17" s="705"/>
      <c r="LE17" s="705"/>
      <c r="LF17" s="705"/>
      <c r="LG17" s="705"/>
      <c r="LH17" s="705"/>
      <c r="LI17" s="705"/>
      <c r="LJ17" s="705"/>
      <c r="LK17" s="705"/>
      <c r="LL17" s="705"/>
      <c r="LM17" s="705"/>
      <c r="LN17" s="705"/>
      <c r="LO17" s="705"/>
      <c r="LP17" s="705"/>
      <c r="LQ17" s="705"/>
      <c r="LR17" s="705"/>
      <c r="LS17" s="705"/>
      <c r="LT17" s="705"/>
      <c r="LU17" s="705"/>
      <c r="LV17" s="705"/>
      <c r="LW17" s="705"/>
      <c r="LX17" s="705"/>
      <c r="LY17" s="705"/>
      <c r="LZ17" s="705"/>
      <c r="MA17" s="705"/>
      <c r="MB17" s="705"/>
      <c r="MC17" s="705"/>
      <c r="MD17" s="705"/>
      <c r="ME17" s="705"/>
      <c r="MF17" s="705"/>
      <c r="MG17" s="705"/>
      <c r="MH17" s="705"/>
      <c r="MI17" s="705"/>
      <c r="MJ17" s="705"/>
      <c r="MK17" s="705"/>
      <c r="ML17" s="705"/>
      <c r="MM17" s="705"/>
      <c r="MN17" s="705"/>
      <c r="MO17" s="705"/>
      <c r="MP17" s="705"/>
      <c r="MQ17" s="705"/>
      <c r="MR17" s="705"/>
      <c r="MS17" s="705"/>
      <c r="MT17" s="705"/>
      <c r="MU17" s="705"/>
      <c r="MV17" s="705"/>
      <c r="MW17" s="705"/>
      <c r="MX17" s="705"/>
      <c r="MY17" s="705"/>
      <c r="MZ17" s="705"/>
      <c r="NA17" s="705"/>
      <c r="NB17" s="705"/>
      <c r="NC17" s="705"/>
      <c r="ND17" s="705"/>
      <c r="NE17" s="705"/>
      <c r="NF17" s="705"/>
      <c r="NG17" s="705"/>
      <c r="NH17" s="705"/>
      <c r="NI17" s="705"/>
      <c r="NJ17" s="705"/>
      <c r="NK17" s="705"/>
      <c r="NL17" s="705"/>
      <c r="NM17" s="705"/>
      <c r="NN17" s="705"/>
      <c r="NO17" s="705"/>
      <c r="NP17" s="705"/>
      <c r="NQ17" s="705"/>
      <c r="NR17" s="705"/>
      <c r="NS17" s="705"/>
      <c r="NT17" s="705"/>
      <c r="NU17" s="705"/>
      <c r="NV17" s="705"/>
      <c r="NW17" s="705"/>
      <c r="NX17" s="705"/>
      <c r="NY17" s="705"/>
      <c r="NZ17" s="705"/>
      <c r="OA17" s="705"/>
      <c r="OB17" s="705"/>
      <c r="OC17" s="705"/>
      <c r="OD17" s="705"/>
      <c r="OE17" s="705"/>
      <c r="OF17" s="705"/>
      <c r="OG17" s="705"/>
      <c r="OH17" s="705"/>
      <c r="OI17" s="705"/>
      <c r="OJ17" s="705"/>
      <c r="OK17" s="705"/>
      <c r="OL17" s="705"/>
      <c r="OM17" s="705"/>
      <c r="ON17" s="705"/>
      <c r="OO17" s="705"/>
      <c r="OP17" s="705"/>
      <c r="OQ17" s="705"/>
      <c r="OR17" s="705"/>
      <c r="OS17" s="705"/>
      <c r="OT17" s="705"/>
      <c r="OU17" s="705"/>
      <c r="OV17" s="705"/>
      <c r="OW17" s="705"/>
      <c r="OX17" s="705"/>
      <c r="OY17" s="705"/>
      <c r="OZ17" s="705"/>
      <c r="PA17" s="705"/>
      <c r="PB17" s="705"/>
      <c r="PC17" s="705"/>
      <c r="PD17" s="705"/>
      <c r="PE17" s="705"/>
      <c r="PF17" s="705"/>
      <c r="PG17" s="705"/>
      <c r="PH17" s="705"/>
      <c r="PI17" s="705"/>
      <c r="PJ17" s="705"/>
      <c r="PK17" s="705"/>
      <c r="PL17" s="705"/>
      <c r="PM17" s="705"/>
      <c r="PN17" s="705"/>
      <c r="PO17" s="705"/>
      <c r="PP17" s="705"/>
      <c r="PQ17" s="705"/>
      <c r="PR17" s="705"/>
      <c r="PS17" s="705"/>
      <c r="PT17" s="705"/>
      <c r="PU17" s="705"/>
      <c r="PV17" s="705"/>
      <c r="PW17" s="705"/>
      <c r="PX17" s="705"/>
      <c r="PY17" s="705"/>
      <c r="PZ17" s="705"/>
      <c r="QA17" s="705"/>
      <c r="QB17" s="705"/>
      <c r="QC17" s="705"/>
      <c r="QD17" s="705"/>
      <c r="QE17" s="705"/>
      <c r="QF17" s="705"/>
      <c r="QG17" s="705"/>
      <c r="QH17" s="705"/>
      <c r="QI17" s="705"/>
      <c r="QJ17" s="705"/>
      <c r="QK17" s="705"/>
      <c r="QL17" s="705"/>
      <c r="QM17" s="705"/>
      <c r="QN17" s="705"/>
      <c r="QO17" s="705"/>
      <c r="QP17" s="705"/>
      <c r="QQ17" s="705"/>
      <c r="QR17" s="705"/>
      <c r="QS17" s="705"/>
      <c r="QT17" s="705"/>
      <c r="QU17" s="705"/>
      <c r="QV17" s="705"/>
      <c r="QW17" s="705"/>
      <c r="QX17" s="705"/>
      <c r="QY17" s="705"/>
      <c r="QZ17" s="705"/>
      <c r="RA17" s="705"/>
      <c r="RB17" s="705"/>
      <c r="RC17" s="705"/>
      <c r="RD17" s="705"/>
      <c r="RE17" s="705"/>
      <c r="RF17" s="705"/>
      <c r="RG17" s="705"/>
      <c r="RH17" s="705"/>
      <c r="RI17" s="705"/>
      <c r="RJ17" s="705"/>
      <c r="RK17" s="705"/>
      <c r="RL17" s="705"/>
      <c r="RM17" s="705"/>
      <c r="RN17" s="705"/>
      <c r="RO17" s="705"/>
      <c r="RP17" s="705"/>
      <c r="RQ17" s="705"/>
      <c r="RR17" s="705"/>
      <c r="RS17" s="705"/>
      <c r="RT17" s="705"/>
      <c r="RU17" s="705"/>
      <c r="RV17" s="705"/>
      <c r="RW17" s="705"/>
      <c r="RX17" s="705"/>
      <c r="RY17" s="705"/>
      <c r="RZ17" s="705"/>
      <c r="SA17" s="705"/>
      <c r="SB17" s="705"/>
      <c r="SC17" s="705"/>
      <c r="SD17" s="705"/>
      <c r="SE17" s="705"/>
      <c r="SF17" s="705"/>
      <c r="SG17" s="705"/>
      <c r="SH17" s="705"/>
      <c r="SI17" s="705"/>
      <c r="SJ17" s="705"/>
      <c r="SK17" s="705"/>
      <c r="SL17" s="705"/>
      <c r="SM17" s="705"/>
      <c r="SN17" s="705"/>
      <c r="SO17" s="705"/>
      <c r="SP17" s="705"/>
      <c r="SQ17" s="705"/>
      <c r="SR17" s="705"/>
      <c r="SS17" s="705"/>
      <c r="ST17" s="705"/>
      <c r="SU17" s="705"/>
      <c r="SV17" s="705"/>
      <c r="SW17" s="705"/>
      <c r="SX17" s="705"/>
      <c r="SY17" s="705"/>
      <c r="SZ17" s="705"/>
      <c r="TA17" s="705"/>
      <c r="TB17" s="705"/>
      <c r="TC17" s="705"/>
      <c r="TD17" s="705"/>
      <c r="TE17" s="705"/>
      <c r="TF17" s="705"/>
      <c r="TG17" s="705"/>
      <c r="TH17" s="705"/>
      <c r="TI17" s="705"/>
      <c r="TJ17" s="705"/>
      <c r="TK17" s="705"/>
      <c r="TL17" s="705"/>
      <c r="TM17" s="705"/>
      <c r="TN17" s="705"/>
      <c r="TO17" s="705"/>
      <c r="TP17" s="705"/>
      <c r="TQ17" s="705"/>
      <c r="TR17" s="705"/>
      <c r="TS17" s="705"/>
      <c r="TT17" s="705"/>
      <c r="TU17" s="705"/>
      <c r="TV17" s="705"/>
      <c r="TW17" s="705"/>
      <c r="TX17" s="705"/>
      <c r="TY17" s="705"/>
      <c r="TZ17" s="705"/>
      <c r="UA17" s="705"/>
      <c r="UB17" s="705"/>
      <c r="UC17" s="705"/>
      <c r="UD17" s="705"/>
      <c r="UE17" s="705"/>
      <c r="UF17" s="705"/>
      <c r="UG17" s="705"/>
      <c r="UH17" s="705"/>
      <c r="UI17" s="705"/>
      <c r="UJ17" s="705"/>
      <c r="UK17" s="705"/>
      <c r="UL17" s="705"/>
      <c r="UM17" s="705"/>
      <c r="UN17" s="705"/>
      <c r="UO17" s="705"/>
      <c r="UP17" s="705"/>
      <c r="UQ17" s="705"/>
      <c r="UR17" s="705"/>
      <c r="US17" s="705"/>
      <c r="UT17" s="705"/>
      <c r="UU17" s="705"/>
      <c r="UV17" s="705"/>
      <c r="UW17" s="705"/>
      <c r="UX17" s="705"/>
      <c r="UY17" s="705"/>
      <c r="UZ17" s="705"/>
      <c r="VA17" s="705"/>
      <c r="VB17" s="705"/>
      <c r="VC17" s="705"/>
      <c r="VD17" s="705"/>
      <c r="VE17" s="705"/>
      <c r="VF17" s="705"/>
      <c r="VG17" s="705"/>
      <c r="VH17" s="705"/>
      <c r="VI17" s="705"/>
      <c r="VJ17" s="705"/>
      <c r="VK17" s="705"/>
      <c r="VL17" s="705"/>
      <c r="VM17" s="705"/>
      <c r="VN17" s="705"/>
      <c r="VO17" s="705"/>
      <c r="VP17" s="705"/>
      <c r="VQ17" s="705"/>
      <c r="VR17" s="705"/>
      <c r="VS17" s="705"/>
      <c r="VT17" s="705"/>
      <c r="VU17" s="705"/>
      <c r="VV17" s="705"/>
      <c r="VW17" s="705"/>
      <c r="VX17" s="705"/>
      <c r="VY17" s="705"/>
      <c r="VZ17" s="705"/>
      <c r="WA17" s="705"/>
      <c r="WB17" s="705"/>
      <c r="WC17" s="705"/>
      <c r="WD17" s="705"/>
      <c r="WE17" s="705"/>
      <c r="WF17" s="705"/>
      <c r="WG17" s="705"/>
      <c r="WH17" s="705"/>
      <c r="WI17" s="705"/>
      <c r="WJ17" s="705"/>
      <c r="WK17" s="705"/>
      <c r="WL17" s="705"/>
      <c r="WM17" s="705"/>
      <c r="WN17" s="705"/>
      <c r="WO17" s="705"/>
      <c r="WP17" s="705"/>
      <c r="WQ17" s="705"/>
      <c r="WR17" s="705"/>
      <c r="WS17" s="705"/>
      <c r="WT17" s="705"/>
      <c r="WU17" s="705"/>
      <c r="WV17" s="705"/>
      <c r="WW17" s="705"/>
      <c r="WX17" s="705"/>
      <c r="WY17" s="705"/>
      <c r="WZ17" s="705"/>
      <c r="XA17" s="705"/>
      <c r="XB17" s="705"/>
      <c r="XC17" s="705"/>
      <c r="XD17" s="705"/>
      <c r="XE17" s="705"/>
      <c r="XF17" s="705"/>
      <c r="XG17" s="705"/>
      <c r="XH17" s="705"/>
      <c r="XI17" s="705"/>
      <c r="XJ17" s="705"/>
      <c r="XK17" s="705"/>
      <c r="XL17" s="705"/>
      <c r="XM17" s="705"/>
      <c r="XN17" s="705"/>
      <c r="XO17" s="705"/>
      <c r="XP17" s="705"/>
      <c r="XQ17" s="705"/>
      <c r="XR17" s="705"/>
      <c r="XS17" s="705"/>
      <c r="XT17" s="705"/>
      <c r="XU17" s="705"/>
      <c r="XV17" s="705"/>
      <c r="XW17" s="705"/>
      <c r="XX17" s="705"/>
      <c r="XY17" s="705"/>
      <c r="XZ17" s="705"/>
      <c r="YA17" s="705"/>
      <c r="YB17" s="705"/>
      <c r="YC17" s="705"/>
      <c r="YD17" s="705"/>
      <c r="YE17" s="705"/>
      <c r="YF17" s="705"/>
      <c r="YG17" s="705"/>
      <c r="YH17" s="705"/>
      <c r="YI17" s="705"/>
      <c r="YJ17" s="705"/>
      <c r="YK17" s="705"/>
      <c r="YL17" s="705"/>
      <c r="YM17" s="705"/>
      <c r="YN17" s="705"/>
      <c r="YO17" s="705"/>
      <c r="YP17" s="705"/>
      <c r="YQ17" s="705"/>
      <c r="YR17" s="705"/>
      <c r="YS17" s="705"/>
      <c r="YT17" s="705"/>
      <c r="YU17" s="705"/>
      <c r="YV17" s="705"/>
      <c r="YW17" s="705"/>
      <c r="YX17" s="705"/>
      <c r="YY17" s="705"/>
      <c r="YZ17" s="705"/>
      <c r="ZA17" s="705"/>
      <c r="ZB17" s="705"/>
      <c r="ZC17" s="705"/>
      <c r="ZD17" s="705"/>
      <c r="ZE17" s="705"/>
      <c r="ZF17" s="705"/>
      <c r="ZG17" s="705"/>
      <c r="ZH17" s="705"/>
      <c r="ZI17" s="705"/>
      <c r="ZJ17" s="705"/>
      <c r="ZK17" s="705"/>
      <c r="ZL17" s="705"/>
      <c r="ZM17" s="705"/>
      <c r="ZN17" s="705"/>
      <c r="ZO17" s="705"/>
      <c r="ZP17" s="705"/>
      <c r="ZQ17" s="705"/>
      <c r="ZR17" s="705"/>
      <c r="ZS17" s="705"/>
      <c r="ZT17" s="705"/>
      <c r="ZU17" s="705"/>
      <c r="ZV17" s="705"/>
      <c r="ZW17" s="705"/>
      <c r="ZX17" s="705"/>
      <c r="ZY17" s="705"/>
      <c r="ZZ17" s="705"/>
      <c r="AAA17" s="705"/>
      <c r="AAB17" s="705"/>
      <c r="AAC17" s="705"/>
      <c r="AAD17" s="705"/>
      <c r="AAE17" s="705"/>
      <c r="AAF17" s="705"/>
      <c r="AAG17" s="705"/>
      <c r="AAH17" s="705"/>
      <c r="AAI17" s="705"/>
      <c r="AAJ17" s="705"/>
      <c r="AAK17" s="705"/>
      <c r="AAL17" s="705"/>
      <c r="AAM17" s="705"/>
      <c r="AAN17" s="705"/>
      <c r="AAO17" s="705"/>
      <c r="AAP17" s="705"/>
      <c r="AAQ17" s="705"/>
      <c r="AAR17" s="705"/>
      <c r="AAS17" s="705"/>
      <c r="AAT17" s="705"/>
      <c r="AAU17" s="705"/>
      <c r="AAV17" s="705"/>
      <c r="AAW17" s="705"/>
      <c r="AAX17" s="705"/>
      <c r="AAY17" s="705"/>
      <c r="AAZ17" s="705"/>
      <c r="ABA17" s="705"/>
      <c r="ABB17" s="705"/>
      <c r="ABC17" s="705"/>
      <c r="ABD17" s="705"/>
      <c r="ABE17" s="705"/>
      <c r="ABF17" s="705"/>
      <c r="ABG17" s="705"/>
      <c r="ABH17" s="705"/>
      <c r="ABI17" s="705"/>
      <c r="ABJ17" s="705"/>
      <c r="ABK17" s="705"/>
      <c r="ABL17" s="705"/>
      <c r="ABM17" s="705"/>
      <c r="ABN17" s="705"/>
      <c r="ABO17" s="705"/>
      <c r="ABP17" s="705"/>
      <c r="ABQ17" s="705"/>
      <c r="ABR17" s="705"/>
      <c r="ABS17" s="705"/>
      <c r="ABT17" s="705"/>
      <c r="ABU17" s="705"/>
      <c r="ABV17" s="705"/>
      <c r="ABW17" s="705"/>
      <c r="ABX17" s="705"/>
      <c r="ABY17" s="705"/>
      <c r="ABZ17" s="705"/>
      <c r="ACA17" s="705"/>
      <c r="ACB17" s="705"/>
      <c r="ACC17" s="705"/>
      <c r="ACD17" s="705"/>
      <c r="ACE17" s="705"/>
      <c r="ACF17" s="705"/>
      <c r="ACG17" s="705"/>
      <c r="ACH17" s="705"/>
      <c r="ACI17" s="705"/>
      <c r="ACJ17" s="705"/>
      <c r="ACK17" s="705"/>
      <c r="ACL17" s="705"/>
      <c r="ACM17" s="705"/>
      <c r="ACN17" s="705"/>
      <c r="ACO17" s="705"/>
      <c r="ACP17" s="705"/>
      <c r="ACQ17" s="705"/>
      <c r="ACR17" s="705"/>
      <c r="ACS17" s="705"/>
      <c r="ACT17" s="705"/>
      <c r="ACU17" s="705"/>
      <c r="ACV17" s="705"/>
      <c r="ACW17" s="705"/>
      <c r="ACX17" s="705"/>
      <c r="ACY17" s="705"/>
      <c r="ACZ17" s="705"/>
      <c r="ADA17" s="705"/>
      <c r="ADB17" s="705"/>
      <c r="ADC17" s="705"/>
      <c r="ADD17" s="705"/>
      <c r="ADE17" s="705"/>
      <c r="ADF17" s="705"/>
      <c r="ADG17" s="705"/>
      <c r="ADH17" s="705"/>
      <c r="ADI17" s="705"/>
      <c r="ADJ17" s="705"/>
      <c r="ADK17" s="705"/>
      <c r="ADL17" s="705"/>
      <c r="ADM17" s="705"/>
      <c r="ADN17" s="705"/>
      <c r="ADO17" s="705"/>
      <c r="ADP17" s="705"/>
      <c r="ADQ17" s="705"/>
      <c r="ADR17" s="705"/>
      <c r="ADS17" s="705"/>
      <c r="ADT17" s="705"/>
      <c r="ADU17" s="705"/>
      <c r="ADV17" s="705"/>
      <c r="ADW17" s="705"/>
      <c r="ADX17" s="705"/>
      <c r="ADY17" s="705"/>
      <c r="ADZ17" s="705"/>
      <c r="AEA17" s="705"/>
      <c r="AEB17" s="705"/>
      <c r="AEC17" s="705"/>
      <c r="AED17" s="705"/>
      <c r="AEE17" s="705"/>
      <c r="AEF17" s="705"/>
      <c r="AEG17" s="705"/>
      <c r="AEH17" s="705"/>
      <c r="AEI17" s="705"/>
      <c r="AEJ17" s="705"/>
      <c r="AEK17" s="705"/>
      <c r="AEL17" s="705"/>
      <c r="AEM17" s="705"/>
      <c r="AEN17" s="705"/>
      <c r="AEO17" s="705"/>
      <c r="AEP17" s="705"/>
      <c r="AEQ17" s="705"/>
      <c r="AER17" s="705"/>
      <c r="AES17" s="705"/>
      <c r="AET17" s="705"/>
      <c r="AEU17" s="705"/>
      <c r="AEV17" s="705"/>
      <c r="AEW17" s="705"/>
      <c r="AEX17" s="705"/>
      <c r="AEY17" s="705"/>
      <c r="AEZ17" s="705"/>
      <c r="AFA17" s="705"/>
      <c r="AFB17" s="705"/>
      <c r="AFC17" s="705"/>
      <c r="AFD17" s="705"/>
      <c r="AFE17" s="705"/>
      <c r="AFF17" s="705"/>
      <c r="AFG17" s="705"/>
      <c r="AFH17" s="705"/>
      <c r="AFI17" s="705"/>
      <c r="AFJ17" s="705"/>
      <c r="AFK17" s="705"/>
      <c r="AFL17" s="705"/>
      <c r="AFM17" s="705"/>
      <c r="AFN17" s="705"/>
      <c r="AFO17" s="705"/>
      <c r="AFP17" s="705"/>
      <c r="AFQ17" s="705"/>
      <c r="AFR17" s="705"/>
      <c r="AFS17" s="705"/>
      <c r="AFT17" s="705"/>
      <c r="AFU17" s="705"/>
      <c r="AFV17" s="705"/>
      <c r="AFW17" s="705"/>
      <c r="AFX17" s="705"/>
      <c r="AFY17" s="705"/>
      <c r="AFZ17" s="705"/>
      <c r="AGA17" s="705"/>
      <c r="AGB17" s="705"/>
      <c r="AGC17" s="705"/>
      <c r="AGD17" s="705"/>
      <c r="AGE17" s="705"/>
      <c r="AGF17" s="705"/>
      <c r="AGG17" s="705"/>
      <c r="AGH17" s="705"/>
      <c r="AGI17" s="705"/>
      <c r="AGJ17" s="705"/>
      <c r="AGK17" s="705"/>
      <c r="AGL17" s="705"/>
      <c r="AGM17" s="705"/>
      <c r="AGN17" s="705"/>
      <c r="AGO17" s="705"/>
      <c r="AGP17" s="705"/>
      <c r="AGQ17" s="705"/>
      <c r="AGR17" s="705"/>
      <c r="AGS17" s="705"/>
      <c r="AGT17" s="705"/>
      <c r="AGU17" s="705"/>
      <c r="AGV17" s="705"/>
      <c r="AGW17" s="705"/>
      <c r="AGX17" s="705"/>
      <c r="AGY17" s="705"/>
      <c r="AGZ17" s="705"/>
      <c r="AHA17" s="705"/>
      <c r="AHB17" s="705"/>
      <c r="AHC17" s="705"/>
      <c r="AHD17" s="705"/>
      <c r="AHE17" s="705"/>
      <c r="AHF17" s="705"/>
      <c r="AHG17" s="705"/>
      <c r="AHH17" s="705"/>
      <c r="AHI17" s="705"/>
      <c r="AHJ17" s="705"/>
      <c r="AHK17" s="705"/>
      <c r="AHL17" s="705"/>
      <c r="AHM17" s="705"/>
      <c r="AHN17" s="705"/>
      <c r="AHO17" s="705"/>
      <c r="AHP17" s="705"/>
      <c r="AHQ17" s="705"/>
      <c r="AHR17" s="705"/>
      <c r="AHS17" s="705"/>
      <c r="AHT17" s="705"/>
      <c r="AHU17" s="705"/>
      <c r="AHV17" s="705"/>
      <c r="AHW17" s="705"/>
      <c r="AHX17" s="705"/>
      <c r="AHY17" s="705"/>
      <c r="AHZ17" s="705"/>
      <c r="AIA17" s="705"/>
      <c r="AIB17" s="705"/>
      <c r="AIC17" s="705"/>
      <c r="AID17" s="705"/>
      <c r="AIE17" s="705"/>
      <c r="AIF17" s="705"/>
      <c r="AIG17" s="705"/>
      <c r="AIH17" s="705"/>
      <c r="AII17" s="705"/>
      <c r="AIJ17" s="705"/>
      <c r="AIK17" s="705"/>
      <c r="AIL17" s="705"/>
      <c r="AIM17" s="705"/>
      <c r="AIN17" s="705"/>
      <c r="AIO17" s="705"/>
      <c r="AIP17" s="705"/>
      <c r="AIQ17" s="705"/>
      <c r="AIR17" s="705"/>
      <c r="AIS17" s="705"/>
      <c r="AIT17" s="705"/>
      <c r="AIU17" s="705"/>
      <c r="AIV17" s="705"/>
      <c r="AIW17" s="705"/>
      <c r="AIX17" s="705"/>
      <c r="AIY17" s="705"/>
      <c r="AIZ17" s="705"/>
      <c r="AJA17" s="705"/>
      <c r="AJB17" s="705"/>
      <c r="AJC17" s="705"/>
      <c r="AJD17" s="705"/>
      <c r="AJE17" s="705"/>
      <c r="AJF17" s="705"/>
      <c r="AJG17" s="705"/>
      <c r="AJH17" s="705"/>
      <c r="AJI17" s="705"/>
      <c r="AJJ17" s="705"/>
      <c r="AJK17" s="705"/>
      <c r="AJL17" s="705"/>
      <c r="AJM17" s="705"/>
      <c r="AJN17" s="705"/>
      <c r="AJO17" s="705"/>
      <c r="AJP17" s="705"/>
      <c r="AJQ17" s="705"/>
      <c r="AJR17" s="705"/>
      <c r="AJS17" s="705"/>
      <c r="AJT17" s="705"/>
      <c r="AJU17" s="705"/>
      <c r="AJV17" s="705"/>
      <c r="AJW17" s="705"/>
      <c r="AJX17" s="705"/>
      <c r="AJY17" s="705"/>
      <c r="AJZ17" s="705"/>
      <c r="AKA17" s="705"/>
      <c r="AKB17" s="705"/>
      <c r="AKC17" s="705"/>
      <c r="AKD17" s="705"/>
      <c r="AKE17" s="705"/>
      <c r="AKF17" s="705"/>
      <c r="AKG17" s="705"/>
      <c r="AKH17" s="705"/>
      <c r="AKI17" s="705"/>
      <c r="AKJ17" s="705"/>
      <c r="AKK17" s="705"/>
      <c r="AKL17" s="705"/>
      <c r="AKM17" s="705"/>
      <c r="AKN17" s="705"/>
      <c r="AKO17" s="705"/>
      <c r="AKP17" s="705"/>
    </row>
    <row r="18" spans="1:978" s="117" customFormat="1" ht="15" customHeight="1" x14ac:dyDescent="0.3">
      <c r="A18" s="194"/>
      <c r="B18" s="792" t="s">
        <v>1699</v>
      </c>
      <c r="C18" s="773" t="s">
        <v>498</v>
      </c>
      <c r="D18" s="814" t="s">
        <v>1707</v>
      </c>
      <c r="E18" s="262"/>
      <c r="F18" s="705"/>
      <c r="G18" s="705"/>
      <c r="H18" s="705"/>
      <c r="I18" s="705"/>
      <c r="J18" s="705"/>
      <c r="K18" s="705"/>
      <c r="L18" s="705"/>
      <c r="M18" s="705"/>
      <c r="N18" s="705"/>
      <c r="O18" s="705"/>
      <c r="P18" s="705"/>
      <c r="Q18" s="705"/>
      <c r="R18" s="705"/>
      <c r="S18" s="705"/>
      <c r="T18" s="705"/>
      <c r="U18" s="705"/>
      <c r="V18" s="705"/>
      <c r="W18" s="705"/>
      <c r="X18" s="705"/>
      <c r="Y18" s="705"/>
      <c r="Z18" s="705"/>
      <c r="AA18" s="705"/>
      <c r="AB18" s="705"/>
      <c r="AC18" s="705"/>
      <c r="AD18" s="705"/>
      <c r="AE18" s="705"/>
      <c r="AF18" s="705"/>
      <c r="AG18" s="705"/>
      <c r="AH18" s="705"/>
      <c r="AI18" s="705"/>
      <c r="AJ18" s="705"/>
      <c r="AK18" s="705"/>
      <c r="AL18" s="705"/>
      <c r="AM18" s="705"/>
      <c r="AN18" s="705"/>
      <c r="AO18" s="705"/>
      <c r="AP18" s="705"/>
      <c r="AQ18" s="705"/>
      <c r="AR18" s="705"/>
      <c r="AS18" s="705"/>
      <c r="AT18" s="705"/>
      <c r="AU18" s="705"/>
      <c r="AV18" s="705"/>
      <c r="AW18" s="705"/>
      <c r="AX18" s="705"/>
      <c r="AY18" s="705"/>
      <c r="AZ18" s="705"/>
      <c r="BA18" s="705"/>
      <c r="BB18" s="705"/>
      <c r="BC18" s="705"/>
      <c r="BD18" s="705"/>
      <c r="BE18" s="705"/>
      <c r="BF18" s="705"/>
      <c r="BG18" s="705"/>
      <c r="BH18" s="705"/>
      <c r="BI18" s="705"/>
      <c r="BJ18" s="705"/>
      <c r="BK18" s="705"/>
      <c r="BL18" s="705"/>
      <c r="BM18" s="705"/>
      <c r="BN18" s="705"/>
      <c r="BO18" s="705"/>
      <c r="BP18" s="705"/>
      <c r="BQ18" s="705"/>
      <c r="BR18" s="705"/>
      <c r="BS18" s="705"/>
      <c r="BT18" s="705"/>
      <c r="BU18" s="705"/>
      <c r="BV18" s="705"/>
      <c r="BW18" s="705"/>
      <c r="BX18" s="705"/>
      <c r="BY18" s="705"/>
      <c r="BZ18" s="705"/>
      <c r="CA18" s="705"/>
      <c r="CB18" s="705"/>
      <c r="CC18" s="705"/>
      <c r="CD18" s="705"/>
      <c r="CE18" s="705"/>
      <c r="CF18" s="705"/>
      <c r="CG18" s="705"/>
      <c r="CH18" s="705"/>
      <c r="CI18" s="705"/>
      <c r="CJ18" s="705"/>
      <c r="CK18" s="705"/>
      <c r="CL18" s="705"/>
      <c r="CM18" s="705"/>
      <c r="CN18" s="705"/>
      <c r="CO18" s="705"/>
      <c r="CP18" s="705"/>
      <c r="CQ18" s="705"/>
      <c r="CR18" s="705"/>
      <c r="CS18" s="705"/>
      <c r="CT18" s="705"/>
      <c r="CU18" s="705"/>
      <c r="CV18" s="705"/>
      <c r="CW18" s="705"/>
      <c r="CX18" s="705"/>
      <c r="CY18" s="705"/>
      <c r="CZ18" s="705"/>
      <c r="DA18" s="705"/>
      <c r="DB18" s="705"/>
      <c r="DC18" s="705"/>
      <c r="DD18" s="705"/>
      <c r="DE18" s="705"/>
      <c r="DF18" s="705"/>
      <c r="DG18" s="705"/>
      <c r="DH18" s="705"/>
      <c r="DI18" s="705"/>
      <c r="DJ18" s="705"/>
      <c r="DK18" s="705"/>
      <c r="DL18" s="705"/>
      <c r="DM18" s="705"/>
      <c r="DN18" s="705"/>
      <c r="DO18" s="705"/>
      <c r="DP18" s="705"/>
      <c r="DQ18" s="705"/>
      <c r="DR18" s="705"/>
      <c r="DS18" s="705"/>
      <c r="DT18" s="705"/>
      <c r="DU18" s="705"/>
      <c r="DV18" s="705"/>
      <c r="DW18" s="705"/>
      <c r="DX18" s="705"/>
      <c r="DY18" s="705"/>
      <c r="DZ18" s="705"/>
      <c r="EA18" s="705"/>
      <c r="EB18" s="705"/>
      <c r="EC18" s="705"/>
      <c r="ED18" s="705"/>
      <c r="EE18" s="705"/>
      <c r="EF18" s="705"/>
      <c r="EG18" s="705"/>
      <c r="EH18" s="705"/>
      <c r="EI18" s="705"/>
      <c r="EJ18" s="705"/>
      <c r="EK18" s="705"/>
      <c r="EL18" s="705"/>
      <c r="EM18" s="705"/>
      <c r="EN18" s="705"/>
      <c r="EO18" s="705"/>
      <c r="EP18" s="705"/>
      <c r="EQ18" s="705"/>
      <c r="ER18" s="705"/>
      <c r="ES18" s="705"/>
      <c r="ET18" s="705"/>
      <c r="EU18" s="705"/>
      <c r="EV18" s="705"/>
      <c r="EW18" s="705"/>
      <c r="EX18" s="705"/>
      <c r="EY18" s="705"/>
      <c r="EZ18" s="705"/>
      <c r="FA18" s="705"/>
      <c r="FB18" s="705"/>
      <c r="FC18" s="705"/>
      <c r="FD18" s="705"/>
      <c r="FE18" s="705"/>
      <c r="FF18" s="705"/>
      <c r="FG18" s="705"/>
      <c r="FH18" s="705"/>
      <c r="FI18" s="705"/>
      <c r="FJ18" s="705"/>
      <c r="FK18" s="705"/>
      <c r="FL18" s="705"/>
      <c r="FM18" s="705"/>
      <c r="FN18" s="705"/>
      <c r="FO18" s="705"/>
      <c r="FP18" s="705"/>
      <c r="FQ18" s="705"/>
      <c r="FR18" s="705"/>
      <c r="FS18" s="705"/>
      <c r="FT18" s="705"/>
      <c r="FU18" s="705"/>
      <c r="FV18" s="705"/>
      <c r="FW18" s="705"/>
      <c r="FX18" s="705"/>
      <c r="FY18" s="705"/>
      <c r="FZ18" s="705"/>
      <c r="GA18" s="705"/>
      <c r="GB18" s="705"/>
      <c r="GC18" s="705"/>
      <c r="GD18" s="705"/>
      <c r="GE18" s="705"/>
      <c r="GF18" s="705"/>
      <c r="GG18" s="705"/>
      <c r="GH18" s="705"/>
      <c r="GI18" s="705"/>
      <c r="GJ18" s="705"/>
      <c r="GK18" s="705"/>
      <c r="GL18" s="705"/>
      <c r="GM18" s="705"/>
      <c r="GN18" s="705"/>
      <c r="GO18" s="705"/>
      <c r="GP18" s="705"/>
      <c r="GQ18" s="705"/>
      <c r="GR18" s="705"/>
      <c r="GS18" s="705"/>
      <c r="GT18" s="705"/>
      <c r="GU18" s="705"/>
      <c r="GV18" s="705"/>
      <c r="GW18" s="705"/>
      <c r="GX18" s="705"/>
      <c r="GY18" s="705"/>
      <c r="GZ18" s="705"/>
      <c r="HA18" s="705"/>
      <c r="HB18" s="705"/>
      <c r="HC18" s="705"/>
      <c r="HD18" s="705"/>
      <c r="HE18" s="705"/>
      <c r="HF18" s="705"/>
      <c r="HG18" s="705"/>
      <c r="HH18" s="705"/>
      <c r="HI18" s="705"/>
      <c r="HJ18" s="705"/>
      <c r="HK18" s="705"/>
      <c r="HL18" s="705"/>
      <c r="HM18" s="705"/>
      <c r="HN18" s="705"/>
      <c r="HO18" s="705"/>
      <c r="HP18" s="705"/>
      <c r="HQ18" s="705"/>
      <c r="HR18" s="705"/>
      <c r="HS18" s="705"/>
      <c r="HT18" s="705"/>
      <c r="HU18" s="705"/>
      <c r="HV18" s="705"/>
      <c r="HW18" s="705"/>
      <c r="HX18" s="705"/>
      <c r="HY18" s="705"/>
      <c r="HZ18" s="705"/>
      <c r="IA18" s="705"/>
      <c r="IB18" s="705"/>
      <c r="IC18" s="705"/>
      <c r="ID18" s="705"/>
      <c r="IE18" s="705"/>
      <c r="IF18" s="705"/>
      <c r="IG18" s="705"/>
      <c r="IH18" s="705"/>
      <c r="II18" s="705"/>
      <c r="IJ18" s="705"/>
      <c r="IK18" s="705"/>
      <c r="IL18" s="705"/>
      <c r="IM18" s="705"/>
      <c r="IN18" s="705"/>
      <c r="IO18" s="705"/>
      <c r="IP18" s="705"/>
      <c r="IQ18" s="705"/>
      <c r="IR18" s="705"/>
      <c r="IS18" s="705"/>
      <c r="IT18" s="705"/>
      <c r="IU18" s="705"/>
      <c r="IV18" s="705"/>
      <c r="IW18" s="705"/>
      <c r="IX18" s="705"/>
      <c r="IY18" s="705"/>
      <c r="IZ18" s="705"/>
      <c r="JA18" s="705"/>
      <c r="JB18" s="705"/>
      <c r="JC18" s="705"/>
      <c r="JD18" s="705"/>
      <c r="JE18" s="705"/>
      <c r="JF18" s="705"/>
      <c r="JG18" s="705"/>
      <c r="JH18" s="705"/>
      <c r="JI18" s="705"/>
      <c r="JJ18" s="705"/>
      <c r="JK18" s="705"/>
      <c r="JL18" s="705"/>
      <c r="JM18" s="705"/>
      <c r="JN18" s="705"/>
      <c r="JO18" s="705"/>
      <c r="JP18" s="705"/>
      <c r="JQ18" s="705"/>
      <c r="JR18" s="705"/>
      <c r="JS18" s="705"/>
      <c r="JT18" s="705"/>
      <c r="JU18" s="705"/>
      <c r="JV18" s="705"/>
      <c r="JW18" s="705"/>
      <c r="JX18" s="705"/>
      <c r="JY18" s="705"/>
      <c r="JZ18" s="705"/>
      <c r="KA18" s="705"/>
      <c r="KB18" s="705"/>
      <c r="KC18" s="705"/>
      <c r="KD18" s="705"/>
      <c r="KE18" s="705"/>
      <c r="KF18" s="705"/>
      <c r="KG18" s="705"/>
      <c r="KH18" s="705"/>
      <c r="KI18" s="705"/>
      <c r="KJ18" s="705"/>
      <c r="KK18" s="705"/>
      <c r="KL18" s="705"/>
      <c r="KM18" s="705"/>
      <c r="KN18" s="705"/>
      <c r="KO18" s="705"/>
      <c r="KP18" s="705"/>
      <c r="KQ18" s="705"/>
      <c r="KR18" s="705"/>
      <c r="KS18" s="705"/>
      <c r="KT18" s="705"/>
      <c r="KU18" s="705"/>
      <c r="KV18" s="705"/>
      <c r="KW18" s="705"/>
      <c r="KX18" s="705"/>
      <c r="KY18" s="705"/>
      <c r="KZ18" s="705"/>
      <c r="LA18" s="705"/>
      <c r="LB18" s="705"/>
      <c r="LC18" s="705"/>
      <c r="LD18" s="705"/>
      <c r="LE18" s="705"/>
      <c r="LF18" s="705"/>
      <c r="LG18" s="705"/>
      <c r="LH18" s="705"/>
      <c r="LI18" s="705"/>
      <c r="LJ18" s="705"/>
      <c r="LK18" s="705"/>
      <c r="LL18" s="705"/>
      <c r="LM18" s="705"/>
      <c r="LN18" s="705"/>
      <c r="LO18" s="705"/>
      <c r="LP18" s="705"/>
      <c r="LQ18" s="705"/>
      <c r="LR18" s="705"/>
      <c r="LS18" s="705"/>
      <c r="LT18" s="705"/>
      <c r="LU18" s="705"/>
      <c r="LV18" s="705"/>
      <c r="LW18" s="705"/>
      <c r="LX18" s="705"/>
      <c r="LY18" s="705"/>
      <c r="LZ18" s="705"/>
      <c r="MA18" s="705"/>
      <c r="MB18" s="705"/>
      <c r="MC18" s="705"/>
      <c r="MD18" s="705"/>
      <c r="ME18" s="705"/>
      <c r="MF18" s="705"/>
      <c r="MG18" s="705"/>
      <c r="MH18" s="705"/>
      <c r="MI18" s="705"/>
      <c r="MJ18" s="705"/>
      <c r="MK18" s="705"/>
      <c r="ML18" s="705"/>
      <c r="MM18" s="705"/>
      <c r="MN18" s="705"/>
      <c r="MO18" s="705"/>
      <c r="MP18" s="705"/>
      <c r="MQ18" s="705"/>
      <c r="MR18" s="705"/>
      <c r="MS18" s="705"/>
      <c r="MT18" s="705"/>
      <c r="MU18" s="705"/>
      <c r="MV18" s="705"/>
      <c r="MW18" s="705"/>
      <c r="MX18" s="705"/>
      <c r="MY18" s="705"/>
      <c r="MZ18" s="705"/>
      <c r="NA18" s="705"/>
      <c r="NB18" s="705"/>
      <c r="NC18" s="705"/>
      <c r="ND18" s="705"/>
      <c r="NE18" s="705"/>
      <c r="NF18" s="705"/>
      <c r="NG18" s="705"/>
      <c r="NH18" s="705"/>
      <c r="NI18" s="705"/>
      <c r="NJ18" s="705"/>
      <c r="NK18" s="705"/>
      <c r="NL18" s="705"/>
      <c r="NM18" s="705"/>
      <c r="NN18" s="705"/>
      <c r="NO18" s="705"/>
      <c r="NP18" s="705"/>
      <c r="NQ18" s="705"/>
      <c r="NR18" s="705"/>
      <c r="NS18" s="705"/>
      <c r="NT18" s="705"/>
      <c r="NU18" s="705"/>
      <c r="NV18" s="705"/>
      <c r="NW18" s="705"/>
      <c r="NX18" s="705"/>
      <c r="NY18" s="705"/>
      <c r="NZ18" s="705"/>
      <c r="OA18" s="705"/>
      <c r="OB18" s="705"/>
      <c r="OC18" s="705"/>
      <c r="OD18" s="705"/>
      <c r="OE18" s="705"/>
      <c r="OF18" s="705"/>
      <c r="OG18" s="705"/>
      <c r="OH18" s="705"/>
      <c r="OI18" s="705"/>
      <c r="OJ18" s="705"/>
      <c r="OK18" s="705"/>
      <c r="OL18" s="705"/>
      <c r="OM18" s="705"/>
      <c r="ON18" s="705"/>
      <c r="OO18" s="705"/>
      <c r="OP18" s="705"/>
      <c r="OQ18" s="705"/>
      <c r="OR18" s="705"/>
      <c r="OS18" s="705"/>
      <c r="OT18" s="705"/>
      <c r="OU18" s="705"/>
      <c r="OV18" s="705"/>
      <c r="OW18" s="705"/>
      <c r="OX18" s="705"/>
      <c r="OY18" s="705"/>
      <c r="OZ18" s="705"/>
      <c r="PA18" s="705"/>
      <c r="PB18" s="705"/>
      <c r="PC18" s="705"/>
      <c r="PD18" s="705"/>
      <c r="PE18" s="705"/>
      <c r="PF18" s="705"/>
      <c r="PG18" s="705"/>
      <c r="PH18" s="705"/>
      <c r="PI18" s="705"/>
      <c r="PJ18" s="705"/>
      <c r="PK18" s="705"/>
      <c r="PL18" s="705"/>
      <c r="PM18" s="705"/>
      <c r="PN18" s="705"/>
      <c r="PO18" s="705"/>
      <c r="PP18" s="705"/>
      <c r="PQ18" s="705"/>
      <c r="PR18" s="705"/>
      <c r="PS18" s="705"/>
      <c r="PT18" s="705"/>
      <c r="PU18" s="705"/>
      <c r="PV18" s="705"/>
      <c r="PW18" s="705"/>
      <c r="PX18" s="705"/>
      <c r="PY18" s="705"/>
      <c r="PZ18" s="705"/>
      <c r="QA18" s="705"/>
      <c r="QB18" s="705"/>
      <c r="QC18" s="705"/>
      <c r="QD18" s="705"/>
      <c r="QE18" s="705"/>
      <c r="QF18" s="705"/>
      <c r="QG18" s="705"/>
      <c r="QH18" s="705"/>
      <c r="QI18" s="705"/>
      <c r="QJ18" s="705"/>
      <c r="QK18" s="705"/>
      <c r="QL18" s="705"/>
      <c r="QM18" s="705"/>
      <c r="QN18" s="705"/>
      <c r="QO18" s="705"/>
      <c r="QP18" s="705"/>
      <c r="QQ18" s="705"/>
      <c r="QR18" s="705"/>
      <c r="QS18" s="705"/>
      <c r="QT18" s="705"/>
      <c r="QU18" s="705"/>
      <c r="QV18" s="705"/>
      <c r="QW18" s="705"/>
      <c r="QX18" s="705"/>
      <c r="QY18" s="705"/>
      <c r="QZ18" s="705"/>
      <c r="RA18" s="705"/>
      <c r="RB18" s="705"/>
      <c r="RC18" s="705"/>
      <c r="RD18" s="705"/>
      <c r="RE18" s="705"/>
      <c r="RF18" s="705"/>
      <c r="RG18" s="705"/>
      <c r="RH18" s="705"/>
      <c r="RI18" s="705"/>
      <c r="RJ18" s="705"/>
      <c r="RK18" s="705"/>
      <c r="RL18" s="705"/>
      <c r="RM18" s="705"/>
      <c r="RN18" s="705"/>
      <c r="RO18" s="705"/>
      <c r="RP18" s="705"/>
      <c r="RQ18" s="705"/>
      <c r="RR18" s="705"/>
      <c r="RS18" s="705"/>
      <c r="RT18" s="705"/>
      <c r="RU18" s="705"/>
      <c r="RV18" s="705"/>
      <c r="RW18" s="705"/>
      <c r="RX18" s="705"/>
      <c r="RY18" s="705"/>
      <c r="RZ18" s="705"/>
      <c r="SA18" s="705"/>
      <c r="SB18" s="705"/>
      <c r="SC18" s="705"/>
      <c r="SD18" s="705"/>
      <c r="SE18" s="705"/>
      <c r="SF18" s="705"/>
      <c r="SG18" s="705"/>
      <c r="SH18" s="705"/>
      <c r="SI18" s="705"/>
      <c r="SJ18" s="705"/>
      <c r="SK18" s="705"/>
      <c r="SL18" s="705"/>
      <c r="SM18" s="705"/>
      <c r="SN18" s="705"/>
      <c r="SO18" s="705"/>
      <c r="SP18" s="705"/>
      <c r="SQ18" s="705"/>
      <c r="SR18" s="705"/>
      <c r="SS18" s="705"/>
      <c r="ST18" s="705"/>
      <c r="SU18" s="705"/>
      <c r="SV18" s="705"/>
      <c r="SW18" s="705"/>
      <c r="SX18" s="705"/>
      <c r="SY18" s="705"/>
      <c r="SZ18" s="705"/>
      <c r="TA18" s="705"/>
      <c r="TB18" s="705"/>
      <c r="TC18" s="705"/>
      <c r="TD18" s="705"/>
      <c r="TE18" s="705"/>
      <c r="TF18" s="705"/>
      <c r="TG18" s="705"/>
      <c r="TH18" s="705"/>
      <c r="TI18" s="705"/>
      <c r="TJ18" s="705"/>
      <c r="TK18" s="705"/>
      <c r="TL18" s="705"/>
      <c r="TM18" s="705"/>
      <c r="TN18" s="705"/>
      <c r="TO18" s="705"/>
      <c r="TP18" s="705"/>
      <c r="TQ18" s="705"/>
      <c r="TR18" s="705"/>
      <c r="TS18" s="705"/>
      <c r="TT18" s="705"/>
      <c r="TU18" s="705"/>
      <c r="TV18" s="705"/>
      <c r="TW18" s="705"/>
      <c r="TX18" s="705"/>
      <c r="TY18" s="705"/>
      <c r="TZ18" s="705"/>
      <c r="UA18" s="705"/>
      <c r="UB18" s="705"/>
      <c r="UC18" s="705"/>
      <c r="UD18" s="705"/>
      <c r="UE18" s="705"/>
      <c r="UF18" s="705"/>
      <c r="UG18" s="705"/>
      <c r="UH18" s="705"/>
      <c r="UI18" s="705"/>
      <c r="UJ18" s="705"/>
      <c r="UK18" s="705"/>
      <c r="UL18" s="705"/>
      <c r="UM18" s="705"/>
      <c r="UN18" s="705"/>
      <c r="UO18" s="705"/>
      <c r="UP18" s="705"/>
      <c r="UQ18" s="705"/>
      <c r="UR18" s="705"/>
      <c r="US18" s="705"/>
      <c r="UT18" s="705"/>
      <c r="UU18" s="705"/>
      <c r="UV18" s="705"/>
      <c r="UW18" s="705"/>
      <c r="UX18" s="705"/>
      <c r="UY18" s="705"/>
      <c r="UZ18" s="705"/>
      <c r="VA18" s="705"/>
      <c r="VB18" s="705"/>
      <c r="VC18" s="705"/>
      <c r="VD18" s="705"/>
      <c r="VE18" s="705"/>
      <c r="VF18" s="705"/>
      <c r="VG18" s="705"/>
      <c r="VH18" s="705"/>
      <c r="VI18" s="705"/>
      <c r="VJ18" s="705"/>
      <c r="VK18" s="705"/>
      <c r="VL18" s="705"/>
      <c r="VM18" s="705"/>
      <c r="VN18" s="705"/>
      <c r="VO18" s="705"/>
      <c r="VP18" s="705"/>
      <c r="VQ18" s="705"/>
      <c r="VR18" s="705"/>
      <c r="VS18" s="705"/>
      <c r="VT18" s="705"/>
      <c r="VU18" s="705"/>
      <c r="VV18" s="705"/>
      <c r="VW18" s="705"/>
      <c r="VX18" s="705"/>
      <c r="VY18" s="705"/>
      <c r="VZ18" s="705"/>
      <c r="WA18" s="705"/>
      <c r="WB18" s="705"/>
      <c r="WC18" s="705"/>
      <c r="WD18" s="705"/>
      <c r="WE18" s="705"/>
      <c r="WF18" s="705"/>
      <c r="WG18" s="705"/>
      <c r="WH18" s="705"/>
      <c r="WI18" s="705"/>
      <c r="WJ18" s="705"/>
      <c r="WK18" s="705"/>
      <c r="WL18" s="705"/>
      <c r="WM18" s="705"/>
      <c r="WN18" s="705"/>
      <c r="WO18" s="705"/>
      <c r="WP18" s="705"/>
      <c r="WQ18" s="705"/>
      <c r="WR18" s="705"/>
      <c r="WS18" s="705"/>
      <c r="WT18" s="705"/>
      <c r="WU18" s="705"/>
      <c r="WV18" s="705"/>
      <c r="WW18" s="705"/>
      <c r="WX18" s="705"/>
      <c r="WY18" s="705"/>
      <c r="WZ18" s="705"/>
      <c r="XA18" s="705"/>
      <c r="XB18" s="705"/>
      <c r="XC18" s="705"/>
      <c r="XD18" s="705"/>
      <c r="XE18" s="705"/>
      <c r="XF18" s="705"/>
      <c r="XG18" s="705"/>
      <c r="XH18" s="705"/>
      <c r="XI18" s="705"/>
      <c r="XJ18" s="705"/>
      <c r="XK18" s="705"/>
      <c r="XL18" s="705"/>
      <c r="XM18" s="705"/>
      <c r="XN18" s="705"/>
      <c r="XO18" s="705"/>
      <c r="XP18" s="705"/>
      <c r="XQ18" s="705"/>
      <c r="XR18" s="705"/>
      <c r="XS18" s="705"/>
      <c r="XT18" s="705"/>
      <c r="XU18" s="705"/>
      <c r="XV18" s="705"/>
      <c r="XW18" s="705"/>
      <c r="XX18" s="705"/>
      <c r="XY18" s="705"/>
      <c r="XZ18" s="705"/>
      <c r="YA18" s="705"/>
      <c r="YB18" s="705"/>
      <c r="YC18" s="705"/>
      <c r="YD18" s="705"/>
      <c r="YE18" s="705"/>
      <c r="YF18" s="705"/>
      <c r="YG18" s="705"/>
      <c r="YH18" s="705"/>
      <c r="YI18" s="705"/>
      <c r="YJ18" s="705"/>
      <c r="YK18" s="705"/>
      <c r="YL18" s="705"/>
      <c r="YM18" s="705"/>
      <c r="YN18" s="705"/>
      <c r="YO18" s="705"/>
      <c r="YP18" s="705"/>
      <c r="YQ18" s="705"/>
      <c r="YR18" s="705"/>
      <c r="YS18" s="705"/>
      <c r="YT18" s="705"/>
      <c r="YU18" s="705"/>
      <c r="YV18" s="705"/>
      <c r="YW18" s="705"/>
      <c r="YX18" s="705"/>
      <c r="YY18" s="705"/>
      <c r="YZ18" s="705"/>
      <c r="ZA18" s="705"/>
      <c r="ZB18" s="705"/>
      <c r="ZC18" s="705"/>
      <c r="ZD18" s="705"/>
      <c r="ZE18" s="705"/>
      <c r="ZF18" s="705"/>
      <c r="ZG18" s="705"/>
      <c r="ZH18" s="705"/>
      <c r="ZI18" s="705"/>
      <c r="ZJ18" s="705"/>
      <c r="ZK18" s="705"/>
      <c r="ZL18" s="705"/>
      <c r="ZM18" s="705"/>
      <c r="ZN18" s="705"/>
      <c r="ZO18" s="705"/>
      <c r="ZP18" s="705"/>
      <c r="ZQ18" s="705"/>
      <c r="ZR18" s="705"/>
      <c r="ZS18" s="705"/>
      <c r="ZT18" s="705"/>
      <c r="ZU18" s="705"/>
      <c r="ZV18" s="705"/>
      <c r="ZW18" s="705"/>
      <c r="ZX18" s="705"/>
      <c r="ZY18" s="705"/>
      <c r="ZZ18" s="705"/>
      <c r="AAA18" s="705"/>
      <c r="AAB18" s="705"/>
      <c r="AAC18" s="705"/>
      <c r="AAD18" s="705"/>
      <c r="AAE18" s="705"/>
      <c r="AAF18" s="705"/>
      <c r="AAG18" s="705"/>
      <c r="AAH18" s="705"/>
      <c r="AAI18" s="705"/>
      <c r="AAJ18" s="705"/>
      <c r="AAK18" s="705"/>
      <c r="AAL18" s="705"/>
      <c r="AAM18" s="705"/>
      <c r="AAN18" s="705"/>
      <c r="AAO18" s="705"/>
      <c r="AAP18" s="705"/>
      <c r="AAQ18" s="705"/>
      <c r="AAR18" s="705"/>
      <c r="AAS18" s="705"/>
      <c r="AAT18" s="705"/>
      <c r="AAU18" s="705"/>
      <c r="AAV18" s="705"/>
      <c r="AAW18" s="705"/>
      <c r="AAX18" s="705"/>
      <c r="AAY18" s="705"/>
      <c r="AAZ18" s="705"/>
      <c r="ABA18" s="705"/>
      <c r="ABB18" s="705"/>
      <c r="ABC18" s="705"/>
      <c r="ABD18" s="705"/>
      <c r="ABE18" s="705"/>
      <c r="ABF18" s="705"/>
      <c r="ABG18" s="705"/>
      <c r="ABH18" s="705"/>
      <c r="ABI18" s="705"/>
      <c r="ABJ18" s="705"/>
      <c r="ABK18" s="705"/>
      <c r="ABL18" s="705"/>
      <c r="ABM18" s="705"/>
      <c r="ABN18" s="705"/>
      <c r="ABO18" s="705"/>
      <c r="ABP18" s="705"/>
      <c r="ABQ18" s="705"/>
      <c r="ABR18" s="705"/>
      <c r="ABS18" s="705"/>
      <c r="ABT18" s="705"/>
      <c r="ABU18" s="705"/>
      <c r="ABV18" s="705"/>
      <c r="ABW18" s="705"/>
      <c r="ABX18" s="705"/>
      <c r="ABY18" s="705"/>
      <c r="ABZ18" s="705"/>
      <c r="ACA18" s="705"/>
      <c r="ACB18" s="705"/>
      <c r="ACC18" s="705"/>
      <c r="ACD18" s="705"/>
      <c r="ACE18" s="705"/>
      <c r="ACF18" s="705"/>
      <c r="ACG18" s="705"/>
      <c r="ACH18" s="705"/>
      <c r="ACI18" s="705"/>
      <c r="ACJ18" s="705"/>
      <c r="ACK18" s="705"/>
      <c r="ACL18" s="705"/>
      <c r="ACM18" s="705"/>
      <c r="ACN18" s="705"/>
      <c r="ACO18" s="705"/>
      <c r="ACP18" s="705"/>
      <c r="ACQ18" s="705"/>
      <c r="ACR18" s="705"/>
      <c r="ACS18" s="705"/>
      <c r="ACT18" s="705"/>
      <c r="ACU18" s="705"/>
      <c r="ACV18" s="705"/>
      <c r="ACW18" s="705"/>
      <c r="ACX18" s="705"/>
      <c r="ACY18" s="705"/>
      <c r="ACZ18" s="705"/>
      <c r="ADA18" s="705"/>
      <c r="ADB18" s="705"/>
      <c r="ADC18" s="705"/>
      <c r="ADD18" s="705"/>
      <c r="ADE18" s="705"/>
      <c r="ADF18" s="705"/>
      <c r="ADG18" s="705"/>
      <c r="ADH18" s="705"/>
      <c r="ADI18" s="705"/>
      <c r="ADJ18" s="705"/>
      <c r="ADK18" s="705"/>
      <c r="ADL18" s="705"/>
      <c r="ADM18" s="705"/>
      <c r="ADN18" s="705"/>
      <c r="ADO18" s="705"/>
      <c r="ADP18" s="705"/>
      <c r="ADQ18" s="705"/>
      <c r="ADR18" s="705"/>
      <c r="ADS18" s="705"/>
      <c r="ADT18" s="705"/>
      <c r="ADU18" s="705"/>
      <c r="ADV18" s="705"/>
      <c r="ADW18" s="705"/>
      <c r="ADX18" s="705"/>
      <c r="ADY18" s="705"/>
      <c r="ADZ18" s="705"/>
      <c r="AEA18" s="705"/>
      <c r="AEB18" s="705"/>
      <c r="AEC18" s="705"/>
      <c r="AED18" s="705"/>
      <c r="AEE18" s="705"/>
      <c r="AEF18" s="705"/>
      <c r="AEG18" s="705"/>
      <c r="AEH18" s="705"/>
      <c r="AEI18" s="705"/>
      <c r="AEJ18" s="705"/>
      <c r="AEK18" s="705"/>
      <c r="AEL18" s="705"/>
      <c r="AEM18" s="705"/>
      <c r="AEN18" s="705"/>
      <c r="AEO18" s="705"/>
      <c r="AEP18" s="705"/>
      <c r="AEQ18" s="705"/>
      <c r="AER18" s="705"/>
      <c r="AES18" s="705"/>
      <c r="AET18" s="705"/>
      <c r="AEU18" s="705"/>
      <c r="AEV18" s="705"/>
      <c r="AEW18" s="705"/>
      <c r="AEX18" s="705"/>
      <c r="AEY18" s="705"/>
      <c r="AEZ18" s="705"/>
      <c r="AFA18" s="705"/>
      <c r="AFB18" s="705"/>
      <c r="AFC18" s="705"/>
      <c r="AFD18" s="705"/>
      <c r="AFE18" s="705"/>
      <c r="AFF18" s="705"/>
      <c r="AFG18" s="705"/>
      <c r="AFH18" s="705"/>
      <c r="AFI18" s="705"/>
      <c r="AFJ18" s="705"/>
      <c r="AFK18" s="705"/>
      <c r="AFL18" s="705"/>
      <c r="AFM18" s="705"/>
      <c r="AFN18" s="705"/>
      <c r="AFO18" s="705"/>
      <c r="AFP18" s="705"/>
      <c r="AFQ18" s="705"/>
      <c r="AFR18" s="705"/>
      <c r="AFS18" s="705"/>
      <c r="AFT18" s="705"/>
      <c r="AFU18" s="705"/>
      <c r="AFV18" s="705"/>
      <c r="AFW18" s="705"/>
      <c r="AFX18" s="705"/>
      <c r="AFY18" s="705"/>
      <c r="AFZ18" s="705"/>
      <c r="AGA18" s="705"/>
      <c r="AGB18" s="705"/>
      <c r="AGC18" s="705"/>
      <c r="AGD18" s="705"/>
      <c r="AGE18" s="705"/>
      <c r="AGF18" s="705"/>
      <c r="AGG18" s="705"/>
      <c r="AGH18" s="705"/>
      <c r="AGI18" s="705"/>
      <c r="AGJ18" s="705"/>
      <c r="AGK18" s="705"/>
      <c r="AGL18" s="705"/>
      <c r="AGM18" s="705"/>
      <c r="AGN18" s="705"/>
      <c r="AGO18" s="705"/>
      <c r="AGP18" s="705"/>
      <c r="AGQ18" s="705"/>
      <c r="AGR18" s="705"/>
      <c r="AGS18" s="705"/>
      <c r="AGT18" s="705"/>
      <c r="AGU18" s="705"/>
      <c r="AGV18" s="705"/>
      <c r="AGW18" s="705"/>
      <c r="AGX18" s="705"/>
      <c r="AGY18" s="705"/>
      <c r="AGZ18" s="705"/>
      <c r="AHA18" s="705"/>
      <c r="AHB18" s="705"/>
      <c r="AHC18" s="705"/>
      <c r="AHD18" s="705"/>
      <c r="AHE18" s="705"/>
      <c r="AHF18" s="705"/>
      <c r="AHG18" s="705"/>
      <c r="AHH18" s="705"/>
      <c r="AHI18" s="705"/>
      <c r="AHJ18" s="705"/>
      <c r="AHK18" s="705"/>
      <c r="AHL18" s="705"/>
      <c r="AHM18" s="705"/>
      <c r="AHN18" s="705"/>
      <c r="AHO18" s="705"/>
      <c r="AHP18" s="705"/>
      <c r="AHQ18" s="705"/>
      <c r="AHR18" s="705"/>
      <c r="AHS18" s="705"/>
      <c r="AHT18" s="705"/>
      <c r="AHU18" s="705"/>
      <c r="AHV18" s="705"/>
      <c r="AHW18" s="705"/>
      <c r="AHX18" s="705"/>
      <c r="AHY18" s="705"/>
      <c r="AHZ18" s="705"/>
      <c r="AIA18" s="705"/>
      <c r="AIB18" s="705"/>
      <c r="AIC18" s="705"/>
      <c r="AID18" s="705"/>
      <c r="AIE18" s="705"/>
      <c r="AIF18" s="705"/>
      <c r="AIG18" s="705"/>
      <c r="AIH18" s="705"/>
      <c r="AII18" s="705"/>
      <c r="AIJ18" s="705"/>
      <c r="AIK18" s="705"/>
      <c r="AIL18" s="705"/>
      <c r="AIM18" s="705"/>
      <c r="AIN18" s="705"/>
      <c r="AIO18" s="705"/>
      <c r="AIP18" s="705"/>
      <c r="AIQ18" s="705"/>
      <c r="AIR18" s="705"/>
      <c r="AIS18" s="705"/>
      <c r="AIT18" s="705"/>
      <c r="AIU18" s="705"/>
      <c r="AIV18" s="705"/>
      <c r="AIW18" s="705"/>
      <c r="AIX18" s="705"/>
      <c r="AIY18" s="705"/>
      <c r="AIZ18" s="705"/>
      <c r="AJA18" s="705"/>
      <c r="AJB18" s="705"/>
      <c r="AJC18" s="705"/>
      <c r="AJD18" s="705"/>
      <c r="AJE18" s="705"/>
      <c r="AJF18" s="705"/>
      <c r="AJG18" s="705"/>
      <c r="AJH18" s="705"/>
      <c r="AJI18" s="705"/>
      <c r="AJJ18" s="705"/>
      <c r="AJK18" s="705"/>
      <c r="AJL18" s="705"/>
      <c r="AJM18" s="705"/>
      <c r="AJN18" s="705"/>
      <c r="AJO18" s="705"/>
      <c r="AJP18" s="705"/>
      <c r="AJQ18" s="705"/>
      <c r="AJR18" s="705"/>
      <c r="AJS18" s="705"/>
      <c r="AJT18" s="705"/>
      <c r="AJU18" s="705"/>
      <c r="AJV18" s="705"/>
      <c r="AJW18" s="705"/>
      <c r="AJX18" s="705"/>
      <c r="AJY18" s="705"/>
      <c r="AJZ18" s="705"/>
      <c r="AKA18" s="705"/>
      <c r="AKB18" s="705"/>
      <c r="AKC18" s="705"/>
      <c r="AKD18" s="705"/>
      <c r="AKE18" s="705"/>
      <c r="AKF18" s="705"/>
      <c r="AKG18" s="705"/>
      <c r="AKH18" s="705"/>
      <c r="AKI18" s="705"/>
      <c r="AKJ18" s="705"/>
      <c r="AKK18" s="705"/>
      <c r="AKL18" s="705"/>
      <c r="AKM18" s="705"/>
      <c r="AKN18" s="705"/>
      <c r="AKO18" s="705"/>
      <c r="AKP18" s="705"/>
    </row>
    <row r="19" spans="1:978" s="117" customFormat="1" ht="15" customHeight="1" x14ac:dyDescent="0.3">
      <c r="A19" s="194"/>
      <c r="B19" s="838" t="s">
        <v>1689</v>
      </c>
      <c r="C19" s="830" t="s">
        <v>498</v>
      </c>
      <c r="D19" s="832" t="s">
        <v>1714</v>
      </c>
      <c r="E19" s="262"/>
      <c r="F19" s="705"/>
      <c r="G19" s="705"/>
      <c r="H19" s="705"/>
      <c r="I19" s="853"/>
      <c r="J19" s="705"/>
      <c r="K19" s="705"/>
      <c r="L19" s="705"/>
      <c r="M19" s="705"/>
      <c r="N19" s="705"/>
      <c r="O19" s="705"/>
      <c r="P19" s="705"/>
      <c r="Q19" s="705"/>
      <c r="R19" s="705"/>
      <c r="S19" s="705"/>
      <c r="T19" s="705"/>
      <c r="U19" s="705"/>
      <c r="V19" s="705"/>
      <c r="W19" s="705"/>
      <c r="X19" s="705"/>
      <c r="Y19" s="705"/>
      <c r="Z19" s="705"/>
      <c r="AA19" s="705"/>
      <c r="AB19" s="705"/>
      <c r="AC19" s="705"/>
      <c r="AD19" s="705"/>
      <c r="AE19" s="705"/>
      <c r="AF19" s="705"/>
      <c r="AG19" s="705"/>
      <c r="AH19" s="705"/>
      <c r="AI19" s="705"/>
      <c r="AJ19" s="705"/>
      <c r="AK19" s="705"/>
      <c r="AL19" s="705"/>
      <c r="AM19" s="705"/>
      <c r="AN19" s="705"/>
      <c r="AO19" s="705"/>
      <c r="AP19" s="705"/>
      <c r="AQ19" s="705"/>
      <c r="AR19" s="705"/>
      <c r="AS19" s="705"/>
      <c r="AT19" s="705"/>
      <c r="AU19" s="705"/>
      <c r="AV19" s="705"/>
      <c r="AW19" s="705"/>
      <c r="AX19" s="705"/>
      <c r="AY19" s="705"/>
      <c r="AZ19" s="705"/>
      <c r="BA19" s="705"/>
      <c r="BB19" s="705"/>
      <c r="BC19" s="705"/>
      <c r="BD19" s="705"/>
      <c r="BE19" s="705"/>
      <c r="BF19" s="705"/>
      <c r="BG19" s="705"/>
      <c r="BH19" s="705"/>
      <c r="BI19" s="705"/>
      <c r="BJ19" s="705"/>
      <c r="BK19" s="705"/>
      <c r="BL19" s="705"/>
      <c r="BM19" s="705"/>
      <c r="BN19" s="705"/>
      <c r="BO19" s="705"/>
      <c r="BP19" s="705"/>
      <c r="BQ19" s="705"/>
      <c r="BR19" s="705"/>
      <c r="BS19" s="705"/>
      <c r="BT19" s="705"/>
      <c r="BU19" s="705"/>
      <c r="BV19" s="705"/>
      <c r="BW19" s="705"/>
      <c r="BX19" s="705"/>
      <c r="BY19" s="705"/>
      <c r="BZ19" s="705"/>
      <c r="CA19" s="705"/>
      <c r="CB19" s="705"/>
      <c r="CC19" s="705"/>
      <c r="CD19" s="705"/>
      <c r="CE19" s="705"/>
      <c r="CF19" s="705"/>
      <c r="CG19" s="705"/>
      <c r="CH19" s="705"/>
      <c r="CI19" s="705"/>
      <c r="CJ19" s="705"/>
      <c r="CK19" s="705"/>
      <c r="CL19" s="705"/>
      <c r="CM19" s="705"/>
      <c r="CN19" s="705"/>
      <c r="CO19" s="705"/>
      <c r="CP19" s="705"/>
      <c r="CQ19" s="705"/>
      <c r="CR19" s="705"/>
      <c r="CS19" s="705"/>
      <c r="CT19" s="705"/>
      <c r="CU19" s="705"/>
      <c r="CV19" s="705"/>
      <c r="CW19" s="705"/>
      <c r="CX19" s="705"/>
      <c r="CY19" s="705"/>
      <c r="CZ19" s="705"/>
      <c r="DA19" s="705"/>
      <c r="DB19" s="705"/>
      <c r="DC19" s="705"/>
      <c r="DD19" s="705"/>
      <c r="DE19" s="705"/>
      <c r="DF19" s="705"/>
      <c r="DG19" s="705"/>
      <c r="DH19" s="705"/>
      <c r="DI19" s="705"/>
      <c r="DJ19" s="705"/>
      <c r="DK19" s="705"/>
      <c r="DL19" s="705"/>
      <c r="DM19" s="705"/>
      <c r="DN19" s="705"/>
      <c r="DO19" s="705"/>
      <c r="DP19" s="705"/>
      <c r="DQ19" s="705"/>
      <c r="DR19" s="705"/>
      <c r="DS19" s="705"/>
      <c r="DT19" s="705"/>
      <c r="DU19" s="705"/>
      <c r="DV19" s="705"/>
      <c r="DW19" s="705"/>
      <c r="DX19" s="705"/>
      <c r="DY19" s="705"/>
      <c r="DZ19" s="705"/>
      <c r="EA19" s="705"/>
      <c r="EB19" s="705"/>
      <c r="EC19" s="705"/>
      <c r="ED19" s="705"/>
      <c r="EE19" s="705"/>
      <c r="EF19" s="705"/>
      <c r="EG19" s="705"/>
      <c r="EH19" s="705"/>
      <c r="EI19" s="705"/>
      <c r="EJ19" s="705"/>
      <c r="EK19" s="705"/>
      <c r="EL19" s="705"/>
      <c r="EM19" s="705"/>
      <c r="EN19" s="705"/>
      <c r="EO19" s="705"/>
      <c r="EP19" s="705"/>
      <c r="EQ19" s="705"/>
      <c r="ER19" s="705"/>
      <c r="ES19" s="705"/>
      <c r="ET19" s="705"/>
      <c r="EU19" s="705"/>
      <c r="EV19" s="705"/>
      <c r="EW19" s="705"/>
      <c r="EX19" s="705"/>
      <c r="EY19" s="705"/>
      <c r="EZ19" s="705"/>
      <c r="FA19" s="705"/>
      <c r="FB19" s="705"/>
      <c r="FC19" s="705"/>
      <c r="FD19" s="705"/>
      <c r="FE19" s="705"/>
      <c r="FF19" s="705"/>
      <c r="FG19" s="705"/>
      <c r="FH19" s="705"/>
      <c r="FI19" s="705"/>
      <c r="FJ19" s="705"/>
      <c r="FK19" s="705"/>
      <c r="FL19" s="705"/>
      <c r="FM19" s="705"/>
      <c r="FN19" s="705"/>
      <c r="FO19" s="705"/>
      <c r="FP19" s="705"/>
      <c r="FQ19" s="705"/>
      <c r="FR19" s="705"/>
      <c r="FS19" s="705"/>
      <c r="FT19" s="705"/>
      <c r="FU19" s="705"/>
      <c r="FV19" s="705"/>
      <c r="FW19" s="705"/>
      <c r="FX19" s="705"/>
      <c r="FY19" s="705"/>
      <c r="FZ19" s="705"/>
      <c r="GA19" s="705"/>
      <c r="GB19" s="705"/>
      <c r="GC19" s="705"/>
      <c r="GD19" s="705"/>
      <c r="GE19" s="705"/>
      <c r="GF19" s="705"/>
      <c r="GG19" s="705"/>
      <c r="GH19" s="705"/>
      <c r="GI19" s="705"/>
      <c r="GJ19" s="705"/>
      <c r="GK19" s="705"/>
      <c r="GL19" s="705"/>
      <c r="GM19" s="705"/>
      <c r="GN19" s="705"/>
      <c r="GO19" s="705"/>
      <c r="GP19" s="705"/>
      <c r="GQ19" s="705"/>
      <c r="GR19" s="705"/>
      <c r="GS19" s="705"/>
      <c r="GT19" s="705"/>
      <c r="GU19" s="705"/>
      <c r="GV19" s="705"/>
      <c r="GW19" s="705"/>
      <c r="GX19" s="705"/>
      <c r="GY19" s="705"/>
      <c r="GZ19" s="705"/>
      <c r="HA19" s="705"/>
      <c r="HB19" s="705"/>
      <c r="HC19" s="705"/>
      <c r="HD19" s="705"/>
      <c r="HE19" s="705"/>
      <c r="HF19" s="705"/>
      <c r="HG19" s="705"/>
      <c r="HH19" s="705"/>
      <c r="HI19" s="705"/>
      <c r="HJ19" s="705"/>
      <c r="HK19" s="705"/>
      <c r="HL19" s="705"/>
      <c r="HM19" s="705"/>
      <c r="HN19" s="705"/>
      <c r="HO19" s="705"/>
      <c r="HP19" s="705"/>
      <c r="HQ19" s="705"/>
      <c r="HR19" s="705"/>
      <c r="HS19" s="705"/>
      <c r="HT19" s="705"/>
      <c r="HU19" s="705"/>
      <c r="HV19" s="705"/>
      <c r="HW19" s="705"/>
      <c r="HX19" s="705"/>
      <c r="HY19" s="705"/>
      <c r="HZ19" s="705"/>
      <c r="IA19" s="705"/>
      <c r="IB19" s="705"/>
      <c r="IC19" s="705"/>
      <c r="ID19" s="705"/>
      <c r="IE19" s="705"/>
      <c r="IF19" s="705"/>
      <c r="IG19" s="705"/>
      <c r="IH19" s="705"/>
      <c r="II19" s="705"/>
      <c r="IJ19" s="705"/>
      <c r="IK19" s="705"/>
      <c r="IL19" s="705"/>
      <c r="IM19" s="705"/>
      <c r="IN19" s="705"/>
      <c r="IO19" s="705"/>
      <c r="IP19" s="705"/>
      <c r="IQ19" s="705"/>
      <c r="IR19" s="705"/>
      <c r="IS19" s="705"/>
      <c r="IT19" s="705"/>
      <c r="IU19" s="705"/>
      <c r="IV19" s="705"/>
      <c r="IW19" s="705"/>
      <c r="IX19" s="705"/>
      <c r="IY19" s="705"/>
      <c r="IZ19" s="705"/>
      <c r="JA19" s="705"/>
      <c r="JB19" s="705"/>
      <c r="JC19" s="705"/>
      <c r="JD19" s="705"/>
      <c r="JE19" s="705"/>
      <c r="JF19" s="705"/>
      <c r="JG19" s="705"/>
      <c r="JH19" s="705"/>
      <c r="JI19" s="705"/>
      <c r="JJ19" s="705"/>
      <c r="JK19" s="705"/>
      <c r="JL19" s="705"/>
      <c r="JM19" s="705"/>
      <c r="JN19" s="705"/>
      <c r="JO19" s="705"/>
      <c r="JP19" s="705"/>
      <c r="JQ19" s="705"/>
      <c r="JR19" s="705"/>
      <c r="JS19" s="705"/>
      <c r="JT19" s="705"/>
      <c r="JU19" s="705"/>
      <c r="JV19" s="705"/>
      <c r="JW19" s="705"/>
      <c r="JX19" s="705"/>
      <c r="JY19" s="705"/>
      <c r="JZ19" s="705"/>
      <c r="KA19" s="705"/>
      <c r="KB19" s="705"/>
      <c r="KC19" s="705"/>
      <c r="KD19" s="705"/>
      <c r="KE19" s="705"/>
      <c r="KF19" s="705"/>
      <c r="KG19" s="705"/>
      <c r="KH19" s="705"/>
      <c r="KI19" s="705"/>
      <c r="KJ19" s="705"/>
      <c r="KK19" s="705"/>
      <c r="KL19" s="705"/>
      <c r="KM19" s="705"/>
      <c r="KN19" s="705"/>
      <c r="KO19" s="705"/>
      <c r="KP19" s="705"/>
      <c r="KQ19" s="705"/>
      <c r="KR19" s="705"/>
      <c r="KS19" s="705"/>
      <c r="KT19" s="705"/>
      <c r="KU19" s="705"/>
      <c r="KV19" s="705"/>
      <c r="KW19" s="705"/>
      <c r="KX19" s="705"/>
      <c r="KY19" s="705"/>
      <c r="KZ19" s="705"/>
      <c r="LA19" s="705"/>
      <c r="LB19" s="705"/>
      <c r="LC19" s="705"/>
      <c r="LD19" s="705"/>
      <c r="LE19" s="705"/>
      <c r="LF19" s="705"/>
      <c r="LG19" s="705"/>
      <c r="LH19" s="705"/>
      <c r="LI19" s="705"/>
      <c r="LJ19" s="705"/>
      <c r="LK19" s="705"/>
      <c r="LL19" s="705"/>
      <c r="LM19" s="705"/>
      <c r="LN19" s="705"/>
      <c r="LO19" s="705"/>
      <c r="LP19" s="705"/>
      <c r="LQ19" s="705"/>
      <c r="LR19" s="705"/>
      <c r="LS19" s="705"/>
      <c r="LT19" s="705"/>
      <c r="LU19" s="705"/>
      <c r="LV19" s="705"/>
      <c r="LW19" s="705"/>
      <c r="LX19" s="705"/>
      <c r="LY19" s="705"/>
      <c r="LZ19" s="705"/>
      <c r="MA19" s="705"/>
      <c r="MB19" s="705"/>
      <c r="MC19" s="705"/>
      <c r="MD19" s="705"/>
      <c r="ME19" s="705"/>
      <c r="MF19" s="705"/>
      <c r="MG19" s="705"/>
      <c r="MH19" s="705"/>
      <c r="MI19" s="705"/>
      <c r="MJ19" s="705"/>
      <c r="MK19" s="705"/>
      <c r="ML19" s="705"/>
      <c r="MM19" s="705"/>
      <c r="MN19" s="705"/>
      <c r="MO19" s="705"/>
      <c r="MP19" s="705"/>
      <c r="MQ19" s="705"/>
      <c r="MR19" s="705"/>
      <c r="MS19" s="705"/>
      <c r="MT19" s="705"/>
      <c r="MU19" s="705"/>
      <c r="MV19" s="705"/>
      <c r="MW19" s="705"/>
      <c r="MX19" s="705"/>
      <c r="MY19" s="705"/>
      <c r="MZ19" s="705"/>
      <c r="NA19" s="705"/>
      <c r="NB19" s="705"/>
      <c r="NC19" s="705"/>
      <c r="ND19" s="705"/>
      <c r="NE19" s="705"/>
      <c r="NF19" s="705"/>
      <c r="NG19" s="705"/>
      <c r="NH19" s="705"/>
      <c r="NI19" s="705"/>
      <c r="NJ19" s="705"/>
      <c r="NK19" s="705"/>
      <c r="NL19" s="705"/>
      <c r="NM19" s="705"/>
      <c r="NN19" s="705"/>
      <c r="NO19" s="705"/>
      <c r="NP19" s="705"/>
      <c r="NQ19" s="705"/>
      <c r="NR19" s="705"/>
      <c r="NS19" s="705"/>
      <c r="NT19" s="705"/>
      <c r="NU19" s="705"/>
      <c r="NV19" s="705"/>
      <c r="NW19" s="705"/>
      <c r="NX19" s="705"/>
      <c r="NY19" s="705"/>
      <c r="NZ19" s="705"/>
      <c r="OA19" s="705"/>
      <c r="OB19" s="705"/>
      <c r="OC19" s="705"/>
      <c r="OD19" s="705"/>
      <c r="OE19" s="705"/>
      <c r="OF19" s="705"/>
      <c r="OG19" s="705"/>
      <c r="OH19" s="705"/>
      <c r="OI19" s="705"/>
      <c r="OJ19" s="705"/>
      <c r="OK19" s="705"/>
      <c r="OL19" s="705"/>
      <c r="OM19" s="705"/>
      <c r="ON19" s="705"/>
      <c r="OO19" s="705"/>
      <c r="OP19" s="705"/>
      <c r="OQ19" s="705"/>
      <c r="OR19" s="705"/>
      <c r="OS19" s="705"/>
      <c r="OT19" s="705"/>
      <c r="OU19" s="705"/>
      <c r="OV19" s="705"/>
      <c r="OW19" s="705"/>
      <c r="OX19" s="705"/>
      <c r="OY19" s="705"/>
      <c r="OZ19" s="705"/>
      <c r="PA19" s="705"/>
      <c r="PB19" s="705"/>
      <c r="PC19" s="705"/>
      <c r="PD19" s="705"/>
      <c r="PE19" s="705"/>
      <c r="PF19" s="705"/>
      <c r="PG19" s="705"/>
      <c r="PH19" s="705"/>
      <c r="PI19" s="705"/>
      <c r="PJ19" s="705"/>
      <c r="PK19" s="705"/>
      <c r="PL19" s="705"/>
      <c r="PM19" s="705"/>
      <c r="PN19" s="705"/>
      <c r="PO19" s="705"/>
      <c r="PP19" s="705"/>
      <c r="PQ19" s="705"/>
      <c r="PR19" s="705"/>
      <c r="PS19" s="705"/>
      <c r="PT19" s="705"/>
      <c r="PU19" s="705"/>
      <c r="PV19" s="705"/>
      <c r="PW19" s="705"/>
      <c r="PX19" s="705"/>
      <c r="PY19" s="705"/>
      <c r="PZ19" s="705"/>
      <c r="QA19" s="705"/>
      <c r="QB19" s="705"/>
      <c r="QC19" s="705"/>
      <c r="QD19" s="705"/>
      <c r="QE19" s="705"/>
      <c r="QF19" s="705"/>
      <c r="QG19" s="705"/>
      <c r="QH19" s="705"/>
      <c r="QI19" s="705"/>
      <c r="QJ19" s="705"/>
      <c r="QK19" s="705"/>
      <c r="QL19" s="705"/>
      <c r="QM19" s="705"/>
      <c r="QN19" s="705"/>
      <c r="QO19" s="705"/>
      <c r="QP19" s="705"/>
      <c r="QQ19" s="705"/>
      <c r="QR19" s="705"/>
      <c r="QS19" s="705"/>
      <c r="QT19" s="705"/>
      <c r="QU19" s="705"/>
      <c r="QV19" s="705"/>
      <c r="QW19" s="705"/>
      <c r="QX19" s="705"/>
      <c r="QY19" s="705"/>
      <c r="QZ19" s="705"/>
      <c r="RA19" s="705"/>
      <c r="RB19" s="705"/>
      <c r="RC19" s="705"/>
      <c r="RD19" s="705"/>
      <c r="RE19" s="705"/>
      <c r="RF19" s="705"/>
      <c r="RG19" s="705"/>
      <c r="RH19" s="705"/>
      <c r="RI19" s="705"/>
      <c r="RJ19" s="705"/>
      <c r="RK19" s="705"/>
      <c r="RL19" s="705"/>
      <c r="RM19" s="705"/>
      <c r="RN19" s="705"/>
      <c r="RO19" s="705"/>
      <c r="RP19" s="705"/>
      <c r="RQ19" s="705"/>
      <c r="RR19" s="705"/>
      <c r="RS19" s="705"/>
      <c r="RT19" s="705"/>
      <c r="RU19" s="705"/>
      <c r="RV19" s="705"/>
      <c r="RW19" s="705"/>
      <c r="RX19" s="705"/>
      <c r="RY19" s="705"/>
      <c r="RZ19" s="705"/>
      <c r="SA19" s="705"/>
      <c r="SB19" s="705"/>
      <c r="SC19" s="705"/>
      <c r="SD19" s="705"/>
      <c r="SE19" s="705"/>
      <c r="SF19" s="705"/>
      <c r="SG19" s="705"/>
      <c r="SH19" s="705"/>
      <c r="SI19" s="705"/>
      <c r="SJ19" s="705"/>
      <c r="SK19" s="705"/>
      <c r="SL19" s="705"/>
      <c r="SM19" s="705"/>
      <c r="SN19" s="705"/>
      <c r="SO19" s="705"/>
      <c r="SP19" s="705"/>
      <c r="SQ19" s="705"/>
      <c r="SR19" s="705"/>
      <c r="SS19" s="705"/>
      <c r="ST19" s="705"/>
      <c r="SU19" s="705"/>
      <c r="SV19" s="705"/>
      <c r="SW19" s="705"/>
      <c r="SX19" s="705"/>
      <c r="SY19" s="705"/>
      <c r="SZ19" s="705"/>
      <c r="TA19" s="705"/>
      <c r="TB19" s="705"/>
      <c r="TC19" s="705"/>
      <c r="TD19" s="705"/>
      <c r="TE19" s="705"/>
      <c r="TF19" s="705"/>
      <c r="TG19" s="705"/>
      <c r="TH19" s="705"/>
      <c r="TI19" s="705"/>
      <c r="TJ19" s="705"/>
      <c r="TK19" s="705"/>
      <c r="TL19" s="705"/>
      <c r="TM19" s="705"/>
      <c r="TN19" s="705"/>
      <c r="TO19" s="705"/>
      <c r="TP19" s="705"/>
      <c r="TQ19" s="705"/>
      <c r="TR19" s="705"/>
      <c r="TS19" s="705"/>
      <c r="TT19" s="705"/>
      <c r="TU19" s="705"/>
      <c r="TV19" s="705"/>
      <c r="TW19" s="705"/>
      <c r="TX19" s="705"/>
      <c r="TY19" s="705"/>
      <c r="TZ19" s="705"/>
      <c r="UA19" s="705"/>
      <c r="UB19" s="705"/>
      <c r="UC19" s="705"/>
      <c r="UD19" s="705"/>
      <c r="UE19" s="705"/>
      <c r="UF19" s="705"/>
      <c r="UG19" s="705"/>
      <c r="UH19" s="705"/>
      <c r="UI19" s="705"/>
      <c r="UJ19" s="705"/>
      <c r="UK19" s="705"/>
      <c r="UL19" s="705"/>
      <c r="UM19" s="705"/>
      <c r="UN19" s="705"/>
      <c r="UO19" s="705"/>
      <c r="UP19" s="705"/>
      <c r="UQ19" s="705"/>
      <c r="UR19" s="705"/>
      <c r="US19" s="705"/>
      <c r="UT19" s="705"/>
      <c r="UU19" s="705"/>
      <c r="UV19" s="705"/>
      <c r="UW19" s="705"/>
      <c r="UX19" s="705"/>
      <c r="UY19" s="705"/>
      <c r="UZ19" s="705"/>
      <c r="VA19" s="705"/>
      <c r="VB19" s="705"/>
      <c r="VC19" s="705"/>
      <c r="VD19" s="705"/>
      <c r="VE19" s="705"/>
      <c r="VF19" s="705"/>
      <c r="VG19" s="705"/>
      <c r="VH19" s="705"/>
      <c r="VI19" s="705"/>
      <c r="VJ19" s="705"/>
      <c r="VK19" s="705"/>
      <c r="VL19" s="705"/>
      <c r="VM19" s="705"/>
      <c r="VN19" s="705"/>
      <c r="VO19" s="705"/>
      <c r="VP19" s="705"/>
      <c r="VQ19" s="705"/>
      <c r="VR19" s="705"/>
      <c r="VS19" s="705"/>
      <c r="VT19" s="705"/>
      <c r="VU19" s="705"/>
      <c r="VV19" s="705"/>
      <c r="VW19" s="705"/>
      <c r="VX19" s="705"/>
      <c r="VY19" s="705"/>
      <c r="VZ19" s="705"/>
      <c r="WA19" s="705"/>
      <c r="WB19" s="705"/>
      <c r="WC19" s="705"/>
      <c r="WD19" s="705"/>
      <c r="WE19" s="705"/>
      <c r="WF19" s="705"/>
      <c r="WG19" s="705"/>
      <c r="WH19" s="705"/>
      <c r="WI19" s="705"/>
      <c r="WJ19" s="705"/>
      <c r="WK19" s="705"/>
      <c r="WL19" s="705"/>
      <c r="WM19" s="705"/>
      <c r="WN19" s="705"/>
      <c r="WO19" s="705"/>
      <c r="WP19" s="705"/>
      <c r="WQ19" s="705"/>
      <c r="WR19" s="705"/>
      <c r="WS19" s="705"/>
      <c r="WT19" s="705"/>
      <c r="WU19" s="705"/>
      <c r="WV19" s="705"/>
      <c r="WW19" s="705"/>
      <c r="WX19" s="705"/>
      <c r="WY19" s="705"/>
      <c r="WZ19" s="705"/>
      <c r="XA19" s="705"/>
      <c r="XB19" s="705"/>
      <c r="XC19" s="705"/>
      <c r="XD19" s="705"/>
      <c r="XE19" s="705"/>
      <c r="XF19" s="705"/>
      <c r="XG19" s="705"/>
      <c r="XH19" s="705"/>
      <c r="XI19" s="705"/>
      <c r="XJ19" s="705"/>
      <c r="XK19" s="705"/>
      <c r="XL19" s="705"/>
      <c r="XM19" s="705"/>
      <c r="XN19" s="705"/>
      <c r="XO19" s="705"/>
      <c r="XP19" s="705"/>
      <c r="XQ19" s="705"/>
      <c r="XR19" s="705"/>
      <c r="XS19" s="705"/>
      <c r="XT19" s="705"/>
      <c r="XU19" s="705"/>
      <c r="XV19" s="705"/>
      <c r="XW19" s="705"/>
      <c r="XX19" s="705"/>
      <c r="XY19" s="705"/>
      <c r="XZ19" s="705"/>
      <c r="YA19" s="705"/>
      <c r="YB19" s="705"/>
      <c r="YC19" s="705"/>
      <c r="YD19" s="705"/>
      <c r="YE19" s="705"/>
      <c r="YF19" s="705"/>
      <c r="YG19" s="705"/>
      <c r="YH19" s="705"/>
      <c r="YI19" s="705"/>
      <c r="YJ19" s="705"/>
      <c r="YK19" s="705"/>
      <c r="YL19" s="705"/>
      <c r="YM19" s="705"/>
      <c r="YN19" s="705"/>
      <c r="YO19" s="705"/>
      <c r="YP19" s="705"/>
      <c r="YQ19" s="705"/>
      <c r="YR19" s="705"/>
      <c r="YS19" s="705"/>
      <c r="YT19" s="705"/>
      <c r="YU19" s="705"/>
      <c r="YV19" s="705"/>
      <c r="YW19" s="705"/>
      <c r="YX19" s="705"/>
      <c r="YY19" s="705"/>
      <c r="YZ19" s="705"/>
      <c r="ZA19" s="705"/>
      <c r="ZB19" s="705"/>
      <c r="ZC19" s="705"/>
      <c r="ZD19" s="705"/>
      <c r="ZE19" s="705"/>
      <c r="ZF19" s="705"/>
      <c r="ZG19" s="705"/>
      <c r="ZH19" s="705"/>
      <c r="ZI19" s="705"/>
      <c r="ZJ19" s="705"/>
      <c r="ZK19" s="705"/>
      <c r="ZL19" s="705"/>
      <c r="ZM19" s="705"/>
      <c r="ZN19" s="705"/>
      <c r="ZO19" s="705"/>
      <c r="ZP19" s="705"/>
      <c r="ZQ19" s="705"/>
      <c r="ZR19" s="705"/>
      <c r="ZS19" s="705"/>
      <c r="ZT19" s="705"/>
      <c r="ZU19" s="705"/>
      <c r="ZV19" s="705"/>
      <c r="ZW19" s="705"/>
      <c r="ZX19" s="705"/>
      <c r="ZY19" s="705"/>
      <c r="ZZ19" s="705"/>
      <c r="AAA19" s="705"/>
      <c r="AAB19" s="705"/>
      <c r="AAC19" s="705"/>
      <c r="AAD19" s="705"/>
      <c r="AAE19" s="705"/>
      <c r="AAF19" s="705"/>
      <c r="AAG19" s="705"/>
      <c r="AAH19" s="705"/>
      <c r="AAI19" s="705"/>
      <c r="AAJ19" s="705"/>
      <c r="AAK19" s="705"/>
      <c r="AAL19" s="705"/>
      <c r="AAM19" s="705"/>
      <c r="AAN19" s="705"/>
      <c r="AAO19" s="705"/>
      <c r="AAP19" s="705"/>
      <c r="AAQ19" s="705"/>
      <c r="AAR19" s="705"/>
      <c r="AAS19" s="705"/>
      <c r="AAT19" s="705"/>
      <c r="AAU19" s="705"/>
      <c r="AAV19" s="705"/>
      <c r="AAW19" s="705"/>
      <c r="AAX19" s="705"/>
      <c r="AAY19" s="705"/>
      <c r="AAZ19" s="705"/>
      <c r="ABA19" s="705"/>
      <c r="ABB19" s="705"/>
      <c r="ABC19" s="705"/>
      <c r="ABD19" s="705"/>
      <c r="ABE19" s="705"/>
      <c r="ABF19" s="705"/>
      <c r="ABG19" s="705"/>
      <c r="ABH19" s="705"/>
      <c r="ABI19" s="705"/>
      <c r="ABJ19" s="705"/>
      <c r="ABK19" s="705"/>
      <c r="ABL19" s="705"/>
      <c r="ABM19" s="705"/>
      <c r="ABN19" s="705"/>
      <c r="ABO19" s="705"/>
      <c r="ABP19" s="705"/>
      <c r="ABQ19" s="705"/>
      <c r="ABR19" s="705"/>
      <c r="ABS19" s="705"/>
      <c r="ABT19" s="705"/>
      <c r="ABU19" s="705"/>
      <c r="ABV19" s="705"/>
      <c r="ABW19" s="705"/>
      <c r="ABX19" s="705"/>
      <c r="ABY19" s="705"/>
      <c r="ABZ19" s="705"/>
      <c r="ACA19" s="705"/>
      <c r="ACB19" s="705"/>
      <c r="ACC19" s="705"/>
      <c r="ACD19" s="705"/>
      <c r="ACE19" s="705"/>
      <c r="ACF19" s="705"/>
      <c r="ACG19" s="705"/>
      <c r="ACH19" s="705"/>
      <c r="ACI19" s="705"/>
      <c r="ACJ19" s="705"/>
      <c r="ACK19" s="705"/>
      <c r="ACL19" s="705"/>
      <c r="ACM19" s="705"/>
      <c r="ACN19" s="705"/>
      <c r="ACO19" s="705"/>
      <c r="ACP19" s="705"/>
      <c r="ACQ19" s="705"/>
      <c r="ACR19" s="705"/>
      <c r="ACS19" s="705"/>
      <c r="ACT19" s="705"/>
      <c r="ACU19" s="705"/>
      <c r="ACV19" s="705"/>
      <c r="ACW19" s="705"/>
      <c r="ACX19" s="705"/>
      <c r="ACY19" s="705"/>
      <c r="ACZ19" s="705"/>
      <c r="ADA19" s="705"/>
      <c r="ADB19" s="705"/>
      <c r="ADC19" s="705"/>
      <c r="ADD19" s="705"/>
      <c r="ADE19" s="705"/>
      <c r="ADF19" s="705"/>
      <c r="ADG19" s="705"/>
      <c r="ADH19" s="705"/>
      <c r="ADI19" s="705"/>
      <c r="ADJ19" s="705"/>
      <c r="ADK19" s="705"/>
      <c r="ADL19" s="705"/>
      <c r="ADM19" s="705"/>
      <c r="ADN19" s="705"/>
      <c r="ADO19" s="705"/>
      <c r="ADP19" s="705"/>
      <c r="ADQ19" s="705"/>
      <c r="ADR19" s="705"/>
      <c r="ADS19" s="705"/>
      <c r="ADT19" s="705"/>
      <c r="ADU19" s="705"/>
      <c r="ADV19" s="705"/>
      <c r="ADW19" s="705"/>
      <c r="ADX19" s="705"/>
      <c r="ADY19" s="705"/>
      <c r="ADZ19" s="705"/>
      <c r="AEA19" s="705"/>
      <c r="AEB19" s="705"/>
      <c r="AEC19" s="705"/>
      <c r="AED19" s="705"/>
      <c r="AEE19" s="705"/>
      <c r="AEF19" s="705"/>
      <c r="AEG19" s="705"/>
      <c r="AEH19" s="705"/>
      <c r="AEI19" s="705"/>
      <c r="AEJ19" s="705"/>
      <c r="AEK19" s="705"/>
      <c r="AEL19" s="705"/>
      <c r="AEM19" s="705"/>
      <c r="AEN19" s="705"/>
      <c r="AEO19" s="705"/>
      <c r="AEP19" s="705"/>
      <c r="AEQ19" s="705"/>
      <c r="AER19" s="705"/>
      <c r="AES19" s="705"/>
      <c r="AET19" s="705"/>
      <c r="AEU19" s="705"/>
      <c r="AEV19" s="705"/>
      <c r="AEW19" s="705"/>
      <c r="AEX19" s="705"/>
      <c r="AEY19" s="705"/>
      <c r="AEZ19" s="705"/>
      <c r="AFA19" s="705"/>
      <c r="AFB19" s="705"/>
      <c r="AFC19" s="705"/>
      <c r="AFD19" s="705"/>
      <c r="AFE19" s="705"/>
      <c r="AFF19" s="705"/>
      <c r="AFG19" s="705"/>
      <c r="AFH19" s="705"/>
      <c r="AFI19" s="705"/>
      <c r="AFJ19" s="705"/>
      <c r="AFK19" s="705"/>
      <c r="AFL19" s="705"/>
      <c r="AFM19" s="705"/>
      <c r="AFN19" s="705"/>
      <c r="AFO19" s="705"/>
      <c r="AFP19" s="705"/>
      <c r="AFQ19" s="705"/>
      <c r="AFR19" s="705"/>
      <c r="AFS19" s="705"/>
      <c r="AFT19" s="705"/>
      <c r="AFU19" s="705"/>
      <c r="AFV19" s="705"/>
      <c r="AFW19" s="705"/>
      <c r="AFX19" s="705"/>
      <c r="AFY19" s="705"/>
      <c r="AFZ19" s="705"/>
      <c r="AGA19" s="705"/>
      <c r="AGB19" s="705"/>
      <c r="AGC19" s="705"/>
      <c r="AGD19" s="705"/>
      <c r="AGE19" s="705"/>
      <c r="AGF19" s="705"/>
      <c r="AGG19" s="705"/>
      <c r="AGH19" s="705"/>
      <c r="AGI19" s="705"/>
      <c r="AGJ19" s="705"/>
      <c r="AGK19" s="705"/>
      <c r="AGL19" s="705"/>
      <c r="AGM19" s="705"/>
      <c r="AGN19" s="705"/>
      <c r="AGO19" s="705"/>
      <c r="AGP19" s="705"/>
      <c r="AGQ19" s="705"/>
      <c r="AGR19" s="705"/>
      <c r="AGS19" s="705"/>
      <c r="AGT19" s="705"/>
      <c r="AGU19" s="705"/>
      <c r="AGV19" s="705"/>
      <c r="AGW19" s="705"/>
      <c r="AGX19" s="705"/>
      <c r="AGY19" s="705"/>
      <c r="AGZ19" s="705"/>
      <c r="AHA19" s="705"/>
      <c r="AHB19" s="705"/>
      <c r="AHC19" s="705"/>
      <c r="AHD19" s="705"/>
      <c r="AHE19" s="705"/>
      <c r="AHF19" s="705"/>
      <c r="AHG19" s="705"/>
      <c r="AHH19" s="705"/>
      <c r="AHI19" s="705"/>
      <c r="AHJ19" s="705"/>
      <c r="AHK19" s="705"/>
      <c r="AHL19" s="705"/>
      <c r="AHM19" s="705"/>
      <c r="AHN19" s="705"/>
      <c r="AHO19" s="705"/>
      <c r="AHP19" s="705"/>
      <c r="AHQ19" s="705"/>
      <c r="AHR19" s="705"/>
      <c r="AHS19" s="705"/>
      <c r="AHT19" s="705"/>
      <c r="AHU19" s="705"/>
      <c r="AHV19" s="705"/>
      <c r="AHW19" s="705"/>
      <c r="AHX19" s="705"/>
      <c r="AHY19" s="705"/>
      <c r="AHZ19" s="705"/>
      <c r="AIA19" s="705"/>
      <c r="AIB19" s="705"/>
      <c r="AIC19" s="705"/>
      <c r="AID19" s="705"/>
      <c r="AIE19" s="705"/>
      <c r="AIF19" s="705"/>
      <c r="AIG19" s="705"/>
      <c r="AIH19" s="705"/>
      <c r="AII19" s="705"/>
      <c r="AIJ19" s="705"/>
      <c r="AIK19" s="705"/>
      <c r="AIL19" s="705"/>
      <c r="AIM19" s="705"/>
      <c r="AIN19" s="705"/>
      <c r="AIO19" s="705"/>
      <c r="AIP19" s="705"/>
      <c r="AIQ19" s="705"/>
      <c r="AIR19" s="705"/>
      <c r="AIS19" s="705"/>
      <c r="AIT19" s="705"/>
      <c r="AIU19" s="705"/>
      <c r="AIV19" s="705"/>
      <c r="AIW19" s="705"/>
      <c r="AIX19" s="705"/>
      <c r="AIY19" s="705"/>
      <c r="AIZ19" s="705"/>
      <c r="AJA19" s="705"/>
      <c r="AJB19" s="705"/>
      <c r="AJC19" s="705"/>
      <c r="AJD19" s="705"/>
      <c r="AJE19" s="705"/>
      <c r="AJF19" s="705"/>
      <c r="AJG19" s="705"/>
      <c r="AJH19" s="705"/>
      <c r="AJI19" s="705"/>
      <c r="AJJ19" s="705"/>
      <c r="AJK19" s="705"/>
      <c r="AJL19" s="705"/>
      <c r="AJM19" s="705"/>
      <c r="AJN19" s="705"/>
      <c r="AJO19" s="705"/>
      <c r="AJP19" s="705"/>
      <c r="AJQ19" s="705"/>
      <c r="AJR19" s="705"/>
      <c r="AJS19" s="705"/>
      <c r="AJT19" s="705"/>
      <c r="AJU19" s="705"/>
      <c r="AJV19" s="705"/>
      <c r="AJW19" s="705"/>
      <c r="AJX19" s="705"/>
      <c r="AJY19" s="705"/>
      <c r="AJZ19" s="705"/>
      <c r="AKA19" s="705"/>
      <c r="AKB19" s="705"/>
      <c r="AKC19" s="705"/>
      <c r="AKD19" s="705"/>
      <c r="AKE19" s="705"/>
      <c r="AKF19" s="705"/>
      <c r="AKG19" s="705"/>
      <c r="AKH19" s="705"/>
      <c r="AKI19" s="705"/>
      <c r="AKJ19" s="705"/>
      <c r="AKK19" s="705"/>
      <c r="AKL19" s="705"/>
      <c r="AKM19" s="705"/>
      <c r="AKN19" s="705"/>
      <c r="AKO19" s="705"/>
      <c r="AKP19" s="705"/>
    </row>
    <row r="20" spans="1:978" s="117" customFormat="1" ht="15" customHeight="1" x14ac:dyDescent="0.3">
      <c r="A20" s="194"/>
      <c r="B20" s="848" t="s">
        <v>1690</v>
      </c>
      <c r="C20" s="874" t="s">
        <v>498</v>
      </c>
      <c r="D20" s="849" t="s">
        <v>823</v>
      </c>
      <c r="E20" s="262"/>
      <c r="F20" s="748"/>
      <c r="G20" s="705"/>
      <c r="H20" s="705"/>
      <c r="I20" s="853"/>
      <c r="J20" s="705"/>
      <c r="K20" s="705"/>
      <c r="L20" s="705"/>
      <c r="M20" s="705"/>
      <c r="N20" s="705"/>
      <c r="O20" s="705"/>
      <c r="P20" s="705"/>
      <c r="Q20" s="705"/>
      <c r="R20" s="705"/>
      <c r="S20" s="705"/>
      <c r="T20" s="705"/>
      <c r="U20" s="705"/>
      <c r="V20" s="705"/>
      <c r="W20" s="705"/>
      <c r="X20" s="705"/>
      <c r="Y20" s="705"/>
      <c r="Z20" s="705"/>
      <c r="AA20" s="705"/>
      <c r="AB20" s="705"/>
      <c r="AC20" s="705"/>
      <c r="AD20" s="705"/>
      <c r="AE20" s="705"/>
      <c r="AF20" s="705"/>
      <c r="AG20" s="705"/>
      <c r="AH20" s="705"/>
      <c r="AI20" s="705"/>
      <c r="AJ20" s="705"/>
      <c r="AK20" s="705"/>
      <c r="AL20" s="705"/>
      <c r="AM20" s="705"/>
      <c r="AN20" s="705"/>
      <c r="AO20" s="705"/>
      <c r="AP20" s="705"/>
      <c r="AQ20" s="705"/>
      <c r="AR20" s="705"/>
      <c r="AS20" s="705"/>
      <c r="AT20" s="705"/>
      <c r="AU20" s="705"/>
      <c r="AV20" s="705"/>
      <c r="AW20" s="705"/>
      <c r="AX20" s="705"/>
      <c r="AY20" s="705"/>
      <c r="AZ20" s="705"/>
      <c r="BA20" s="705"/>
      <c r="BB20" s="705"/>
      <c r="BC20" s="705"/>
      <c r="BD20" s="705"/>
      <c r="BE20" s="705"/>
      <c r="BF20" s="705"/>
      <c r="BG20" s="705"/>
      <c r="BH20" s="705"/>
      <c r="BI20" s="705"/>
      <c r="BJ20" s="705"/>
      <c r="BK20" s="705"/>
      <c r="BL20" s="705"/>
      <c r="BM20" s="705"/>
      <c r="BN20" s="705"/>
      <c r="BO20" s="705"/>
      <c r="BP20" s="705"/>
      <c r="BQ20" s="705"/>
      <c r="BR20" s="705"/>
      <c r="BS20" s="705"/>
      <c r="BT20" s="705"/>
      <c r="BU20" s="705"/>
      <c r="BV20" s="705"/>
      <c r="BW20" s="705"/>
      <c r="BX20" s="705"/>
      <c r="BY20" s="705"/>
      <c r="BZ20" s="705"/>
      <c r="CA20" s="705"/>
      <c r="CB20" s="705"/>
      <c r="CC20" s="705"/>
      <c r="CD20" s="705"/>
      <c r="CE20" s="705"/>
      <c r="CF20" s="705"/>
      <c r="CG20" s="705"/>
      <c r="CH20" s="705"/>
      <c r="CI20" s="705"/>
      <c r="CJ20" s="705"/>
      <c r="CK20" s="705"/>
      <c r="CL20" s="705"/>
      <c r="CM20" s="705"/>
      <c r="CN20" s="705"/>
      <c r="CO20" s="705"/>
      <c r="CP20" s="705"/>
      <c r="CQ20" s="705"/>
      <c r="CR20" s="705"/>
      <c r="CS20" s="705"/>
      <c r="CT20" s="705"/>
      <c r="CU20" s="705"/>
      <c r="CV20" s="705"/>
      <c r="CW20" s="705"/>
      <c r="CX20" s="705"/>
      <c r="CY20" s="705"/>
      <c r="CZ20" s="705"/>
      <c r="DA20" s="705"/>
      <c r="DB20" s="705"/>
      <c r="DC20" s="705"/>
      <c r="DD20" s="705"/>
      <c r="DE20" s="705"/>
      <c r="DF20" s="705"/>
      <c r="DG20" s="705"/>
      <c r="DH20" s="705"/>
      <c r="DI20" s="705"/>
      <c r="DJ20" s="705"/>
      <c r="DK20" s="705"/>
      <c r="DL20" s="705"/>
      <c r="DM20" s="705"/>
      <c r="DN20" s="705"/>
      <c r="DO20" s="705"/>
      <c r="DP20" s="705"/>
      <c r="DQ20" s="705"/>
      <c r="DR20" s="705"/>
      <c r="DS20" s="705"/>
      <c r="DT20" s="705"/>
      <c r="DU20" s="705"/>
      <c r="DV20" s="705"/>
      <c r="DW20" s="705"/>
      <c r="DX20" s="705"/>
      <c r="DY20" s="705"/>
      <c r="DZ20" s="705"/>
      <c r="EA20" s="705"/>
      <c r="EB20" s="705"/>
      <c r="EC20" s="705"/>
      <c r="ED20" s="705"/>
      <c r="EE20" s="705"/>
      <c r="EF20" s="705"/>
      <c r="EG20" s="705"/>
      <c r="EH20" s="705"/>
      <c r="EI20" s="705"/>
      <c r="EJ20" s="705"/>
      <c r="EK20" s="705"/>
      <c r="EL20" s="705"/>
      <c r="EM20" s="705"/>
      <c r="EN20" s="705"/>
      <c r="EO20" s="705"/>
      <c r="EP20" s="705"/>
      <c r="EQ20" s="705"/>
      <c r="ER20" s="705"/>
      <c r="ES20" s="705"/>
      <c r="ET20" s="705"/>
      <c r="EU20" s="705"/>
      <c r="EV20" s="705"/>
      <c r="EW20" s="705"/>
      <c r="EX20" s="705"/>
      <c r="EY20" s="705"/>
      <c r="EZ20" s="705"/>
      <c r="FA20" s="705"/>
      <c r="FB20" s="705"/>
      <c r="FC20" s="705"/>
      <c r="FD20" s="705"/>
      <c r="FE20" s="705"/>
      <c r="FF20" s="705"/>
      <c r="FG20" s="705"/>
      <c r="FH20" s="705"/>
      <c r="FI20" s="705"/>
      <c r="FJ20" s="705"/>
      <c r="FK20" s="705"/>
      <c r="FL20" s="705"/>
      <c r="FM20" s="705"/>
      <c r="FN20" s="705"/>
      <c r="FO20" s="705"/>
      <c r="FP20" s="705"/>
      <c r="FQ20" s="705"/>
      <c r="FR20" s="705"/>
      <c r="FS20" s="705"/>
      <c r="FT20" s="705"/>
      <c r="FU20" s="705"/>
      <c r="FV20" s="705"/>
      <c r="FW20" s="705"/>
      <c r="FX20" s="705"/>
      <c r="FY20" s="705"/>
      <c r="FZ20" s="705"/>
      <c r="GA20" s="705"/>
      <c r="GB20" s="705"/>
      <c r="GC20" s="705"/>
      <c r="GD20" s="705"/>
      <c r="GE20" s="705"/>
      <c r="GF20" s="705"/>
      <c r="GG20" s="705"/>
      <c r="GH20" s="705"/>
      <c r="GI20" s="705"/>
      <c r="GJ20" s="705"/>
      <c r="GK20" s="705"/>
      <c r="GL20" s="705"/>
      <c r="GM20" s="705"/>
      <c r="GN20" s="705"/>
      <c r="GO20" s="705"/>
      <c r="GP20" s="705"/>
      <c r="GQ20" s="705"/>
      <c r="GR20" s="705"/>
      <c r="GS20" s="705"/>
      <c r="GT20" s="705"/>
      <c r="GU20" s="705"/>
      <c r="GV20" s="705"/>
      <c r="GW20" s="705"/>
      <c r="GX20" s="705"/>
      <c r="GY20" s="705"/>
      <c r="GZ20" s="705"/>
      <c r="HA20" s="705"/>
      <c r="HB20" s="705"/>
      <c r="HC20" s="705"/>
      <c r="HD20" s="705"/>
      <c r="HE20" s="705"/>
      <c r="HF20" s="705"/>
      <c r="HG20" s="705"/>
      <c r="HH20" s="705"/>
      <c r="HI20" s="705"/>
      <c r="HJ20" s="705"/>
      <c r="HK20" s="705"/>
      <c r="HL20" s="705"/>
      <c r="HM20" s="705"/>
      <c r="HN20" s="705"/>
      <c r="HO20" s="705"/>
      <c r="HP20" s="705"/>
      <c r="HQ20" s="705"/>
      <c r="HR20" s="705"/>
      <c r="HS20" s="705"/>
      <c r="HT20" s="705"/>
      <c r="HU20" s="705"/>
      <c r="HV20" s="705"/>
      <c r="HW20" s="705"/>
      <c r="HX20" s="705"/>
      <c r="HY20" s="705"/>
      <c r="HZ20" s="705"/>
      <c r="IA20" s="705"/>
      <c r="IB20" s="705"/>
      <c r="IC20" s="705"/>
      <c r="ID20" s="705"/>
      <c r="IE20" s="705"/>
      <c r="IF20" s="705"/>
      <c r="IG20" s="705"/>
      <c r="IH20" s="705"/>
      <c r="II20" s="705"/>
      <c r="IJ20" s="705"/>
      <c r="IK20" s="705"/>
      <c r="IL20" s="705"/>
      <c r="IM20" s="705"/>
      <c r="IN20" s="705"/>
      <c r="IO20" s="705"/>
      <c r="IP20" s="705"/>
      <c r="IQ20" s="705"/>
      <c r="IR20" s="705"/>
      <c r="IS20" s="705"/>
      <c r="IT20" s="705"/>
      <c r="IU20" s="705"/>
      <c r="IV20" s="705"/>
      <c r="IW20" s="705"/>
      <c r="IX20" s="705"/>
      <c r="IY20" s="705"/>
      <c r="IZ20" s="705"/>
      <c r="JA20" s="705"/>
      <c r="JB20" s="705"/>
      <c r="JC20" s="705"/>
      <c r="JD20" s="705"/>
      <c r="JE20" s="705"/>
      <c r="JF20" s="705"/>
      <c r="JG20" s="705"/>
      <c r="JH20" s="705"/>
      <c r="JI20" s="705"/>
      <c r="JJ20" s="705"/>
      <c r="JK20" s="705"/>
      <c r="JL20" s="705"/>
      <c r="JM20" s="705"/>
      <c r="JN20" s="705"/>
      <c r="JO20" s="705"/>
      <c r="JP20" s="705"/>
      <c r="JQ20" s="705"/>
      <c r="JR20" s="705"/>
      <c r="JS20" s="705"/>
      <c r="JT20" s="705"/>
      <c r="JU20" s="705"/>
      <c r="JV20" s="705"/>
      <c r="JW20" s="705"/>
      <c r="JX20" s="705"/>
      <c r="JY20" s="705"/>
      <c r="JZ20" s="705"/>
      <c r="KA20" s="705"/>
      <c r="KB20" s="705"/>
      <c r="KC20" s="705"/>
      <c r="KD20" s="705"/>
      <c r="KE20" s="705"/>
      <c r="KF20" s="705"/>
      <c r="KG20" s="705"/>
      <c r="KH20" s="705"/>
      <c r="KI20" s="705"/>
      <c r="KJ20" s="705"/>
      <c r="KK20" s="705"/>
      <c r="KL20" s="705"/>
      <c r="KM20" s="705"/>
      <c r="KN20" s="705"/>
      <c r="KO20" s="705"/>
      <c r="KP20" s="705"/>
      <c r="KQ20" s="705"/>
      <c r="KR20" s="705"/>
      <c r="KS20" s="705"/>
      <c r="KT20" s="705"/>
      <c r="KU20" s="705"/>
      <c r="KV20" s="705"/>
      <c r="KW20" s="705"/>
      <c r="KX20" s="705"/>
      <c r="KY20" s="705"/>
      <c r="KZ20" s="705"/>
      <c r="LA20" s="705"/>
      <c r="LB20" s="705"/>
      <c r="LC20" s="705"/>
      <c r="LD20" s="705"/>
      <c r="LE20" s="705"/>
      <c r="LF20" s="705"/>
      <c r="LG20" s="705"/>
      <c r="LH20" s="705"/>
      <c r="LI20" s="705"/>
      <c r="LJ20" s="705"/>
      <c r="LK20" s="705"/>
      <c r="LL20" s="705"/>
      <c r="LM20" s="705"/>
      <c r="LN20" s="705"/>
      <c r="LO20" s="705"/>
      <c r="LP20" s="705"/>
      <c r="LQ20" s="705"/>
      <c r="LR20" s="705"/>
      <c r="LS20" s="705"/>
      <c r="LT20" s="705"/>
      <c r="LU20" s="705"/>
      <c r="LV20" s="705"/>
      <c r="LW20" s="705"/>
      <c r="LX20" s="705"/>
      <c r="LY20" s="705"/>
      <c r="LZ20" s="705"/>
      <c r="MA20" s="705"/>
      <c r="MB20" s="705"/>
      <c r="MC20" s="705"/>
      <c r="MD20" s="705"/>
      <c r="ME20" s="705"/>
      <c r="MF20" s="705"/>
      <c r="MG20" s="705"/>
      <c r="MH20" s="705"/>
      <c r="MI20" s="705"/>
      <c r="MJ20" s="705"/>
      <c r="MK20" s="705"/>
      <c r="ML20" s="705"/>
      <c r="MM20" s="705"/>
      <c r="MN20" s="705"/>
      <c r="MO20" s="705"/>
      <c r="MP20" s="705"/>
      <c r="MQ20" s="705"/>
      <c r="MR20" s="705"/>
      <c r="MS20" s="705"/>
      <c r="MT20" s="705"/>
      <c r="MU20" s="705"/>
      <c r="MV20" s="705"/>
      <c r="MW20" s="705"/>
      <c r="MX20" s="705"/>
      <c r="MY20" s="705"/>
      <c r="MZ20" s="705"/>
      <c r="NA20" s="705"/>
      <c r="NB20" s="705"/>
      <c r="NC20" s="705"/>
      <c r="ND20" s="705"/>
      <c r="NE20" s="705"/>
      <c r="NF20" s="705"/>
      <c r="NG20" s="705"/>
      <c r="NH20" s="705"/>
      <c r="NI20" s="705"/>
      <c r="NJ20" s="705"/>
      <c r="NK20" s="705"/>
      <c r="NL20" s="705"/>
      <c r="NM20" s="705"/>
      <c r="NN20" s="705"/>
      <c r="NO20" s="705"/>
      <c r="NP20" s="705"/>
      <c r="NQ20" s="705"/>
      <c r="NR20" s="705"/>
      <c r="NS20" s="705"/>
      <c r="NT20" s="705"/>
      <c r="NU20" s="705"/>
      <c r="NV20" s="705"/>
      <c r="NW20" s="705"/>
      <c r="NX20" s="705"/>
      <c r="NY20" s="705"/>
      <c r="NZ20" s="705"/>
      <c r="OA20" s="705"/>
      <c r="OB20" s="705"/>
      <c r="OC20" s="705"/>
      <c r="OD20" s="705"/>
      <c r="OE20" s="705"/>
      <c r="OF20" s="705"/>
      <c r="OG20" s="705"/>
      <c r="OH20" s="705"/>
      <c r="OI20" s="705"/>
      <c r="OJ20" s="705"/>
      <c r="OK20" s="705"/>
      <c r="OL20" s="705"/>
      <c r="OM20" s="705"/>
      <c r="ON20" s="705"/>
      <c r="OO20" s="705"/>
      <c r="OP20" s="705"/>
      <c r="OQ20" s="705"/>
      <c r="OR20" s="705"/>
      <c r="OS20" s="705"/>
      <c r="OT20" s="705"/>
      <c r="OU20" s="705"/>
      <c r="OV20" s="705"/>
      <c r="OW20" s="705"/>
      <c r="OX20" s="705"/>
      <c r="OY20" s="705"/>
      <c r="OZ20" s="705"/>
      <c r="PA20" s="705"/>
      <c r="PB20" s="705"/>
      <c r="PC20" s="705"/>
      <c r="PD20" s="705"/>
      <c r="PE20" s="705"/>
      <c r="PF20" s="705"/>
      <c r="PG20" s="705"/>
      <c r="PH20" s="705"/>
      <c r="PI20" s="705"/>
      <c r="PJ20" s="705"/>
      <c r="PK20" s="705"/>
      <c r="PL20" s="705"/>
      <c r="PM20" s="705"/>
      <c r="PN20" s="705"/>
      <c r="PO20" s="705"/>
      <c r="PP20" s="705"/>
      <c r="PQ20" s="705"/>
      <c r="PR20" s="705"/>
      <c r="PS20" s="705"/>
      <c r="PT20" s="705"/>
      <c r="PU20" s="705"/>
      <c r="PV20" s="705"/>
      <c r="PW20" s="705"/>
      <c r="PX20" s="705"/>
      <c r="PY20" s="705"/>
      <c r="PZ20" s="705"/>
      <c r="QA20" s="705"/>
      <c r="QB20" s="705"/>
      <c r="QC20" s="705"/>
      <c r="QD20" s="705"/>
      <c r="QE20" s="705"/>
      <c r="QF20" s="705"/>
      <c r="QG20" s="705"/>
      <c r="QH20" s="705"/>
      <c r="QI20" s="705"/>
      <c r="QJ20" s="705"/>
      <c r="QK20" s="705"/>
      <c r="QL20" s="705"/>
      <c r="QM20" s="705"/>
      <c r="QN20" s="705"/>
      <c r="QO20" s="705"/>
      <c r="QP20" s="705"/>
      <c r="QQ20" s="705"/>
      <c r="QR20" s="705"/>
      <c r="QS20" s="705"/>
      <c r="QT20" s="705"/>
      <c r="QU20" s="705"/>
      <c r="QV20" s="705"/>
      <c r="QW20" s="705"/>
      <c r="QX20" s="705"/>
      <c r="QY20" s="705"/>
      <c r="QZ20" s="705"/>
      <c r="RA20" s="705"/>
      <c r="RB20" s="705"/>
      <c r="RC20" s="705"/>
      <c r="RD20" s="705"/>
      <c r="RE20" s="705"/>
      <c r="RF20" s="705"/>
      <c r="RG20" s="705"/>
      <c r="RH20" s="705"/>
      <c r="RI20" s="705"/>
      <c r="RJ20" s="705"/>
      <c r="RK20" s="705"/>
      <c r="RL20" s="705"/>
      <c r="RM20" s="705"/>
      <c r="RN20" s="705"/>
      <c r="RO20" s="705"/>
      <c r="RP20" s="705"/>
      <c r="RQ20" s="705"/>
      <c r="RR20" s="705"/>
      <c r="RS20" s="705"/>
      <c r="RT20" s="705"/>
      <c r="RU20" s="705"/>
      <c r="RV20" s="705"/>
      <c r="RW20" s="705"/>
      <c r="RX20" s="705"/>
      <c r="RY20" s="705"/>
      <c r="RZ20" s="705"/>
      <c r="SA20" s="705"/>
      <c r="SB20" s="705"/>
      <c r="SC20" s="705"/>
      <c r="SD20" s="705"/>
      <c r="SE20" s="705"/>
      <c r="SF20" s="705"/>
      <c r="SG20" s="705"/>
      <c r="SH20" s="705"/>
      <c r="SI20" s="705"/>
      <c r="SJ20" s="705"/>
      <c r="SK20" s="705"/>
      <c r="SL20" s="705"/>
      <c r="SM20" s="705"/>
      <c r="SN20" s="705"/>
      <c r="SO20" s="705"/>
      <c r="SP20" s="705"/>
      <c r="SQ20" s="705"/>
      <c r="SR20" s="705"/>
      <c r="SS20" s="705"/>
      <c r="ST20" s="705"/>
      <c r="SU20" s="705"/>
      <c r="SV20" s="705"/>
      <c r="SW20" s="705"/>
      <c r="SX20" s="705"/>
      <c r="SY20" s="705"/>
      <c r="SZ20" s="705"/>
      <c r="TA20" s="705"/>
      <c r="TB20" s="705"/>
      <c r="TC20" s="705"/>
      <c r="TD20" s="705"/>
      <c r="TE20" s="705"/>
      <c r="TF20" s="705"/>
      <c r="TG20" s="705"/>
      <c r="TH20" s="705"/>
      <c r="TI20" s="705"/>
      <c r="TJ20" s="705"/>
      <c r="TK20" s="705"/>
      <c r="TL20" s="705"/>
      <c r="TM20" s="705"/>
      <c r="TN20" s="705"/>
      <c r="TO20" s="705"/>
      <c r="TP20" s="705"/>
      <c r="TQ20" s="705"/>
      <c r="TR20" s="705"/>
      <c r="TS20" s="705"/>
      <c r="TT20" s="705"/>
      <c r="TU20" s="705"/>
      <c r="TV20" s="705"/>
      <c r="TW20" s="705"/>
      <c r="TX20" s="705"/>
      <c r="TY20" s="705"/>
      <c r="TZ20" s="705"/>
      <c r="UA20" s="705"/>
      <c r="UB20" s="705"/>
      <c r="UC20" s="705"/>
      <c r="UD20" s="705"/>
      <c r="UE20" s="705"/>
      <c r="UF20" s="705"/>
      <c r="UG20" s="705"/>
      <c r="UH20" s="705"/>
      <c r="UI20" s="705"/>
      <c r="UJ20" s="705"/>
      <c r="UK20" s="705"/>
      <c r="UL20" s="705"/>
      <c r="UM20" s="705"/>
      <c r="UN20" s="705"/>
      <c r="UO20" s="705"/>
      <c r="UP20" s="705"/>
      <c r="UQ20" s="705"/>
      <c r="UR20" s="705"/>
      <c r="US20" s="705"/>
      <c r="UT20" s="705"/>
      <c r="UU20" s="705"/>
      <c r="UV20" s="705"/>
      <c r="UW20" s="705"/>
      <c r="UX20" s="705"/>
      <c r="UY20" s="705"/>
      <c r="UZ20" s="705"/>
      <c r="VA20" s="705"/>
      <c r="VB20" s="705"/>
      <c r="VC20" s="705"/>
      <c r="VD20" s="705"/>
      <c r="VE20" s="705"/>
      <c r="VF20" s="705"/>
      <c r="VG20" s="705"/>
      <c r="VH20" s="705"/>
      <c r="VI20" s="705"/>
      <c r="VJ20" s="705"/>
      <c r="VK20" s="705"/>
      <c r="VL20" s="705"/>
      <c r="VM20" s="705"/>
      <c r="VN20" s="705"/>
      <c r="VO20" s="705"/>
      <c r="VP20" s="705"/>
      <c r="VQ20" s="705"/>
      <c r="VR20" s="705"/>
      <c r="VS20" s="705"/>
      <c r="VT20" s="705"/>
      <c r="VU20" s="705"/>
      <c r="VV20" s="705"/>
      <c r="VW20" s="705"/>
      <c r="VX20" s="705"/>
      <c r="VY20" s="705"/>
      <c r="VZ20" s="705"/>
      <c r="WA20" s="705"/>
      <c r="WB20" s="705"/>
      <c r="WC20" s="705"/>
      <c r="WD20" s="705"/>
      <c r="WE20" s="705"/>
      <c r="WF20" s="705"/>
      <c r="WG20" s="705"/>
      <c r="WH20" s="705"/>
      <c r="WI20" s="705"/>
      <c r="WJ20" s="705"/>
      <c r="WK20" s="705"/>
      <c r="WL20" s="705"/>
      <c r="WM20" s="705"/>
      <c r="WN20" s="705"/>
      <c r="WO20" s="705"/>
      <c r="WP20" s="705"/>
      <c r="WQ20" s="705"/>
      <c r="WR20" s="705"/>
      <c r="WS20" s="705"/>
      <c r="WT20" s="705"/>
      <c r="WU20" s="705"/>
      <c r="WV20" s="705"/>
      <c r="WW20" s="705"/>
      <c r="WX20" s="705"/>
      <c r="WY20" s="705"/>
      <c r="WZ20" s="705"/>
      <c r="XA20" s="705"/>
      <c r="XB20" s="705"/>
      <c r="XC20" s="705"/>
      <c r="XD20" s="705"/>
      <c r="XE20" s="705"/>
      <c r="XF20" s="705"/>
      <c r="XG20" s="705"/>
      <c r="XH20" s="705"/>
      <c r="XI20" s="705"/>
      <c r="XJ20" s="705"/>
      <c r="XK20" s="705"/>
      <c r="XL20" s="705"/>
      <c r="XM20" s="705"/>
      <c r="XN20" s="705"/>
      <c r="XO20" s="705"/>
      <c r="XP20" s="705"/>
      <c r="XQ20" s="705"/>
      <c r="XR20" s="705"/>
      <c r="XS20" s="705"/>
      <c r="XT20" s="705"/>
      <c r="XU20" s="705"/>
      <c r="XV20" s="705"/>
      <c r="XW20" s="705"/>
      <c r="XX20" s="705"/>
      <c r="XY20" s="705"/>
      <c r="XZ20" s="705"/>
      <c r="YA20" s="705"/>
      <c r="YB20" s="705"/>
      <c r="YC20" s="705"/>
      <c r="YD20" s="705"/>
      <c r="YE20" s="705"/>
      <c r="YF20" s="705"/>
      <c r="YG20" s="705"/>
      <c r="YH20" s="705"/>
      <c r="YI20" s="705"/>
      <c r="YJ20" s="705"/>
      <c r="YK20" s="705"/>
      <c r="YL20" s="705"/>
      <c r="YM20" s="705"/>
      <c r="YN20" s="705"/>
      <c r="YO20" s="705"/>
      <c r="YP20" s="705"/>
      <c r="YQ20" s="705"/>
      <c r="YR20" s="705"/>
      <c r="YS20" s="705"/>
      <c r="YT20" s="705"/>
      <c r="YU20" s="705"/>
      <c r="YV20" s="705"/>
      <c r="YW20" s="705"/>
      <c r="YX20" s="705"/>
      <c r="YY20" s="705"/>
      <c r="YZ20" s="705"/>
      <c r="ZA20" s="705"/>
      <c r="ZB20" s="705"/>
      <c r="ZC20" s="705"/>
      <c r="ZD20" s="705"/>
      <c r="ZE20" s="705"/>
      <c r="ZF20" s="705"/>
      <c r="ZG20" s="705"/>
      <c r="ZH20" s="705"/>
      <c r="ZI20" s="705"/>
      <c r="ZJ20" s="705"/>
      <c r="ZK20" s="705"/>
      <c r="ZL20" s="705"/>
      <c r="ZM20" s="705"/>
      <c r="ZN20" s="705"/>
      <c r="ZO20" s="705"/>
      <c r="ZP20" s="705"/>
      <c r="ZQ20" s="705"/>
      <c r="ZR20" s="705"/>
      <c r="ZS20" s="705"/>
      <c r="ZT20" s="705"/>
      <c r="ZU20" s="705"/>
      <c r="ZV20" s="705"/>
      <c r="ZW20" s="705"/>
      <c r="ZX20" s="705"/>
      <c r="ZY20" s="705"/>
      <c r="ZZ20" s="705"/>
      <c r="AAA20" s="705"/>
      <c r="AAB20" s="705"/>
      <c r="AAC20" s="705"/>
      <c r="AAD20" s="705"/>
      <c r="AAE20" s="705"/>
      <c r="AAF20" s="705"/>
      <c r="AAG20" s="705"/>
      <c r="AAH20" s="705"/>
      <c r="AAI20" s="705"/>
      <c r="AAJ20" s="705"/>
      <c r="AAK20" s="705"/>
      <c r="AAL20" s="705"/>
      <c r="AAM20" s="705"/>
      <c r="AAN20" s="705"/>
      <c r="AAO20" s="705"/>
      <c r="AAP20" s="705"/>
      <c r="AAQ20" s="705"/>
      <c r="AAR20" s="705"/>
      <c r="AAS20" s="705"/>
      <c r="AAT20" s="705"/>
      <c r="AAU20" s="705"/>
      <c r="AAV20" s="705"/>
      <c r="AAW20" s="705"/>
      <c r="AAX20" s="705"/>
      <c r="AAY20" s="705"/>
      <c r="AAZ20" s="705"/>
      <c r="ABA20" s="705"/>
      <c r="ABB20" s="705"/>
      <c r="ABC20" s="705"/>
      <c r="ABD20" s="705"/>
      <c r="ABE20" s="705"/>
      <c r="ABF20" s="705"/>
      <c r="ABG20" s="705"/>
      <c r="ABH20" s="705"/>
      <c r="ABI20" s="705"/>
      <c r="ABJ20" s="705"/>
      <c r="ABK20" s="705"/>
      <c r="ABL20" s="705"/>
      <c r="ABM20" s="705"/>
      <c r="ABN20" s="705"/>
      <c r="ABO20" s="705"/>
      <c r="ABP20" s="705"/>
      <c r="ABQ20" s="705"/>
      <c r="ABR20" s="705"/>
      <c r="ABS20" s="705"/>
      <c r="ABT20" s="705"/>
      <c r="ABU20" s="705"/>
      <c r="ABV20" s="705"/>
      <c r="ABW20" s="705"/>
      <c r="ABX20" s="705"/>
      <c r="ABY20" s="705"/>
      <c r="ABZ20" s="705"/>
      <c r="ACA20" s="705"/>
      <c r="ACB20" s="705"/>
      <c r="ACC20" s="705"/>
      <c r="ACD20" s="705"/>
      <c r="ACE20" s="705"/>
      <c r="ACF20" s="705"/>
      <c r="ACG20" s="705"/>
      <c r="ACH20" s="705"/>
      <c r="ACI20" s="705"/>
      <c r="ACJ20" s="705"/>
      <c r="ACK20" s="705"/>
      <c r="ACL20" s="705"/>
      <c r="ACM20" s="705"/>
      <c r="ACN20" s="705"/>
      <c r="ACO20" s="705"/>
      <c r="ACP20" s="705"/>
      <c r="ACQ20" s="705"/>
      <c r="ACR20" s="705"/>
      <c r="ACS20" s="705"/>
      <c r="ACT20" s="705"/>
      <c r="ACU20" s="705"/>
      <c r="ACV20" s="705"/>
      <c r="ACW20" s="705"/>
      <c r="ACX20" s="705"/>
      <c r="ACY20" s="705"/>
      <c r="ACZ20" s="705"/>
      <c r="ADA20" s="705"/>
      <c r="ADB20" s="705"/>
      <c r="ADC20" s="705"/>
      <c r="ADD20" s="705"/>
      <c r="ADE20" s="705"/>
      <c r="ADF20" s="705"/>
      <c r="ADG20" s="705"/>
      <c r="ADH20" s="705"/>
      <c r="ADI20" s="705"/>
      <c r="ADJ20" s="705"/>
      <c r="ADK20" s="705"/>
      <c r="ADL20" s="705"/>
      <c r="ADM20" s="705"/>
      <c r="ADN20" s="705"/>
      <c r="ADO20" s="705"/>
      <c r="ADP20" s="705"/>
      <c r="ADQ20" s="705"/>
      <c r="ADR20" s="705"/>
      <c r="ADS20" s="705"/>
      <c r="ADT20" s="705"/>
      <c r="ADU20" s="705"/>
      <c r="ADV20" s="705"/>
      <c r="ADW20" s="705"/>
      <c r="ADX20" s="705"/>
      <c r="ADY20" s="705"/>
      <c r="ADZ20" s="705"/>
      <c r="AEA20" s="705"/>
      <c r="AEB20" s="705"/>
      <c r="AEC20" s="705"/>
      <c r="AED20" s="705"/>
      <c r="AEE20" s="705"/>
      <c r="AEF20" s="705"/>
      <c r="AEG20" s="705"/>
      <c r="AEH20" s="705"/>
      <c r="AEI20" s="705"/>
      <c r="AEJ20" s="705"/>
      <c r="AEK20" s="705"/>
      <c r="AEL20" s="705"/>
      <c r="AEM20" s="705"/>
      <c r="AEN20" s="705"/>
      <c r="AEO20" s="705"/>
      <c r="AEP20" s="705"/>
      <c r="AEQ20" s="705"/>
      <c r="AER20" s="705"/>
      <c r="AES20" s="705"/>
      <c r="AET20" s="705"/>
      <c r="AEU20" s="705"/>
      <c r="AEV20" s="705"/>
      <c r="AEW20" s="705"/>
      <c r="AEX20" s="705"/>
      <c r="AEY20" s="705"/>
      <c r="AEZ20" s="705"/>
      <c r="AFA20" s="705"/>
      <c r="AFB20" s="705"/>
      <c r="AFC20" s="705"/>
      <c r="AFD20" s="705"/>
      <c r="AFE20" s="705"/>
      <c r="AFF20" s="705"/>
      <c r="AFG20" s="705"/>
      <c r="AFH20" s="705"/>
      <c r="AFI20" s="705"/>
      <c r="AFJ20" s="705"/>
      <c r="AFK20" s="705"/>
      <c r="AFL20" s="705"/>
      <c r="AFM20" s="705"/>
      <c r="AFN20" s="705"/>
      <c r="AFO20" s="705"/>
      <c r="AFP20" s="705"/>
      <c r="AFQ20" s="705"/>
      <c r="AFR20" s="705"/>
      <c r="AFS20" s="705"/>
      <c r="AFT20" s="705"/>
      <c r="AFU20" s="705"/>
      <c r="AFV20" s="705"/>
      <c r="AFW20" s="705"/>
      <c r="AFX20" s="705"/>
      <c r="AFY20" s="705"/>
      <c r="AFZ20" s="705"/>
      <c r="AGA20" s="705"/>
      <c r="AGB20" s="705"/>
      <c r="AGC20" s="705"/>
      <c r="AGD20" s="705"/>
      <c r="AGE20" s="705"/>
      <c r="AGF20" s="705"/>
      <c r="AGG20" s="705"/>
      <c r="AGH20" s="705"/>
      <c r="AGI20" s="705"/>
      <c r="AGJ20" s="705"/>
      <c r="AGK20" s="705"/>
      <c r="AGL20" s="705"/>
      <c r="AGM20" s="705"/>
      <c r="AGN20" s="705"/>
      <c r="AGO20" s="705"/>
      <c r="AGP20" s="705"/>
      <c r="AGQ20" s="705"/>
      <c r="AGR20" s="705"/>
      <c r="AGS20" s="705"/>
      <c r="AGT20" s="705"/>
      <c r="AGU20" s="705"/>
      <c r="AGV20" s="705"/>
      <c r="AGW20" s="705"/>
      <c r="AGX20" s="705"/>
      <c r="AGY20" s="705"/>
      <c r="AGZ20" s="705"/>
      <c r="AHA20" s="705"/>
      <c r="AHB20" s="705"/>
      <c r="AHC20" s="705"/>
      <c r="AHD20" s="705"/>
      <c r="AHE20" s="705"/>
      <c r="AHF20" s="705"/>
      <c r="AHG20" s="705"/>
      <c r="AHH20" s="705"/>
      <c r="AHI20" s="705"/>
      <c r="AHJ20" s="705"/>
      <c r="AHK20" s="705"/>
      <c r="AHL20" s="705"/>
      <c r="AHM20" s="705"/>
      <c r="AHN20" s="705"/>
      <c r="AHO20" s="705"/>
      <c r="AHP20" s="705"/>
      <c r="AHQ20" s="705"/>
      <c r="AHR20" s="705"/>
      <c r="AHS20" s="705"/>
      <c r="AHT20" s="705"/>
      <c r="AHU20" s="705"/>
      <c r="AHV20" s="705"/>
      <c r="AHW20" s="705"/>
      <c r="AHX20" s="705"/>
      <c r="AHY20" s="705"/>
      <c r="AHZ20" s="705"/>
      <c r="AIA20" s="705"/>
      <c r="AIB20" s="705"/>
      <c r="AIC20" s="705"/>
      <c r="AID20" s="705"/>
      <c r="AIE20" s="705"/>
      <c r="AIF20" s="705"/>
      <c r="AIG20" s="705"/>
      <c r="AIH20" s="705"/>
      <c r="AII20" s="705"/>
      <c r="AIJ20" s="705"/>
      <c r="AIK20" s="705"/>
      <c r="AIL20" s="705"/>
      <c r="AIM20" s="705"/>
      <c r="AIN20" s="705"/>
      <c r="AIO20" s="705"/>
      <c r="AIP20" s="705"/>
      <c r="AIQ20" s="705"/>
      <c r="AIR20" s="705"/>
      <c r="AIS20" s="705"/>
      <c r="AIT20" s="705"/>
      <c r="AIU20" s="705"/>
      <c r="AIV20" s="705"/>
      <c r="AIW20" s="705"/>
      <c r="AIX20" s="705"/>
      <c r="AIY20" s="705"/>
      <c r="AIZ20" s="705"/>
      <c r="AJA20" s="705"/>
      <c r="AJB20" s="705"/>
      <c r="AJC20" s="705"/>
      <c r="AJD20" s="705"/>
      <c r="AJE20" s="705"/>
      <c r="AJF20" s="705"/>
      <c r="AJG20" s="705"/>
      <c r="AJH20" s="705"/>
      <c r="AJI20" s="705"/>
      <c r="AJJ20" s="705"/>
      <c r="AJK20" s="705"/>
      <c r="AJL20" s="705"/>
      <c r="AJM20" s="705"/>
      <c r="AJN20" s="705"/>
      <c r="AJO20" s="705"/>
      <c r="AJP20" s="705"/>
      <c r="AJQ20" s="705"/>
      <c r="AJR20" s="705"/>
      <c r="AJS20" s="705"/>
      <c r="AJT20" s="705"/>
      <c r="AJU20" s="705"/>
      <c r="AJV20" s="705"/>
      <c r="AJW20" s="705"/>
      <c r="AJX20" s="705"/>
      <c r="AJY20" s="705"/>
      <c r="AJZ20" s="705"/>
      <c r="AKA20" s="705"/>
      <c r="AKB20" s="705"/>
      <c r="AKC20" s="705"/>
      <c r="AKD20" s="705"/>
      <c r="AKE20" s="705"/>
      <c r="AKF20" s="705"/>
      <c r="AKG20" s="705"/>
      <c r="AKH20" s="705"/>
      <c r="AKI20" s="705"/>
      <c r="AKJ20" s="705"/>
      <c r="AKK20" s="705"/>
      <c r="AKL20" s="705"/>
      <c r="AKM20" s="705"/>
      <c r="AKN20" s="705"/>
      <c r="AKO20" s="705"/>
      <c r="AKP20" s="705"/>
    </row>
    <row r="21" spans="1:978" s="117" customFormat="1" ht="15" customHeight="1" x14ac:dyDescent="0.3">
      <c r="A21" s="194"/>
      <c r="B21" s="1526" t="s">
        <v>1010</v>
      </c>
      <c r="C21" s="1527" t="s">
        <v>953</v>
      </c>
      <c r="D21" s="1528"/>
      <c r="E21" s="242"/>
      <c r="F21" s="705"/>
      <c r="G21" s="705"/>
      <c r="H21" s="705"/>
      <c r="I21" s="705"/>
      <c r="J21" s="705"/>
      <c r="K21" s="705"/>
      <c r="L21" s="705"/>
      <c r="M21" s="705"/>
      <c r="N21" s="705"/>
      <c r="O21" s="705"/>
      <c r="P21" s="705"/>
      <c r="Q21" s="705"/>
      <c r="R21" s="705"/>
      <c r="S21" s="705"/>
      <c r="T21" s="705"/>
      <c r="U21" s="705"/>
      <c r="V21" s="705"/>
      <c r="W21" s="705"/>
      <c r="X21" s="705"/>
      <c r="Y21" s="705"/>
      <c r="Z21" s="705"/>
      <c r="AA21" s="705"/>
      <c r="AB21" s="705"/>
      <c r="AC21" s="705"/>
      <c r="AD21" s="705"/>
      <c r="AE21" s="705"/>
      <c r="AF21" s="705"/>
      <c r="AG21" s="705"/>
      <c r="AH21" s="705"/>
      <c r="AI21" s="705"/>
      <c r="AJ21" s="705"/>
      <c r="AK21" s="705"/>
      <c r="AL21" s="705"/>
      <c r="AM21" s="705"/>
      <c r="AN21" s="705"/>
      <c r="AO21" s="705"/>
      <c r="AP21" s="705"/>
      <c r="AQ21" s="705"/>
      <c r="AR21" s="705"/>
      <c r="AS21" s="705"/>
      <c r="AT21" s="705"/>
      <c r="AU21" s="705"/>
      <c r="AV21" s="705"/>
      <c r="AW21" s="705"/>
      <c r="AX21" s="705"/>
      <c r="AY21" s="705"/>
      <c r="AZ21" s="705"/>
      <c r="BA21" s="705"/>
      <c r="BB21" s="705"/>
      <c r="BC21" s="705"/>
      <c r="BD21" s="705"/>
      <c r="BE21" s="705"/>
      <c r="BF21" s="705"/>
      <c r="BG21" s="705"/>
      <c r="BH21" s="705"/>
      <c r="BI21" s="705"/>
      <c r="BJ21" s="705"/>
      <c r="BK21" s="705"/>
      <c r="BL21" s="705"/>
      <c r="BM21" s="705"/>
      <c r="BN21" s="705"/>
      <c r="BO21" s="705"/>
      <c r="BP21" s="705"/>
      <c r="BQ21" s="705"/>
      <c r="BR21" s="705"/>
      <c r="BS21" s="705"/>
      <c r="BT21" s="705"/>
      <c r="BU21" s="705"/>
      <c r="BV21" s="705"/>
      <c r="BW21" s="705"/>
      <c r="BX21" s="705"/>
      <c r="BY21" s="705"/>
      <c r="BZ21" s="705"/>
      <c r="CA21" s="705"/>
      <c r="CB21" s="705"/>
      <c r="CC21" s="705"/>
      <c r="CD21" s="705"/>
      <c r="CE21" s="705"/>
      <c r="CF21" s="705"/>
      <c r="CG21" s="705"/>
      <c r="CH21" s="705"/>
      <c r="CI21" s="705"/>
      <c r="CJ21" s="705"/>
      <c r="CK21" s="705"/>
      <c r="CL21" s="705"/>
      <c r="CM21" s="705"/>
      <c r="CN21" s="705"/>
      <c r="CO21" s="705"/>
      <c r="CP21" s="705"/>
      <c r="CQ21" s="705"/>
      <c r="CR21" s="705"/>
      <c r="CS21" s="705"/>
      <c r="CT21" s="705"/>
      <c r="CU21" s="705"/>
      <c r="CV21" s="705"/>
      <c r="CW21" s="705"/>
      <c r="CX21" s="705"/>
      <c r="CY21" s="705"/>
      <c r="CZ21" s="705"/>
      <c r="DA21" s="705"/>
      <c r="DB21" s="705"/>
      <c r="DC21" s="705"/>
      <c r="DD21" s="705"/>
      <c r="DE21" s="705"/>
      <c r="DF21" s="705"/>
      <c r="DG21" s="705"/>
      <c r="DH21" s="705"/>
      <c r="DI21" s="705"/>
      <c r="DJ21" s="705"/>
      <c r="DK21" s="705"/>
      <c r="DL21" s="705"/>
      <c r="DM21" s="705"/>
      <c r="DN21" s="705"/>
      <c r="DO21" s="705"/>
      <c r="DP21" s="705"/>
      <c r="DQ21" s="705"/>
      <c r="DR21" s="705"/>
      <c r="DS21" s="705"/>
      <c r="DT21" s="705"/>
      <c r="DU21" s="705"/>
      <c r="DV21" s="705"/>
      <c r="DW21" s="705"/>
      <c r="DX21" s="705"/>
      <c r="DY21" s="705"/>
      <c r="DZ21" s="705"/>
      <c r="EA21" s="705"/>
      <c r="EB21" s="705"/>
      <c r="EC21" s="705"/>
      <c r="ED21" s="705"/>
      <c r="EE21" s="705"/>
      <c r="EF21" s="705"/>
      <c r="EG21" s="705"/>
      <c r="EH21" s="705"/>
      <c r="EI21" s="705"/>
      <c r="EJ21" s="705"/>
      <c r="EK21" s="705"/>
      <c r="EL21" s="705"/>
      <c r="EM21" s="705"/>
      <c r="EN21" s="705"/>
      <c r="EO21" s="705"/>
      <c r="EP21" s="705"/>
      <c r="EQ21" s="705"/>
      <c r="ER21" s="705"/>
      <c r="ES21" s="705"/>
      <c r="ET21" s="705"/>
      <c r="EU21" s="705"/>
      <c r="EV21" s="705"/>
      <c r="EW21" s="705"/>
      <c r="EX21" s="705"/>
      <c r="EY21" s="705"/>
      <c r="EZ21" s="705"/>
      <c r="FA21" s="705"/>
      <c r="FB21" s="705"/>
      <c r="FC21" s="705"/>
      <c r="FD21" s="705"/>
      <c r="FE21" s="705"/>
      <c r="FF21" s="705"/>
      <c r="FG21" s="705"/>
      <c r="FH21" s="705"/>
      <c r="FI21" s="705"/>
      <c r="FJ21" s="705"/>
      <c r="FK21" s="705"/>
      <c r="FL21" s="705"/>
      <c r="FM21" s="705"/>
      <c r="FN21" s="705"/>
      <c r="FO21" s="705"/>
      <c r="FP21" s="705"/>
      <c r="FQ21" s="705"/>
      <c r="FR21" s="705"/>
      <c r="FS21" s="705"/>
      <c r="FT21" s="705"/>
      <c r="FU21" s="705"/>
      <c r="FV21" s="705"/>
      <c r="FW21" s="705"/>
      <c r="FX21" s="705"/>
      <c r="FY21" s="705"/>
      <c r="FZ21" s="705"/>
      <c r="GA21" s="705"/>
      <c r="GB21" s="705"/>
      <c r="GC21" s="705"/>
      <c r="GD21" s="705"/>
      <c r="GE21" s="705"/>
      <c r="GF21" s="705"/>
      <c r="GG21" s="705"/>
      <c r="GH21" s="705"/>
      <c r="GI21" s="705"/>
      <c r="GJ21" s="705"/>
      <c r="GK21" s="705"/>
      <c r="GL21" s="705"/>
      <c r="GM21" s="705"/>
      <c r="GN21" s="705"/>
      <c r="GO21" s="705"/>
      <c r="GP21" s="705"/>
      <c r="GQ21" s="705"/>
      <c r="GR21" s="705"/>
      <c r="GS21" s="705"/>
      <c r="GT21" s="705"/>
      <c r="GU21" s="705"/>
      <c r="GV21" s="705"/>
      <c r="GW21" s="705"/>
      <c r="GX21" s="705"/>
      <c r="GY21" s="705"/>
      <c r="GZ21" s="705"/>
      <c r="HA21" s="705"/>
      <c r="HB21" s="705"/>
      <c r="HC21" s="705"/>
      <c r="HD21" s="705"/>
      <c r="HE21" s="705"/>
      <c r="HF21" s="705"/>
      <c r="HG21" s="705"/>
      <c r="HH21" s="705"/>
      <c r="HI21" s="705"/>
      <c r="HJ21" s="705"/>
      <c r="HK21" s="705"/>
      <c r="HL21" s="705"/>
      <c r="HM21" s="705"/>
      <c r="HN21" s="705"/>
      <c r="HO21" s="705"/>
      <c r="HP21" s="705"/>
      <c r="HQ21" s="705"/>
      <c r="HR21" s="705"/>
      <c r="HS21" s="705"/>
      <c r="HT21" s="705"/>
      <c r="HU21" s="705"/>
      <c r="HV21" s="705"/>
      <c r="HW21" s="705"/>
      <c r="HX21" s="705"/>
      <c r="HY21" s="705"/>
      <c r="HZ21" s="705"/>
      <c r="IA21" s="705"/>
      <c r="IB21" s="705"/>
      <c r="IC21" s="705"/>
      <c r="ID21" s="705"/>
      <c r="IE21" s="705"/>
      <c r="IF21" s="705"/>
      <c r="IG21" s="705"/>
      <c r="IH21" s="705"/>
      <c r="II21" s="705"/>
      <c r="IJ21" s="705"/>
      <c r="IK21" s="705"/>
      <c r="IL21" s="705"/>
      <c r="IM21" s="705"/>
      <c r="IN21" s="705"/>
      <c r="IO21" s="705"/>
      <c r="IP21" s="705"/>
      <c r="IQ21" s="705"/>
      <c r="IR21" s="705"/>
      <c r="IS21" s="705"/>
      <c r="IT21" s="705"/>
      <c r="IU21" s="705"/>
      <c r="IV21" s="705"/>
      <c r="IW21" s="705"/>
      <c r="IX21" s="705"/>
      <c r="IY21" s="705"/>
      <c r="IZ21" s="705"/>
      <c r="JA21" s="705"/>
      <c r="JB21" s="705"/>
      <c r="JC21" s="705"/>
      <c r="JD21" s="705"/>
      <c r="JE21" s="705"/>
      <c r="JF21" s="705"/>
      <c r="JG21" s="705"/>
      <c r="JH21" s="705"/>
      <c r="JI21" s="705"/>
      <c r="JJ21" s="705"/>
      <c r="JK21" s="705"/>
      <c r="JL21" s="705"/>
      <c r="JM21" s="705"/>
      <c r="JN21" s="705"/>
      <c r="JO21" s="705"/>
      <c r="JP21" s="705"/>
      <c r="JQ21" s="705"/>
      <c r="JR21" s="705"/>
      <c r="JS21" s="705"/>
      <c r="JT21" s="705"/>
      <c r="JU21" s="705"/>
      <c r="JV21" s="705"/>
      <c r="JW21" s="705"/>
      <c r="JX21" s="705"/>
      <c r="JY21" s="705"/>
      <c r="JZ21" s="705"/>
      <c r="KA21" s="705"/>
      <c r="KB21" s="705"/>
      <c r="KC21" s="705"/>
      <c r="KD21" s="705"/>
      <c r="KE21" s="705"/>
      <c r="KF21" s="705"/>
      <c r="KG21" s="705"/>
      <c r="KH21" s="705"/>
      <c r="KI21" s="705"/>
      <c r="KJ21" s="705"/>
      <c r="KK21" s="705"/>
      <c r="KL21" s="705"/>
      <c r="KM21" s="705"/>
      <c r="KN21" s="705"/>
      <c r="KO21" s="705"/>
      <c r="KP21" s="705"/>
      <c r="KQ21" s="705"/>
      <c r="KR21" s="705"/>
      <c r="KS21" s="705"/>
      <c r="KT21" s="705"/>
      <c r="KU21" s="705"/>
      <c r="KV21" s="705"/>
      <c r="KW21" s="705"/>
      <c r="KX21" s="705"/>
      <c r="KY21" s="705"/>
      <c r="KZ21" s="705"/>
      <c r="LA21" s="705"/>
      <c r="LB21" s="705"/>
      <c r="LC21" s="705"/>
      <c r="LD21" s="705"/>
      <c r="LE21" s="705"/>
      <c r="LF21" s="705"/>
      <c r="LG21" s="705"/>
      <c r="LH21" s="705"/>
      <c r="LI21" s="705"/>
      <c r="LJ21" s="705"/>
      <c r="LK21" s="705"/>
      <c r="LL21" s="705"/>
      <c r="LM21" s="705"/>
      <c r="LN21" s="705"/>
      <c r="LO21" s="705"/>
      <c r="LP21" s="705"/>
      <c r="LQ21" s="705"/>
      <c r="LR21" s="705"/>
      <c r="LS21" s="705"/>
      <c r="LT21" s="705"/>
      <c r="LU21" s="705"/>
      <c r="LV21" s="705"/>
      <c r="LW21" s="705"/>
      <c r="LX21" s="705"/>
      <c r="LY21" s="705"/>
      <c r="LZ21" s="705"/>
      <c r="MA21" s="705"/>
      <c r="MB21" s="705"/>
      <c r="MC21" s="705"/>
      <c r="MD21" s="705"/>
      <c r="ME21" s="705"/>
      <c r="MF21" s="705"/>
      <c r="MG21" s="705"/>
      <c r="MH21" s="705"/>
      <c r="MI21" s="705"/>
      <c r="MJ21" s="705"/>
      <c r="MK21" s="705"/>
      <c r="ML21" s="705"/>
      <c r="MM21" s="705"/>
      <c r="MN21" s="705"/>
      <c r="MO21" s="705"/>
      <c r="MP21" s="705"/>
      <c r="MQ21" s="705"/>
      <c r="MR21" s="705"/>
      <c r="MS21" s="705"/>
      <c r="MT21" s="705"/>
      <c r="MU21" s="705"/>
      <c r="MV21" s="705"/>
      <c r="MW21" s="705"/>
      <c r="MX21" s="705"/>
      <c r="MY21" s="705"/>
      <c r="MZ21" s="705"/>
      <c r="NA21" s="705"/>
      <c r="NB21" s="705"/>
      <c r="NC21" s="705"/>
      <c r="ND21" s="705"/>
      <c r="NE21" s="705"/>
      <c r="NF21" s="705"/>
      <c r="NG21" s="705"/>
      <c r="NH21" s="705"/>
      <c r="NI21" s="705"/>
      <c r="NJ21" s="705"/>
      <c r="NK21" s="705"/>
      <c r="NL21" s="705"/>
      <c r="NM21" s="705"/>
      <c r="NN21" s="705"/>
      <c r="NO21" s="705"/>
      <c r="NP21" s="705"/>
      <c r="NQ21" s="705"/>
      <c r="NR21" s="705"/>
      <c r="NS21" s="705"/>
      <c r="NT21" s="705"/>
      <c r="NU21" s="705"/>
      <c r="NV21" s="705"/>
      <c r="NW21" s="705"/>
      <c r="NX21" s="705"/>
      <c r="NY21" s="705"/>
      <c r="NZ21" s="705"/>
      <c r="OA21" s="705"/>
      <c r="OB21" s="705"/>
      <c r="OC21" s="705"/>
      <c r="OD21" s="705"/>
      <c r="OE21" s="705"/>
      <c r="OF21" s="705"/>
      <c r="OG21" s="705"/>
      <c r="OH21" s="705"/>
      <c r="OI21" s="705"/>
      <c r="OJ21" s="705"/>
      <c r="OK21" s="705"/>
      <c r="OL21" s="705"/>
      <c r="OM21" s="705"/>
      <c r="ON21" s="705"/>
      <c r="OO21" s="705"/>
      <c r="OP21" s="705"/>
      <c r="OQ21" s="705"/>
      <c r="OR21" s="705"/>
      <c r="OS21" s="705"/>
      <c r="OT21" s="705"/>
      <c r="OU21" s="705"/>
      <c r="OV21" s="705"/>
      <c r="OW21" s="705"/>
      <c r="OX21" s="705"/>
      <c r="OY21" s="705"/>
      <c r="OZ21" s="705"/>
      <c r="PA21" s="705"/>
      <c r="PB21" s="705"/>
      <c r="PC21" s="705"/>
      <c r="PD21" s="705"/>
      <c r="PE21" s="705"/>
      <c r="PF21" s="705"/>
      <c r="PG21" s="705"/>
      <c r="PH21" s="705"/>
      <c r="PI21" s="705"/>
      <c r="PJ21" s="705"/>
      <c r="PK21" s="705"/>
      <c r="PL21" s="705"/>
      <c r="PM21" s="705"/>
      <c r="PN21" s="705"/>
      <c r="PO21" s="705"/>
      <c r="PP21" s="705"/>
      <c r="PQ21" s="705"/>
      <c r="PR21" s="705"/>
      <c r="PS21" s="705"/>
      <c r="PT21" s="705"/>
      <c r="PU21" s="705"/>
      <c r="PV21" s="705"/>
      <c r="PW21" s="705"/>
      <c r="PX21" s="705"/>
      <c r="PY21" s="705"/>
      <c r="PZ21" s="705"/>
      <c r="QA21" s="705"/>
      <c r="QB21" s="705"/>
      <c r="QC21" s="705"/>
      <c r="QD21" s="705"/>
      <c r="QE21" s="705"/>
      <c r="QF21" s="705"/>
      <c r="QG21" s="705"/>
      <c r="QH21" s="705"/>
      <c r="QI21" s="705"/>
      <c r="QJ21" s="705"/>
      <c r="QK21" s="705"/>
      <c r="QL21" s="705"/>
      <c r="QM21" s="705"/>
      <c r="QN21" s="705"/>
      <c r="QO21" s="705"/>
      <c r="QP21" s="705"/>
      <c r="QQ21" s="705"/>
      <c r="QR21" s="705"/>
      <c r="QS21" s="705"/>
      <c r="QT21" s="705"/>
      <c r="QU21" s="705"/>
      <c r="QV21" s="705"/>
      <c r="QW21" s="705"/>
      <c r="QX21" s="705"/>
      <c r="QY21" s="705"/>
      <c r="QZ21" s="705"/>
      <c r="RA21" s="705"/>
      <c r="RB21" s="705"/>
      <c r="RC21" s="705"/>
      <c r="RD21" s="705"/>
      <c r="RE21" s="705"/>
      <c r="RF21" s="705"/>
      <c r="RG21" s="705"/>
      <c r="RH21" s="705"/>
      <c r="RI21" s="705"/>
      <c r="RJ21" s="705"/>
      <c r="RK21" s="705"/>
      <c r="RL21" s="705"/>
      <c r="RM21" s="705"/>
      <c r="RN21" s="705"/>
      <c r="RO21" s="705"/>
      <c r="RP21" s="705"/>
      <c r="RQ21" s="705"/>
      <c r="RR21" s="705"/>
      <c r="RS21" s="705"/>
      <c r="RT21" s="705"/>
      <c r="RU21" s="705"/>
      <c r="RV21" s="705"/>
      <c r="RW21" s="705"/>
      <c r="RX21" s="705"/>
      <c r="RY21" s="705"/>
      <c r="RZ21" s="705"/>
      <c r="SA21" s="705"/>
      <c r="SB21" s="705"/>
      <c r="SC21" s="705"/>
      <c r="SD21" s="705"/>
      <c r="SE21" s="705"/>
      <c r="SF21" s="705"/>
      <c r="SG21" s="705"/>
      <c r="SH21" s="705"/>
      <c r="SI21" s="705"/>
      <c r="SJ21" s="705"/>
      <c r="SK21" s="705"/>
      <c r="SL21" s="705"/>
      <c r="SM21" s="705"/>
      <c r="SN21" s="705"/>
      <c r="SO21" s="705"/>
      <c r="SP21" s="705"/>
      <c r="SQ21" s="705"/>
      <c r="SR21" s="705"/>
      <c r="SS21" s="705"/>
      <c r="ST21" s="705"/>
      <c r="SU21" s="705"/>
      <c r="SV21" s="705"/>
      <c r="SW21" s="705"/>
      <c r="SX21" s="705"/>
      <c r="SY21" s="705"/>
      <c r="SZ21" s="705"/>
      <c r="TA21" s="705"/>
      <c r="TB21" s="705"/>
      <c r="TC21" s="705"/>
      <c r="TD21" s="705"/>
      <c r="TE21" s="705"/>
      <c r="TF21" s="705"/>
      <c r="TG21" s="705"/>
      <c r="TH21" s="705"/>
      <c r="TI21" s="705"/>
      <c r="TJ21" s="705"/>
      <c r="TK21" s="705"/>
      <c r="TL21" s="705"/>
      <c r="TM21" s="705"/>
      <c r="TN21" s="705"/>
      <c r="TO21" s="705"/>
      <c r="TP21" s="705"/>
      <c r="TQ21" s="705"/>
      <c r="TR21" s="705"/>
      <c r="TS21" s="705"/>
      <c r="TT21" s="705"/>
      <c r="TU21" s="705"/>
      <c r="TV21" s="705"/>
      <c r="TW21" s="705"/>
      <c r="TX21" s="705"/>
      <c r="TY21" s="705"/>
      <c r="TZ21" s="705"/>
      <c r="UA21" s="705"/>
      <c r="UB21" s="705"/>
      <c r="UC21" s="705"/>
      <c r="UD21" s="705"/>
      <c r="UE21" s="705"/>
      <c r="UF21" s="705"/>
      <c r="UG21" s="705"/>
      <c r="UH21" s="705"/>
      <c r="UI21" s="705"/>
      <c r="UJ21" s="705"/>
      <c r="UK21" s="705"/>
      <c r="UL21" s="705"/>
      <c r="UM21" s="705"/>
      <c r="UN21" s="705"/>
      <c r="UO21" s="705"/>
      <c r="UP21" s="705"/>
      <c r="UQ21" s="705"/>
      <c r="UR21" s="705"/>
      <c r="US21" s="705"/>
      <c r="UT21" s="705"/>
      <c r="UU21" s="705"/>
      <c r="UV21" s="705"/>
      <c r="UW21" s="705"/>
      <c r="UX21" s="705"/>
      <c r="UY21" s="705"/>
      <c r="UZ21" s="705"/>
      <c r="VA21" s="705"/>
      <c r="VB21" s="705"/>
      <c r="VC21" s="705"/>
      <c r="VD21" s="705"/>
      <c r="VE21" s="705"/>
      <c r="VF21" s="705"/>
      <c r="VG21" s="705"/>
      <c r="VH21" s="705"/>
      <c r="VI21" s="705"/>
      <c r="VJ21" s="705"/>
      <c r="VK21" s="705"/>
      <c r="VL21" s="705"/>
      <c r="VM21" s="705"/>
      <c r="VN21" s="705"/>
      <c r="VO21" s="705"/>
      <c r="VP21" s="705"/>
      <c r="VQ21" s="705"/>
      <c r="VR21" s="705"/>
      <c r="VS21" s="705"/>
      <c r="VT21" s="705"/>
      <c r="VU21" s="705"/>
      <c r="VV21" s="705"/>
      <c r="VW21" s="705"/>
      <c r="VX21" s="705"/>
      <c r="VY21" s="705"/>
      <c r="VZ21" s="705"/>
      <c r="WA21" s="705"/>
      <c r="WB21" s="705"/>
      <c r="WC21" s="705"/>
      <c r="WD21" s="705"/>
      <c r="WE21" s="705"/>
      <c r="WF21" s="705"/>
      <c r="WG21" s="705"/>
      <c r="WH21" s="705"/>
      <c r="WI21" s="705"/>
      <c r="WJ21" s="705"/>
      <c r="WK21" s="705"/>
      <c r="WL21" s="705"/>
      <c r="WM21" s="705"/>
      <c r="WN21" s="705"/>
      <c r="WO21" s="705"/>
      <c r="WP21" s="705"/>
      <c r="WQ21" s="705"/>
      <c r="WR21" s="705"/>
      <c r="WS21" s="705"/>
      <c r="WT21" s="705"/>
      <c r="WU21" s="705"/>
      <c r="WV21" s="705"/>
      <c r="WW21" s="705"/>
      <c r="WX21" s="705"/>
      <c r="WY21" s="705"/>
      <c r="WZ21" s="705"/>
      <c r="XA21" s="705"/>
      <c r="XB21" s="705"/>
      <c r="XC21" s="705"/>
      <c r="XD21" s="705"/>
      <c r="XE21" s="705"/>
      <c r="XF21" s="705"/>
      <c r="XG21" s="705"/>
      <c r="XH21" s="705"/>
      <c r="XI21" s="705"/>
      <c r="XJ21" s="705"/>
      <c r="XK21" s="705"/>
      <c r="XL21" s="705"/>
      <c r="XM21" s="705"/>
      <c r="XN21" s="705"/>
      <c r="XO21" s="705"/>
      <c r="XP21" s="705"/>
      <c r="XQ21" s="705"/>
      <c r="XR21" s="705"/>
      <c r="XS21" s="705"/>
      <c r="XT21" s="705"/>
      <c r="XU21" s="705"/>
      <c r="XV21" s="705"/>
      <c r="XW21" s="705"/>
      <c r="XX21" s="705"/>
      <c r="XY21" s="705"/>
      <c r="XZ21" s="705"/>
      <c r="YA21" s="705"/>
      <c r="YB21" s="705"/>
      <c r="YC21" s="705"/>
      <c r="YD21" s="705"/>
      <c r="YE21" s="705"/>
      <c r="YF21" s="705"/>
      <c r="YG21" s="705"/>
      <c r="YH21" s="705"/>
      <c r="YI21" s="705"/>
      <c r="YJ21" s="705"/>
      <c r="YK21" s="705"/>
      <c r="YL21" s="705"/>
      <c r="YM21" s="705"/>
      <c r="YN21" s="705"/>
      <c r="YO21" s="705"/>
      <c r="YP21" s="705"/>
      <c r="YQ21" s="705"/>
      <c r="YR21" s="705"/>
      <c r="YS21" s="705"/>
      <c r="YT21" s="705"/>
      <c r="YU21" s="705"/>
      <c r="YV21" s="705"/>
      <c r="YW21" s="705"/>
      <c r="YX21" s="705"/>
      <c r="YY21" s="705"/>
      <c r="YZ21" s="705"/>
      <c r="ZA21" s="705"/>
      <c r="ZB21" s="705"/>
      <c r="ZC21" s="705"/>
      <c r="ZD21" s="705"/>
      <c r="ZE21" s="705"/>
      <c r="ZF21" s="705"/>
      <c r="ZG21" s="705"/>
      <c r="ZH21" s="705"/>
      <c r="ZI21" s="705"/>
      <c r="ZJ21" s="705"/>
      <c r="ZK21" s="705"/>
      <c r="ZL21" s="705"/>
      <c r="ZM21" s="705"/>
      <c r="ZN21" s="705"/>
      <c r="ZO21" s="705"/>
      <c r="ZP21" s="705"/>
      <c r="ZQ21" s="705"/>
      <c r="ZR21" s="705"/>
      <c r="ZS21" s="705"/>
      <c r="ZT21" s="705"/>
      <c r="ZU21" s="705"/>
      <c r="ZV21" s="705"/>
      <c r="ZW21" s="705"/>
      <c r="ZX21" s="705"/>
      <c r="ZY21" s="705"/>
      <c r="ZZ21" s="705"/>
      <c r="AAA21" s="705"/>
      <c r="AAB21" s="705"/>
      <c r="AAC21" s="705"/>
      <c r="AAD21" s="705"/>
      <c r="AAE21" s="705"/>
      <c r="AAF21" s="705"/>
      <c r="AAG21" s="705"/>
      <c r="AAH21" s="705"/>
      <c r="AAI21" s="705"/>
      <c r="AAJ21" s="705"/>
      <c r="AAK21" s="705"/>
      <c r="AAL21" s="705"/>
      <c r="AAM21" s="705"/>
      <c r="AAN21" s="705"/>
      <c r="AAO21" s="705"/>
      <c r="AAP21" s="705"/>
      <c r="AAQ21" s="705"/>
      <c r="AAR21" s="705"/>
      <c r="AAS21" s="705"/>
      <c r="AAT21" s="705"/>
      <c r="AAU21" s="705"/>
      <c r="AAV21" s="705"/>
      <c r="AAW21" s="705"/>
      <c r="AAX21" s="705"/>
      <c r="AAY21" s="705"/>
      <c r="AAZ21" s="705"/>
      <c r="ABA21" s="705"/>
      <c r="ABB21" s="705"/>
      <c r="ABC21" s="705"/>
      <c r="ABD21" s="705"/>
      <c r="ABE21" s="705"/>
      <c r="ABF21" s="705"/>
      <c r="ABG21" s="705"/>
      <c r="ABH21" s="705"/>
      <c r="ABI21" s="705"/>
      <c r="ABJ21" s="705"/>
      <c r="ABK21" s="705"/>
      <c r="ABL21" s="705"/>
      <c r="ABM21" s="705"/>
      <c r="ABN21" s="705"/>
      <c r="ABO21" s="705"/>
      <c r="ABP21" s="705"/>
      <c r="ABQ21" s="705"/>
      <c r="ABR21" s="705"/>
      <c r="ABS21" s="705"/>
      <c r="ABT21" s="705"/>
      <c r="ABU21" s="705"/>
      <c r="ABV21" s="705"/>
      <c r="ABW21" s="705"/>
      <c r="ABX21" s="705"/>
      <c r="ABY21" s="705"/>
      <c r="ABZ21" s="705"/>
      <c r="ACA21" s="705"/>
      <c r="ACB21" s="705"/>
      <c r="ACC21" s="705"/>
      <c r="ACD21" s="705"/>
      <c r="ACE21" s="705"/>
      <c r="ACF21" s="705"/>
      <c r="ACG21" s="705"/>
      <c r="ACH21" s="705"/>
      <c r="ACI21" s="705"/>
      <c r="ACJ21" s="705"/>
      <c r="ACK21" s="705"/>
      <c r="ACL21" s="705"/>
      <c r="ACM21" s="705"/>
      <c r="ACN21" s="705"/>
      <c r="ACO21" s="705"/>
      <c r="ACP21" s="705"/>
      <c r="ACQ21" s="705"/>
      <c r="ACR21" s="705"/>
      <c r="ACS21" s="705"/>
      <c r="ACT21" s="705"/>
      <c r="ACU21" s="705"/>
      <c r="ACV21" s="705"/>
      <c r="ACW21" s="705"/>
      <c r="ACX21" s="705"/>
      <c r="ACY21" s="705"/>
      <c r="ACZ21" s="705"/>
      <c r="ADA21" s="705"/>
      <c r="ADB21" s="705"/>
      <c r="ADC21" s="705"/>
      <c r="ADD21" s="705"/>
      <c r="ADE21" s="705"/>
      <c r="ADF21" s="705"/>
      <c r="ADG21" s="705"/>
      <c r="ADH21" s="705"/>
      <c r="ADI21" s="705"/>
      <c r="ADJ21" s="705"/>
      <c r="ADK21" s="705"/>
      <c r="ADL21" s="705"/>
      <c r="ADM21" s="705"/>
      <c r="ADN21" s="705"/>
      <c r="ADO21" s="705"/>
      <c r="ADP21" s="705"/>
      <c r="ADQ21" s="705"/>
      <c r="ADR21" s="705"/>
      <c r="ADS21" s="705"/>
      <c r="ADT21" s="705"/>
      <c r="ADU21" s="705"/>
      <c r="ADV21" s="705"/>
      <c r="ADW21" s="705"/>
      <c r="ADX21" s="705"/>
      <c r="ADY21" s="705"/>
      <c r="ADZ21" s="705"/>
      <c r="AEA21" s="705"/>
      <c r="AEB21" s="705"/>
      <c r="AEC21" s="705"/>
      <c r="AED21" s="705"/>
      <c r="AEE21" s="705"/>
      <c r="AEF21" s="705"/>
      <c r="AEG21" s="705"/>
      <c r="AEH21" s="705"/>
      <c r="AEI21" s="705"/>
      <c r="AEJ21" s="705"/>
      <c r="AEK21" s="705"/>
      <c r="AEL21" s="705"/>
      <c r="AEM21" s="705"/>
      <c r="AEN21" s="705"/>
      <c r="AEO21" s="705"/>
      <c r="AEP21" s="705"/>
      <c r="AEQ21" s="705"/>
      <c r="AER21" s="705"/>
      <c r="AES21" s="705"/>
      <c r="AET21" s="705"/>
      <c r="AEU21" s="705"/>
      <c r="AEV21" s="705"/>
      <c r="AEW21" s="705"/>
      <c r="AEX21" s="705"/>
      <c r="AEY21" s="705"/>
      <c r="AEZ21" s="705"/>
      <c r="AFA21" s="705"/>
      <c r="AFB21" s="705"/>
      <c r="AFC21" s="705"/>
      <c r="AFD21" s="705"/>
      <c r="AFE21" s="705"/>
      <c r="AFF21" s="705"/>
      <c r="AFG21" s="705"/>
      <c r="AFH21" s="705"/>
      <c r="AFI21" s="705"/>
      <c r="AFJ21" s="705"/>
      <c r="AFK21" s="705"/>
      <c r="AFL21" s="705"/>
      <c r="AFM21" s="705"/>
      <c r="AFN21" s="705"/>
      <c r="AFO21" s="705"/>
      <c r="AFP21" s="705"/>
      <c r="AFQ21" s="705"/>
      <c r="AFR21" s="705"/>
      <c r="AFS21" s="705"/>
      <c r="AFT21" s="705"/>
      <c r="AFU21" s="705"/>
      <c r="AFV21" s="705"/>
      <c r="AFW21" s="705"/>
      <c r="AFX21" s="705"/>
      <c r="AFY21" s="705"/>
      <c r="AFZ21" s="705"/>
      <c r="AGA21" s="705"/>
      <c r="AGB21" s="705"/>
      <c r="AGC21" s="705"/>
      <c r="AGD21" s="705"/>
      <c r="AGE21" s="705"/>
      <c r="AGF21" s="705"/>
      <c r="AGG21" s="705"/>
      <c r="AGH21" s="705"/>
      <c r="AGI21" s="705"/>
      <c r="AGJ21" s="705"/>
      <c r="AGK21" s="705"/>
      <c r="AGL21" s="705"/>
      <c r="AGM21" s="705"/>
      <c r="AGN21" s="705"/>
      <c r="AGO21" s="705"/>
      <c r="AGP21" s="705"/>
      <c r="AGQ21" s="705"/>
      <c r="AGR21" s="705"/>
      <c r="AGS21" s="705"/>
      <c r="AGT21" s="705"/>
      <c r="AGU21" s="705"/>
      <c r="AGV21" s="705"/>
      <c r="AGW21" s="705"/>
      <c r="AGX21" s="705"/>
      <c r="AGY21" s="705"/>
      <c r="AGZ21" s="705"/>
      <c r="AHA21" s="705"/>
      <c r="AHB21" s="705"/>
      <c r="AHC21" s="705"/>
      <c r="AHD21" s="705"/>
      <c r="AHE21" s="705"/>
      <c r="AHF21" s="705"/>
      <c r="AHG21" s="705"/>
      <c r="AHH21" s="705"/>
      <c r="AHI21" s="705"/>
      <c r="AHJ21" s="705"/>
      <c r="AHK21" s="705"/>
      <c r="AHL21" s="705"/>
      <c r="AHM21" s="705"/>
      <c r="AHN21" s="705"/>
      <c r="AHO21" s="705"/>
      <c r="AHP21" s="705"/>
      <c r="AHQ21" s="705"/>
      <c r="AHR21" s="705"/>
      <c r="AHS21" s="705"/>
      <c r="AHT21" s="705"/>
      <c r="AHU21" s="705"/>
      <c r="AHV21" s="705"/>
      <c r="AHW21" s="705"/>
      <c r="AHX21" s="705"/>
      <c r="AHY21" s="705"/>
      <c r="AHZ21" s="705"/>
      <c r="AIA21" s="705"/>
      <c r="AIB21" s="705"/>
      <c r="AIC21" s="705"/>
      <c r="AID21" s="705"/>
      <c r="AIE21" s="705"/>
      <c r="AIF21" s="705"/>
      <c r="AIG21" s="705"/>
      <c r="AIH21" s="705"/>
      <c r="AII21" s="705"/>
      <c r="AIJ21" s="705"/>
      <c r="AIK21" s="705"/>
      <c r="AIL21" s="705"/>
      <c r="AIM21" s="705"/>
      <c r="AIN21" s="705"/>
      <c r="AIO21" s="705"/>
      <c r="AIP21" s="705"/>
      <c r="AIQ21" s="705"/>
      <c r="AIR21" s="705"/>
      <c r="AIS21" s="705"/>
      <c r="AIT21" s="705"/>
      <c r="AIU21" s="705"/>
      <c r="AIV21" s="705"/>
      <c r="AIW21" s="705"/>
      <c r="AIX21" s="705"/>
      <c r="AIY21" s="705"/>
      <c r="AIZ21" s="705"/>
      <c r="AJA21" s="705"/>
      <c r="AJB21" s="705"/>
      <c r="AJC21" s="705"/>
      <c r="AJD21" s="705"/>
      <c r="AJE21" s="705"/>
      <c r="AJF21" s="705"/>
      <c r="AJG21" s="705"/>
      <c r="AJH21" s="705"/>
      <c r="AJI21" s="705"/>
      <c r="AJJ21" s="705"/>
      <c r="AJK21" s="705"/>
      <c r="AJL21" s="705"/>
      <c r="AJM21" s="705"/>
      <c r="AJN21" s="705"/>
      <c r="AJO21" s="705"/>
      <c r="AJP21" s="705"/>
      <c r="AJQ21" s="705"/>
      <c r="AJR21" s="705"/>
      <c r="AJS21" s="705"/>
      <c r="AJT21" s="705"/>
      <c r="AJU21" s="705"/>
      <c r="AJV21" s="705"/>
      <c r="AJW21" s="705"/>
      <c r="AJX21" s="705"/>
      <c r="AJY21" s="705"/>
      <c r="AJZ21" s="705"/>
      <c r="AKA21" s="705"/>
      <c r="AKB21" s="705"/>
      <c r="AKC21" s="705"/>
      <c r="AKD21" s="705"/>
      <c r="AKE21" s="705"/>
      <c r="AKF21" s="705"/>
      <c r="AKG21" s="705"/>
      <c r="AKH21" s="705"/>
      <c r="AKI21" s="705"/>
      <c r="AKJ21" s="705"/>
      <c r="AKK21" s="705"/>
      <c r="AKL21" s="705"/>
      <c r="AKM21" s="705"/>
      <c r="AKN21" s="705"/>
      <c r="AKO21" s="705"/>
      <c r="AKP21" s="705"/>
    </row>
    <row r="22" spans="1:978" s="117" customFormat="1" ht="15" customHeight="1" x14ac:dyDescent="0.3">
      <c r="A22" s="194"/>
      <c r="B22" s="826" t="s">
        <v>1691</v>
      </c>
      <c r="C22" s="826"/>
      <c r="D22" s="826"/>
      <c r="E22" s="242"/>
      <c r="F22" s="705"/>
      <c r="G22" s="705"/>
      <c r="H22" s="705"/>
      <c r="I22" s="137"/>
      <c r="J22" s="705"/>
      <c r="K22" s="705"/>
      <c r="L22" s="705"/>
      <c r="M22" s="705"/>
      <c r="N22" s="705"/>
      <c r="O22" s="705"/>
      <c r="P22" s="705"/>
      <c r="Q22" s="705"/>
      <c r="R22" s="705"/>
      <c r="S22" s="705"/>
      <c r="T22" s="705"/>
      <c r="U22" s="705"/>
      <c r="V22" s="705"/>
      <c r="W22" s="705"/>
      <c r="X22" s="705"/>
      <c r="Y22" s="705"/>
      <c r="Z22" s="705"/>
      <c r="AA22" s="705"/>
      <c r="AB22" s="705"/>
      <c r="AC22" s="705"/>
      <c r="AD22" s="705"/>
      <c r="AE22" s="705"/>
      <c r="AF22" s="705"/>
      <c r="AG22" s="705"/>
      <c r="AH22" s="705"/>
      <c r="AI22" s="705"/>
      <c r="AJ22" s="705"/>
      <c r="AK22" s="705"/>
      <c r="AL22" s="705"/>
      <c r="AM22" s="705"/>
      <c r="AN22" s="705"/>
      <c r="AO22" s="705"/>
      <c r="AP22" s="705"/>
      <c r="AQ22" s="705"/>
      <c r="AR22" s="705"/>
      <c r="AS22" s="705"/>
      <c r="AT22" s="705"/>
      <c r="AU22" s="705"/>
      <c r="AV22" s="705"/>
      <c r="AW22" s="705"/>
      <c r="AX22" s="705"/>
      <c r="AY22" s="705"/>
      <c r="AZ22" s="705"/>
      <c r="BA22" s="705"/>
      <c r="BB22" s="705"/>
      <c r="BC22" s="705"/>
      <c r="BD22" s="705"/>
      <c r="BE22" s="705"/>
      <c r="BF22" s="705"/>
      <c r="BG22" s="705"/>
      <c r="BH22" s="705"/>
      <c r="BI22" s="705"/>
      <c r="BJ22" s="705"/>
      <c r="BK22" s="705"/>
      <c r="BL22" s="705"/>
      <c r="BM22" s="705"/>
      <c r="BN22" s="705"/>
      <c r="BO22" s="705"/>
      <c r="BP22" s="705"/>
      <c r="BQ22" s="705"/>
      <c r="BR22" s="705"/>
      <c r="BS22" s="705"/>
      <c r="BT22" s="705"/>
      <c r="BU22" s="705"/>
      <c r="BV22" s="705"/>
      <c r="BW22" s="705"/>
      <c r="BX22" s="705"/>
      <c r="BY22" s="705"/>
      <c r="BZ22" s="705"/>
      <c r="CA22" s="705"/>
      <c r="CB22" s="705"/>
      <c r="CC22" s="705"/>
      <c r="CD22" s="705"/>
      <c r="CE22" s="705"/>
      <c r="CF22" s="705"/>
      <c r="CG22" s="705"/>
      <c r="CH22" s="705"/>
      <c r="CI22" s="705"/>
      <c r="CJ22" s="705"/>
      <c r="CK22" s="705"/>
      <c r="CL22" s="705"/>
      <c r="CM22" s="705"/>
      <c r="CN22" s="705"/>
      <c r="CO22" s="705"/>
      <c r="CP22" s="705"/>
      <c r="CQ22" s="705"/>
      <c r="CR22" s="705"/>
      <c r="CS22" s="705"/>
      <c r="CT22" s="705"/>
      <c r="CU22" s="705"/>
      <c r="CV22" s="705"/>
      <c r="CW22" s="705"/>
      <c r="CX22" s="705"/>
      <c r="CY22" s="705"/>
      <c r="CZ22" s="705"/>
      <c r="DA22" s="705"/>
      <c r="DB22" s="705"/>
      <c r="DC22" s="705"/>
      <c r="DD22" s="705"/>
      <c r="DE22" s="705"/>
      <c r="DF22" s="705"/>
      <c r="DG22" s="705"/>
      <c r="DH22" s="705"/>
      <c r="DI22" s="705"/>
      <c r="DJ22" s="705"/>
      <c r="DK22" s="705"/>
      <c r="DL22" s="705"/>
      <c r="DM22" s="705"/>
      <c r="DN22" s="705"/>
      <c r="DO22" s="705"/>
      <c r="DP22" s="705"/>
      <c r="DQ22" s="705"/>
      <c r="DR22" s="705"/>
      <c r="DS22" s="705"/>
      <c r="DT22" s="705"/>
      <c r="DU22" s="705"/>
      <c r="DV22" s="705"/>
      <c r="DW22" s="705"/>
      <c r="DX22" s="705"/>
      <c r="DY22" s="705"/>
      <c r="DZ22" s="705"/>
      <c r="EA22" s="705"/>
      <c r="EB22" s="705"/>
      <c r="EC22" s="705"/>
      <c r="ED22" s="705"/>
      <c r="EE22" s="705"/>
      <c r="EF22" s="705"/>
      <c r="EG22" s="705"/>
      <c r="EH22" s="705"/>
      <c r="EI22" s="705"/>
      <c r="EJ22" s="705"/>
      <c r="EK22" s="705"/>
      <c r="EL22" s="705"/>
      <c r="EM22" s="705"/>
      <c r="EN22" s="705"/>
      <c r="EO22" s="705"/>
      <c r="EP22" s="705"/>
      <c r="EQ22" s="705"/>
      <c r="ER22" s="705"/>
      <c r="ES22" s="705"/>
      <c r="ET22" s="705"/>
      <c r="EU22" s="705"/>
      <c r="EV22" s="705"/>
      <c r="EW22" s="705"/>
      <c r="EX22" s="705"/>
      <c r="EY22" s="705"/>
      <c r="EZ22" s="705"/>
      <c r="FA22" s="705"/>
      <c r="FB22" s="705"/>
      <c r="FC22" s="705"/>
      <c r="FD22" s="705"/>
      <c r="FE22" s="705"/>
      <c r="FF22" s="705"/>
      <c r="FG22" s="705"/>
      <c r="FH22" s="705"/>
      <c r="FI22" s="705"/>
      <c r="FJ22" s="705"/>
      <c r="FK22" s="705"/>
      <c r="FL22" s="705"/>
      <c r="FM22" s="705"/>
      <c r="FN22" s="705"/>
      <c r="FO22" s="705"/>
      <c r="FP22" s="705"/>
      <c r="FQ22" s="705"/>
      <c r="FR22" s="705"/>
      <c r="FS22" s="705"/>
      <c r="FT22" s="705"/>
      <c r="FU22" s="705"/>
      <c r="FV22" s="705"/>
      <c r="FW22" s="705"/>
      <c r="FX22" s="705"/>
      <c r="FY22" s="705"/>
      <c r="FZ22" s="705"/>
      <c r="GA22" s="705"/>
      <c r="GB22" s="705"/>
      <c r="GC22" s="705"/>
      <c r="GD22" s="705"/>
      <c r="GE22" s="705"/>
      <c r="GF22" s="705"/>
      <c r="GG22" s="705"/>
      <c r="GH22" s="705"/>
      <c r="GI22" s="705"/>
      <c r="GJ22" s="705"/>
      <c r="GK22" s="705"/>
      <c r="GL22" s="705"/>
      <c r="GM22" s="705"/>
      <c r="GN22" s="705"/>
      <c r="GO22" s="705"/>
      <c r="GP22" s="705"/>
      <c r="GQ22" s="705"/>
      <c r="GR22" s="705"/>
      <c r="GS22" s="705"/>
      <c r="GT22" s="705"/>
      <c r="GU22" s="705"/>
      <c r="GV22" s="705"/>
      <c r="GW22" s="705"/>
      <c r="GX22" s="705"/>
      <c r="GY22" s="705"/>
      <c r="GZ22" s="705"/>
      <c r="HA22" s="705"/>
      <c r="HB22" s="705"/>
      <c r="HC22" s="705"/>
      <c r="HD22" s="705"/>
      <c r="HE22" s="705"/>
      <c r="HF22" s="705"/>
      <c r="HG22" s="705"/>
      <c r="HH22" s="705"/>
      <c r="HI22" s="705"/>
      <c r="HJ22" s="705"/>
      <c r="HK22" s="705"/>
      <c r="HL22" s="705"/>
      <c r="HM22" s="705"/>
      <c r="HN22" s="705"/>
      <c r="HO22" s="705"/>
      <c r="HP22" s="705"/>
      <c r="HQ22" s="705"/>
      <c r="HR22" s="705"/>
      <c r="HS22" s="705"/>
      <c r="HT22" s="705"/>
      <c r="HU22" s="705"/>
      <c r="HV22" s="705"/>
      <c r="HW22" s="705"/>
      <c r="HX22" s="705"/>
      <c r="HY22" s="705"/>
      <c r="HZ22" s="705"/>
      <c r="IA22" s="705"/>
      <c r="IB22" s="705"/>
      <c r="IC22" s="705"/>
      <c r="ID22" s="705"/>
      <c r="IE22" s="705"/>
      <c r="IF22" s="705"/>
      <c r="IG22" s="705"/>
      <c r="IH22" s="705"/>
      <c r="II22" s="705"/>
      <c r="IJ22" s="705"/>
      <c r="IK22" s="705"/>
      <c r="IL22" s="705"/>
      <c r="IM22" s="705"/>
      <c r="IN22" s="705"/>
      <c r="IO22" s="705"/>
      <c r="IP22" s="705"/>
      <c r="IQ22" s="705"/>
      <c r="IR22" s="705"/>
      <c r="IS22" s="705"/>
      <c r="IT22" s="705"/>
      <c r="IU22" s="705"/>
      <c r="IV22" s="705"/>
      <c r="IW22" s="705"/>
      <c r="IX22" s="705"/>
      <c r="IY22" s="705"/>
      <c r="IZ22" s="705"/>
      <c r="JA22" s="705"/>
      <c r="JB22" s="705"/>
      <c r="JC22" s="705"/>
      <c r="JD22" s="705"/>
      <c r="JE22" s="705"/>
      <c r="JF22" s="705"/>
      <c r="JG22" s="705"/>
      <c r="JH22" s="705"/>
      <c r="JI22" s="705"/>
      <c r="JJ22" s="705"/>
      <c r="JK22" s="705"/>
      <c r="JL22" s="705"/>
      <c r="JM22" s="705"/>
      <c r="JN22" s="705"/>
      <c r="JO22" s="705"/>
      <c r="JP22" s="705"/>
      <c r="JQ22" s="705"/>
      <c r="JR22" s="705"/>
      <c r="JS22" s="705"/>
      <c r="JT22" s="705"/>
      <c r="JU22" s="705"/>
      <c r="JV22" s="705"/>
      <c r="JW22" s="705"/>
      <c r="JX22" s="705"/>
      <c r="JY22" s="705"/>
      <c r="JZ22" s="705"/>
      <c r="KA22" s="705"/>
      <c r="KB22" s="705"/>
      <c r="KC22" s="705"/>
      <c r="KD22" s="705"/>
      <c r="KE22" s="705"/>
      <c r="KF22" s="705"/>
      <c r="KG22" s="705"/>
      <c r="KH22" s="705"/>
      <c r="KI22" s="705"/>
      <c r="KJ22" s="705"/>
      <c r="KK22" s="705"/>
      <c r="KL22" s="705"/>
      <c r="KM22" s="705"/>
      <c r="KN22" s="705"/>
      <c r="KO22" s="705"/>
      <c r="KP22" s="705"/>
      <c r="KQ22" s="705"/>
      <c r="KR22" s="705"/>
      <c r="KS22" s="705"/>
      <c r="KT22" s="705"/>
      <c r="KU22" s="705"/>
      <c r="KV22" s="705"/>
      <c r="KW22" s="705"/>
      <c r="KX22" s="705"/>
      <c r="KY22" s="705"/>
      <c r="KZ22" s="705"/>
      <c r="LA22" s="705"/>
      <c r="LB22" s="705"/>
      <c r="LC22" s="705"/>
      <c r="LD22" s="705"/>
      <c r="LE22" s="705"/>
      <c r="LF22" s="705"/>
      <c r="LG22" s="705"/>
      <c r="LH22" s="705"/>
      <c r="LI22" s="705"/>
      <c r="LJ22" s="705"/>
      <c r="LK22" s="705"/>
      <c r="LL22" s="705"/>
      <c r="LM22" s="705"/>
      <c r="LN22" s="705"/>
      <c r="LO22" s="705"/>
      <c r="LP22" s="705"/>
      <c r="LQ22" s="705"/>
      <c r="LR22" s="705"/>
      <c r="LS22" s="705"/>
      <c r="LT22" s="705"/>
      <c r="LU22" s="705"/>
      <c r="LV22" s="705"/>
      <c r="LW22" s="705"/>
      <c r="LX22" s="705"/>
      <c r="LY22" s="705"/>
      <c r="LZ22" s="705"/>
      <c r="MA22" s="705"/>
      <c r="MB22" s="705"/>
      <c r="MC22" s="705"/>
      <c r="MD22" s="705"/>
      <c r="ME22" s="705"/>
      <c r="MF22" s="705"/>
      <c r="MG22" s="705"/>
      <c r="MH22" s="705"/>
      <c r="MI22" s="705"/>
      <c r="MJ22" s="705"/>
      <c r="MK22" s="705"/>
      <c r="ML22" s="705"/>
      <c r="MM22" s="705"/>
      <c r="MN22" s="705"/>
      <c r="MO22" s="705"/>
      <c r="MP22" s="705"/>
      <c r="MQ22" s="705"/>
      <c r="MR22" s="705"/>
      <c r="MS22" s="705"/>
      <c r="MT22" s="705"/>
      <c r="MU22" s="705"/>
      <c r="MV22" s="705"/>
      <c r="MW22" s="705"/>
      <c r="MX22" s="705"/>
      <c r="MY22" s="705"/>
      <c r="MZ22" s="705"/>
      <c r="NA22" s="705"/>
      <c r="NB22" s="705"/>
      <c r="NC22" s="705"/>
      <c r="ND22" s="705"/>
      <c r="NE22" s="705"/>
      <c r="NF22" s="705"/>
      <c r="NG22" s="705"/>
      <c r="NH22" s="705"/>
      <c r="NI22" s="705"/>
      <c r="NJ22" s="705"/>
      <c r="NK22" s="705"/>
      <c r="NL22" s="705"/>
      <c r="NM22" s="705"/>
      <c r="NN22" s="705"/>
      <c r="NO22" s="705"/>
      <c r="NP22" s="705"/>
      <c r="NQ22" s="705"/>
      <c r="NR22" s="705"/>
      <c r="NS22" s="705"/>
      <c r="NT22" s="705"/>
      <c r="NU22" s="705"/>
      <c r="NV22" s="705"/>
      <c r="NW22" s="705"/>
      <c r="NX22" s="705"/>
      <c r="NY22" s="705"/>
      <c r="NZ22" s="705"/>
      <c r="OA22" s="705"/>
      <c r="OB22" s="705"/>
      <c r="OC22" s="705"/>
      <c r="OD22" s="705"/>
      <c r="OE22" s="705"/>
      <c r="OF22" s="705"/>
      <c r="OG22" s="705"/>
      <c r="OH22" s="705"/>
      <c r="OI22" s="705"/>
      <c r="OJ22" s="705"/>
      <c r="OK22" s="705"/>
      <c r="OL22" s="705"/>
      <c r="OM22" s="705"/>
      <c r="ON22" s="705"/>
      <c r="OO22" s="705"/>
      <c r="OP22" s="705"/>
      <c r="OQ22" s="705"/>
      <c r="OR22" s="705"/>
      <c r="OS22" s="705"/>
      <c r="OT22" s="705"/>
      <c r="OU22" s="705"/>
      <c r="OV22" s="705"/>
      <c r="OW22" s="705"/>
      <c r="OX22" s="705"/>
      <c r="OY22" s="705"/>
      <c r="OZ22" s="705"/>
      <c r="PA22" s="705"/>
      <c r="PB22" s="705"/>
      <c r="PC22" s="705"/>
      <c r="PD22" s="705"/>
      <c r="PE22" s="705"/>
      <c r="PF22" s="705"/>
      <c r="PG22" s="705"/>
      <c r="PH22" s="705"/>
      <c r="PI22" s="705"/>
      <c r="PJ22" s="705"/>
      <c r="PK22" s="705"/>
      <c r="PL22" s="705"/>
      <c r="PM22" s="705"/>
      <c r="PN22" s="705"/>
      <c r="PO22" s="705"/>
      <c r="PP22" s="705"/>
      <c r="PQ22" s="705"/>
      <c r="PR22" s="705"/>
      <c r="PS22" s="705"/>
      <c r="PT22" s="705"/>
      <c r="PU22" s="705"/>
      <c r="PV22" s="705"/>
      <c r="PW22" s="705"/>
      <c r="PX22" s="705"/>
      <c r="PY22" s="705"/>
      <c r="PZ22" s="705"/>
      <c r="QA22" s="705"/>
      <c r="QB22" s="705"/>
      <c r="QC22" s="705"/>
      <c r="QD22" s="705"/>
      <c r="QE22" s="705"/>
      <c r="QF22" s="705"/>
      <c r="QG22" s="705"/>
      <c r="QH22" s="705"/>
      <c r="QI22" s="705"/>
      <c r="QJ22" s="705"/>
      <c r="QK22" s="705"/>
      <c r="QL22" s="705"/>
      <c r="QM22" s="705"/>
      <c r="QN22" s="705"/>
      <c r="QO22" s="705"/>
      <c r="QP22" s="705"/>
      <c r="QQ22" s="705"/>
      <c r="QR22" s="705"/>
      <c r="QS22" s="705"/>
      <c r="QT22" s="705"/>
      <c r="QU22" s="705"/>
      <c r="QV22" s="705"/>
      <c r="QW22" s="705"/>
      <c r="QX22" s="705"/>
      <c r="QY22" s="705"/>
      <c r="QZ22" s="705"/>
      <c r="RA22" s="705"/>
      <c r="RB22" s="705"/>
      <c r="RC22" s="705"/>
      <c r="RD22" s="705"/>
      <c r="RE22" s="705"/>
      <c r="RF22" s="705"/>
      <c r="RG22" s="705"/>
      <c r="RH22" s="705"/>
      <c r="RI22" s="705"/>
      <c r="RJ22" s="705"/>
      <c r="RK22" s="705"/>
      <c r="RL22" s="705"/>
      <c r="RM22" s="705"/>
      <c r="RN22" s="705"/>
      <c r="RO22" s="705"/>
      <c r="RP22" s="705"/>
      <c r="RQ22" s="705"/>
      <c r="RR22" s="705"/>
      <c r="RS22" s="705"/>
      <c r="RT22" s="705"/>
      <c r="RU22" s="705"/>
      <c r="RV22" s="705"/>
      <c r="RW22" s="705"/>
      <c r="RX22" s="705"/>
      <c r="RY22" s="705"/>
      <c r="RZ22" s="705"/>
      <c r="SA22" s="705"/>
      <c r="SB22" s="705"/>
      <c r="SC22" s="705"/>
      <c r="SD22" s="705"/>
      <c r="SE22" s="705"/>
      <c r="SF22" s="705"/>
      <c r="SG22" s="705"/>
      <c r="SH22" s="705"/>
      <c r="SI22" s="705"/>
      <c r="SJ22" s="705"/>
      <c r="SK22" s="705"/>
      <c r="SL22" s="705"/>
      <c r="SM22" s="705"/>
      <c r="SN22" s="705"/>
      <c r="SO22" s="705"/>
      <c r="SP22" s="705"/>
      <c r="SQ22" s="705"/>
      <c r="SR22" s="705"/>
      <c r="SS22" s="705"/>
      <c r="ST22" s="705"/>
      <c r="SU22" s="705"/>
      <c r="SV22" s="705"/>
      <c r="SW22" s="705"/>
      <c r="SX22" s="705"/>
      <c r="SY22" s="705"/>
      <c r="SZ22" s="705"/>
      <c r="TA22" s="705"/>
      <c r="TB22" s="705"/>
      <c r="TC22" s="705"/>
      <c r="TD22" s="705"/>
      <c r="TE22" s="705"/>
      <c r="TF22" s="705"/>
      <c r="TG22" s="705"/>
      <c r="TH22" s="705"/>
      <c r="TI22" s="705"/>
      <c r="TJ22" s="705"/>
      <c r="TK22" s="705"/>
      <c r="TL22" s="705"/>
      <c r="TM22" s="705"/>
      <c r="TN22" s="705"/>
      <c r="TO22" s="705"/>
      <c r="TP22" s="705"/>
      <c r="TQ22" s="705"/>
      <c r="TR22" s="705"/>
      <c r="TS22" s="705"/>
      <c r="TT22" s="705"/>
      <c r="TU22" s="705"/>
      <c r="TV22" s="705"/>
      <c r="TW22" s="705"/>
      <c r="TX22" s="705"/>
      <c r="TY22" s="705"/>
      <c r="TZ22" s="705"/>
      <c r="UA22" s="705"/>
      <c r="UB22" s="705"/>
      <c r="UC22" s="705"/>
      <c r="UD22" s="705"/>
      <c r="UE22" s="705"/>
      <c r="UF22" s="705"/>
      <c r="UG22" s="705"/>
      <c r="UH22" s="705"/>
      <c r="UI22" s="705"/>
      <c r="UJ22" s="705"/>
      <c r="UK22" s="705"/>
      <c r="UL22" s="705"/>
      <c r="UM22" s="705"/>
      <c r="UN22" s="705"/>
      <c r="UO22" s="705"/>
      <c r="UP22" s="705"/>
      <c r="UQ22" s="705"/>
      <c r="UR22" s="705"/>
      <c r="US22" s="705"/>
      <c r="UT22" s="705"/>
      <c r="UU22" s="705"/>
      <c r="UV22" s="705"/>
      <c r="UW22" s="705"/>
      <c r="UX22" s="705"/>
      <c r="UY22" s="705"/>
      <c r="UZ22" s="705"/>
      <c r="VA22" s="705"/>
      <c r="VB22" s="705"/>
      <c r="VC22" s="705"/>
      <c r="VD22" s="705"/>
      <c r="VE22" s="705"/>
      <c r="VF22" s="705"/>
      <c r="VG22" s="705"/>
      <c r="VH22" s="705"/>
      <c r="VI22" s="705"/>
      <c r="VJ22" s="705"/>
      <c r="VK22" s="705"/>
      <c r="VL22" s="705"/>
      <c r="VM22" s="705"/>
      <c r="VN22" s="705"/>
      <c r="VO22" s="705"/>
      <c r="VP22" s="705"/>
      <c r="VQ22" s="705"/>
      <c r="VR22" s="705"/>
      <c r="VS22" s="705"/>
      <c r="VT22" s="705"/>
      <c r="VU22" s="705"/>
      <c r="VV22" s="705"/>
      <c r="VW22" s="705"/>
      <c r="VX22" s="705"/>
      <c r="VY22" s="705"/>
      <c r="VZ22" s="705"/>
      <c r="WA22" s="705"/>
      <c r="WB22" s="705"/>
      <c r="WC22" s="705"/>
      <c r="WD22" s="705"/>
      <c r="WE22" s="705"/>
      <c r="WF22" s="705"/>
      <c r="WG22" s="705"/>
      <c r="WH22" s="705"/>
      <c r="WI22" s="705"/>
      <c r="WJ22" s="705"/>
      <c r="WK22" s="705"/>
      <c r="WL22" s="705"/>
      <c r="WM22" s="705"/>
      <c r="WN22" s="705"/>
      <c r="WO22" s="705"/>
      <c r="WP22" s="705"/>
      <c r="WQ22" s="705"/>
      <c r="WR22" s="705"/>
      <c r="WS22" s="705"/>
      <c r="WT22" s="705"/>
      <c r="WU22" s="705"/>
      <c r="WV22" s="705"/>
      <c r="WW22" s="705"/>
      <c r="WX22" s="705"/>
      <c r="WY22" s="705"/>
      <c r="WZ22" s="705"/>
      <c r="XA22" s="705"/>
      <c r="XB22" s="705"/>
      <c r="XC22" s="705"/>
      <c r="XD22" s="705"/>
      <c r="XE22" s="705"/>
      <c r="XF22" s="705"/>
      <c r="XG22" s="705"/>
      <c r="XH22" s="705"/>
      <c r="XI22" s="705"/>
      <c r="XJ22" s="705"/>
      <c r="XK22" s="705"/>
      <c r="XL22" s="705"/>
      <c r="XM22" s="705"/>
      <c r="XN22" s="705"/>
      <c r="XO22" s="705"/>
      <c r="XP22" s="705"/>
      <c r="XQ22" s="705"/>
      <c r="XR22" s="705"/>
      <c r="XS22" s="705"/>
      <c r="XT22" s="705"/>
      <c r="XU22" s="705"/>
      <c r="XV22" s="705"/>
      <c r="XW22" s="705"/>
      <c r="XX22" s="705"/>
      <c r="XY22" s="705"/>
      <c r="XZ22" s="705"/>
      <c r="YA22" s="705"/>
      <c r="YB22" s="705"/>
      <c r="YC22" s="705"/>
      <c r="YD22" s="705"/>
      <c r="YE22" s="705"/>
      <c r="YF22" s="705"/>
      <c r="YG22" s="705"/>
      <c r="YH22" s="705"/>
      <c r="YI22" s="705"/>
      <c r="YJ22" s="705"/>
      <c r="YK22" s="705"/>
      <c r="YL22" s="705"/>
      <c r="YM22" s="705"/>
      <c r="YN22" s="705"/>
      <c r="YO22" s="705"/>
      <c r="YP22" s="705"/>
      <c r="YQ22" s="705"/>
      <c r="YR22" s="705"/>
      <c r="YS22" s="705"/>
      <c r="YT22" s="705"/>
      <c r="YU22" s="705"/>
      <c r="YV22" s="705"/>
      <c r="YW22" s="705"/>
      <c r="YX22" s="705"/>
      <c r="YY22" s="705"/>
      <c r="YZ22" s="705"/>
      <c r="ZA22" s="705"/>
      <c r="ZB22" s="705"/>
      <c r="ZC22" s="705"/>
      <c r="ZD22" s="705"/>
      <c r="ZE22" s="705"/>
      <c r="ZF22" s="705"/>
      <c r="ZG22" s="705"/>
      <c r="ZH22" s="705"/>
      <c r="ZI22" s="705"/>
      <c r="ZJ22" s="705"/>
      <c r="ZK22" s="705"/>
      <c r="ZL22" s="705"/>
      <c r="ZM22" s="705"/>
      <c r="ZN22" s="705"/>
      <c r="ZO22" s="705"/>
      <c r="ZP22" s="705"/>
      <c r="ZQ22" s="705"/>
      <c r="ZR22" s="705"/>
      <c r="ZS22" s="705"/>
      <c r="ZT22" s="705"/>
      <c r="ZU22" s="705"/>
      <c r="ZV22" s="705"/>
      <c r="ZW22" s="705"/>
      <c r="ZX22" s="705"/>
      <c r="ZY22" s="705"/>
      <c r="ZZ22" s="705"/>
      <c r="AAA22" s="705"/>
      <c r="AAB22" s="705"/>
      <c r="AAC22" s="705"/>
      <c r="AAD22" s="705"/>
      <c r="AAE22" s="705"/>
      <c r="AAF22" s="705"/>
      <c r="AAG22" s="705"/>
      <c r="AAH22" s="705"/>
      <c r="AAI22" s="705"/>
      <c r="AAJ22" s="705"/>
      <c r="AAK22" s="705"/>
      <c r="AAL22" s="705"/>
      <c r="AAM22" s="705"/>
      <c r="AAN22" s="705"/>
      <c r="AAO22" s="705"/>
      <c r="AAP22" s="705"/>
      <c r="AAQ22" s="705"/>
      <c r="AAR22" s="705"/>
      <c r="AAS22" s="705"/>
      <c r="AAT22" s="705"/>
      <c r="AAU22" s="705"/>
      <c r="AAV22" s="705"/>
      <c r="AAW22" s="705"/>
      <c r="AAX22" s="705"/>
      <c r="AAY22" s="705"/>
      <c r="AAZ22" s="705"/>
      <c r="ABA22" s="705"/>
      <c r="ABB22" s="705"/>
      <c r="ABC22" s="705"/>
      <c r="ABD22" s="705"/>
      <c r="ABE22" s="705"/>
      <c r="ABF22" s="705"/>
      <c r="ABG22" s="705"/>
      <c r="ABH22" s="705"/>
      <c r="ABI22" s="705"/>
      <c r="ABJ22" s="705"/>
      <c r="ABK22" s="705"/>
      <c r="ABL22" s="705"/>
      <c r="ABM22" s="705"/>
      <c r="ABN22" s="705"/>
      <c r="ABO22" s="705"/>
      <c r="ABP22" s="705"/>
      <c r="ABQ22" s="705"/>
      <c r="ABR22" s="705"/>
      <c r="ABS22" s="705"/>
      <c r="ABT22" s="705"/>
      <c r="ABU22" s="705"/>
      <c r="ABV22" s="705"/>
      <c r="ABW22" s="705"/>
      <c r="ABX22" s="705"/>
      <c r="ABY22" s="705"/>
      <c r="ABZ22" s="705"/>
      <c r="ACA22" s="705"/>
      <c r="ACB22" s="705"/>
      <c r="ACC22" s="705"/>
      <c r="ACD22" s="705"/>
      <c r="ACE22" s="705"/>
      <c r="ACF22" s="705"/>
      <c r="ACG22" s="705"/>
      <c r="ACH22" s="705"/>
      <c r="ACI22" s="705"/>
      <c r="ACJ22" s="705"/>
      <c r="ACK22" s="705"/>
      <c r="ACL22" s="705"/>
      <c r="ACM22" s="705"/>
      <c r="ACN22" s="705"/>
      <c r="ACO22" s="705"/>
      <c r="ACP22" s="705"/>
      <c r="ACQ22" s="705"/>
      <c r="ACR22" s="705"/>
      <c r="ACS22" s="705"/>
      <c r="ACT22" s="705"/>
      <c r="ACU22" s="705"/>
      <c r="ACV22" s="705"/>
      <c r="ACW22" s="705"/>
      <c r="ACX22" s="705"/>
      <c r="ACY22" s="705"/>
      <c r="ACZ22" s="705"/>
      <c r="ADA22" s="705"/>
      <c r="ADB22" s="705"/>
      <c r="ADC22" s="705"/>
      <c r="ADD22" s="705"/>
      <c r="ADE22" s="705"/>
      <c r="ADF22" s="705"/>
      <c r="ADG22" s="705"/>
      <c r="ADH22" s="705"/>
      <c r="ADI22" s="705"/>
      <c r="ADJ22" s="705"/>
      <c r="ADK22" s="705"/>
      <c r="ADL22" s="705"/>
      <c r="ADM22" s="705"/>
      <c r="ADN22" s="705"/>
      <c r="ADO22" s="705"/>
      <c r="ADP22" s="705"/>
      <c r="ADQ22" s="705"/>
      <c r="ADR22" s="705"/>
      <c r="ADS22" s="705"/>
      <c r="ADT22" s="705"/>
      <c r="ADU22" s="705"/>
      <c r="ADV22" s="705"/>
      <c r="ADW22" s="705"/>
      <c r="ADX22" s="705"/>
      <c r="ADY22" s="705"/>
      <c r="ADZ22" s="705"/>
      <c r="AEA22" s="705"/>
      <c r="AEB22" s="705"/>
      <c r="AEC22" s="705"/>
      <c r="AED22" s="705"/>
      <c r="AEE22" s="705"/>
      <c r="AEF22" s="705"/>
      <c r="AEG22" s="705"/>
      <c r="AEH22" s="705"/>
      <c r="AEI22" s="705"/>
      <c r="AEJ22" s="705"/>
      <c r="AEK22" s="705"/>
      <c r="AEL22" s="705"/>
      <c r="AEM22" s="705"/>
      <c r="AEN22" s="705"/>
      <c r="AEO22" s="705"/>
      <c r="AEP22" s="705"/>
      <c r="AEQ22" s="705"/>
      <c r="AER22" s="705"/>
      <c r="AES22" s="705"/>
      <c r="AET22" s="705"/>
      <c r="AEU22" s="705"/>
      <c r="AEV22" s="705"/>
      <c r="AEW22" s="705"/>
      <c r="AEX22" s="705"/>
      <c r="AEY22" s="705"/>
      <c r="AEZ22" s="705"/>
      <c r="AFA22" s="705"/>
      <c r="AFB22" s="705"/>
      <c r="AFC22" s="705"/>
      <c r="AFD22" s="705"/>
      <c r="AFE22" s="705"/>
      <c r="AFF22" s="705"/>
      <c r="AFG22" s="705"/>
      <c r="AFH22" s="705"/>
      <c r="AFI22" s="705"/>
      <c r="AFJ22" s="705"/>
      <c r="AFK22" s="705"/>
      <c r="AFL22" s="705"/>
      <c r="AFM22" s="705"/>
      <c r="AFN22" s="705"/>
      <c r="AFO22" s="705"/>
      <c r="AFP22" s="705"/>
      <c r="AFQ22" s="705"/>
      <c r="AFR22" s="705"/>
      <c r="AFS22" s="705"/>
      <c r="AFT22" s="705"/>
      <c r="AFU22" s="705"/>
      <c r="AFV22" s="705"/>
      <c r="AFW22" s="705"/>
      <c r="AFX22" s="705"/>
      <c r="AFY22" s="705"/>
      <c r="AFZ22" s="705"/>
      <c r="AGA22" s="705"/>
      <c r="AGB22" s="705"/>
      <c r="AGC22" s="705"/>
      <c r="AGD22" s="705"/>
      <c r="AGE22" s="705"/>
      <c r="AGF22" s="705"/>
      <c r="AGG22" s="705"/>
      <c r="AGH22" s="705"/>
      <c r="AGI22" s="705"/>
      <c r="AGJ22" s="705"/>
      <c r="AGK22" s="705"/>
      <c r="AGL22" s="705"/>
      <c r="AGM22" s="705"/>
      <c r="AGN22" s="705"/>
      <c r="AGO22" s="705"/>
      <c r="AGP22" s="705"/>
      <c r="AGQ22" s="705"/>
      <c r="AGR22" s="705"/>
      <c r="AGS22" s="705"/>
      <c r="AGT22" s="705"/>
      <c r="AGU22" s="705"/>
      <c r="AGV22" s="705"/>
      <c r="AGW22" s="705"/>
      <c r="AGX22" s="705"/>
      <c r="AGY22" s="705"/>
      <c r="AGZ22" s="705"/>
      <c r="AHA22" s="705"/>
      <c r="AHB22" s="705"/>
      <c r="AHC22" s="705"/>
      <c r="AHD22" s="705"/>
      <c r="AHE22" s="705"/>
      <c r="AHF22" s="705"/>
      <c r="AHG22" s="705"/>
      <c r="AHH22" s="705"/>
      <c r="AHI22" s="705"/>
      <c r="AHJ22" s="705"/>
      <c r="AHK22" s="705"/>
      <c r="AHL22" s="705"/>
      <c r="AHM22" s="705"/>
      <c r="AHN22" s="705"/>
      <c r="AHO22" s="705"/>
      <c r="AHP22" s="705"/>
      <c r="AHQ22" s="705"/>
      <c r="AHR22" s="705"/>
      <c r="AHS22" s="705"/>
      <c r="AHT22" s="705"/>
      <c r="AHU22" s="705"/>
      <c r="AHV22" s="705"/>
      <c r="AHW22" s="705"/>
      <c r="AHX22" s="705"/>
      <c r="AHY22" s="705"/>
      <c r="AHZ22" s="705"/>
      <c r="AIA22" s="705"/>
      <c r="AIB22" s="705"/>
      <c r="AIC22" s="705"/>
      <c r="AID22" s="705"/>
      <c r="AIE22" s="705"/>
      <c r="AIF22" s="705"/>
      <c r="AIG22" s="705"/>
      <c r="AIH22" s="705"/>
      <c r="AII22" s="705"/>
      <c r="AIJ22" s="705"/>
      <c r="AIK22" s="705"/>
      <c r="AIL22" s="705"/>
      <c r="AIM22" s="705"/>
      <c r="AIN22" s="705"/>
      <c r="AIO22" s="705"/>
      <c r="AIP22" s="705"/>
      <c r="AIQ22" s="705"/>
      <c r="AIR22" s="705"/>
      <c r="AIS22" s="705"/>
      <c r="AIT22" s="705"/>
      <c r="AIU22" s="705"/>
      <c r="AIV22" s="705"/>
      <c r="AIW22" s="705"/>
      <c r="AIX22" s="705"/>
      <c r="AIY22" s="705"/>
      <c r="AIZ22" s="705"/>
      <c r="AJA22" s="705"/>
      <c r="AJB22" s="705"/>
      <c r="AJC22" s="705"/>
      <c r="AJD22" s="705"/>
      <c r="AJE22" s="705"/>
      <c r="AJF22" s="705"/>
      <c r="AJG22" s="705"/>
      <c r="AJH22" s="705"/>
      <c r="AJI22" s="705"/>
      <c r="AJJ22" s="705"/>
      <c r="AJK22" s="705"/>
      <c r="AJL22" s="705"/>
      <c r="AJM22" s="705"/>
      <c r="AJN22" s="705"/>
      <c r="AJO22" s="705"/>
      <c r="AJP22" s="705"/>
      <c r="AJQ22" s="705"/>
      <c r="AJR22" s="705"/>
      <c r="AJS22" s="705"/>
      <c r="AJT22" s="705"/>
      <c r="AJU22" s="705"/>
      <c r="AJV22" s="705"/>
      <c r="AJW22" s="705"/>
      <c r="AJX22" s="705"/>
      <c r="AJY22" s="705"/>
      <c r="AJZ22" s="705"/>
      <c r="AKA22" s="705"/>
      <c r="AKB22" s="705"/>
      <c r="AKC22" s="705"/>
      <c r="AKD22" s="705"/>
      <c r="AKE22" s="705"/>
      <c r="AKF22" s="705"/>
      <c r="AKG22" s="705"/>
      <c r="AKH22" s="705"/>
      <c r="AKI22" s="705"/>
      <c r="AKJ22" s="705"/>
      <c r="AKK22" s="705"/>
      <c r="AKL22" s="705"/>
      <c r="AKM22" s="705"/>
      <c r="AKN22" s="705"/>
      <c r="AKO22" s="705"/>
      <c r="AKP22" s="705"/>
    </row>
    <row r="23" spans="1:978" ht="15" customHeight="1" x14ac:dyDescent="0.3">
      <c r="A23" s="195"/>
      <c r="B23" s="826" t="s">
        <v>1692</v>
      </c>
      <c r="C23" s="826"/>
      <c r="D23" s="826"/>
      <c r="E23" s="242"/>
      <c r="I23" s="137"/>
    </row>
    <row r="24" spans="1:978" ht="15" customHeight="1" x14ac:dyDescent="0.3">
      <c r="A24" s="194"/>
      <c r="B24" s="828" t="s">
        <v>1693</v>
      </c>
      <c r="C24" s="828"/>
      <c r="D24" s="828"/>
      <c r="E24" s="242"/>
      <c r="I24" s="137"/>
    </row>
    <row r="25" spans="1:978" ht="15" customHeight="1" x14ac:dyDescent="0.3">
      <c r="A25" s="194"/>
      <c r="B25" s="757" t="s">
        <v>1694</v>
      </c>
      <c r="C25" s="757"/>
      <c r="D25" s="757"/>
      <c r="E25" s="262"/>
      <c r="I25" s="137"/>
    </row>
    <row r="26" spans="1:978" ht="15" customHeight="1" x14ac:dyDescent="0.3">
      <c r="A26" s="194"/>
      <c r="B26" s="1522" t="s">
        <v>1621</v>
      </c>
      <c r="C26" s="1523"/>
      <c r="D26" s="1524"/>
      <c r="E26" s="262"/>
      <c r="I26" s="137"/>
    </row>
    <row r="27" spans="1:978" ht="15" customHeight="1" x14ac:dyDescent="0.3">
      <c r="A27" s="195"/>
      <c r="B27" s="1526" t="s">
        <v>1186</v>
      </c>
      <c r="C27" s="1527"/>
      <c r="D27" s="1528"/>
      <c r="E27" s="262"/>
      <c r="I27" s="137"/>
      <c r="AKP27"/>
    </row>
    <row r="28" spans="1:978" ht="15" customHeight="1" x14ac:dyDescent="0.3">
      <c r="A28" s="194"/>
      <c r="B28" s="781" t="s">
        <v>951</v>
      </c>
      <c r="C28" s="781" t="s">
        <v>1677</v>
      </c>
      <c r="D28" s="781" t="s">
        <v>1678</v>
      </c>
      <c r="E28" s="262"/>
      <c r="I28" s="137"/>
      <c r="AKP28"/>
    </row>
    <row r="29" spans="1:978" ht="15" customHeight="1" x14ac:dyDescent="0.3">
      <c r="A29" s="194"/>
      <c r="B29" s="722" t="s">
        <v>1400</v>
      </c>
      <c r="C29" s="722" t="s">
        <v>1677</v>
      </c>
      <c r="D29" s="722" t="s">
        <v>1679</v>
      </c>
      <c r="E29" s="262"/>
      <c r="I29" s="853"/>
      <c r="AKP29"/>
    </row>
    <row r="30" spans="1:978" ht="15" customHeight="1" x14ac:dyDescent="0.3">
      <c r="A30" s="195"/>
      <c r="B30" s="752" t="s">
        <v>1675</v>
      </c>
      <c r="C30" s="752" t="s">
        <v>1680</v>
      </c>
      <c r="D30" s="752" t="s">
        <v>1681</v>
      </c>
      <c r="E30" s="262"/>
      <c r="I30" s="137"/>
      <c r="AKP30"/>
    </row>
    <row r="31" spans="1:978" ht="15" customHeight="1" x14ac:dyDescent="0.3">
      <c r="A31" s="195"/>
      <c r="B31" s="752" t="s">
        <v>1676</v>
      </c>
      <c r="C31" s="752" t="s">
        <v>985</v>
      </c>
      <c r="D31" s="752" t="s">
        <v>1683</v>
      </c>
      <c r="E31" s="262"/>
      <c r="I31" s="137"/>
      <c r="AKP31"/>
    </row>
    <row r="32" spans="1:978" s="117" customFormat="1" ht="15" customHeight="1" x14ac:dyDescent="0.3">
      <c r="A32" s="195"/>
      <c r="B32" s="752" t="s">
        <v>1674</v>
      </c>
      <c r="C32" s="752" t="s">
        <v>1684</v>
      </c>
      <c r="D32" s="752" t="s">
        <v>1685</v>
      </c>
      <c r="E32" s="262"/>
      <c r="F32" s="785"/>
      <c r="G32" s="785"/>
      <c r="H32" s="785"/>
      <c r="I32" s="137"/>
      <c r="J32" s="785"/>
      <c r="K32" s="785"/>
      <c r="L32" s="785"/>
      <c r="M32" s="785"/>
      <c r="N32" s="785"/>
      <c r="O32" s="785"/>
      <c r="P32" s="785"/>
      <c r="Q32" s="785"/>
      <c r="R32" s="785"/>
      <c r="S32" s="785"/>
      <c r="T32" s="785"/>
      <c r="U32" s="785"/>
      <c r="V32" s="785"/>
      <c r="W32" s="785"/>
      <c r="X32" s="785"/>
      <c r="Y32" s="785"/>
      <c r="Z32" s="785"/>
      <c r="AA32" s="785"/>
      <c r="AB32" s="785"/>
      <c r="AC32" s="785"/>
      <c r="AD32" s="785"/>
      <c r="AE32" s="785"/>
      <c r="AF32" s="785"/>
      <c r="AG32" s="785"/>
      <c r="AH32" s="785"/>
      <c r="AI32" s="785"/>
      <c r="AJ32" s="785"/>
      <c r="AK32" s="785"/>
      <c r="AL32" s="785"/>
      <c r="AM32" s="785"/>
      <c r="AN32" s="785"/>
      <c r="AO32" s="785"/>
      <c r="AP32" s="785"/>
      <c r="AQ32" s="785"/>
      <c r="AR32" s="785"/>
      <c r="AS32" s="785"/>
      <c r="AT32" s="785"/>
      <c r="AU32" s="785"/>
      <c r="AV32" s="785"/>
      <c r="AW32" s="785"/>
      <c r="AX32" s="785"/>
      <c r="AY32" s="785"/>
      <c r="AZ32" s="785"/>
      <c r="BA32" s="785"/>
      <c r="BB32" s="785"/>
      <c r="BC32" s="785"/>
      <c r="BD32" s="785"/>
      <c r="BE32" s="785"/>
      <c r="BF32" s="785"/>
      <c r="BG32" s="785"/>
      <c r="BH32" s="785"/>
      <c r="BI32" s="785"/>
      <c r="BJ32" s="785"/>
      <c r="BK32" s="785"/>
      <c r="BL32" s="785"/>
      <c r="BM32" s="785"/>
      <c r="BN32" s="785"/>
      <c r="BO32" s="785"/>
      <c r="BP32" s="785"/>
      <c r="BQ32" s="785"/>
      <c r="BR32" s="785"/>
      <c r="BS32" s="785"/>
      <c r="BT32" s="785"/>
      <c r="BU32" s="785"/>
      <c r="BV32" s="785"/>
      <c r="BW32" s="785"/>
      <c r="BX32" s="785"/>
      <c r="BY32" s="785"/>
      <c r="BZ32" s="785"/>
      <c r="CA32" s="785"/>
      <c r="CB32" s="785"/>
      <c r="CC32" s="785"/>
      <c r="CD32" s="785"/>
      <c r="CE32" s="785"/>
      <c r="CF32" s="785"/>
      <c r="CG32" s="785"/>
      <c r="CH32" s="785"/>
      <c r="CI32" s="785"/>
      <c r="CJ32" s="785"/>
      <c r="CK32" s="785"/>
      <c r="CL32" s="785"/>
      <c r="CM32" s="785"/>
      <c r="CN32" s="785"/>
      <c r="CO32" s="785"/>
      <c r="CP32" s="785"/>
      <c r="CQ32" s="785"/>
      <c r="CR32" s="785"/>
      <c r="CS32" s="785"/>
      <c r="CT32" s="785"/>
      <c r="CU32" s="785"/>
      <c r="CV32" s="785"/>
      <c r="CW32" s="785"/>
      <c r="CX32" s="785"/>
      <c r="CY32" s="785"/>
      <c r="CZ32" s="785"/>
      <c r="DA32" s="785"/>
      <c r="DB32" s="785"/>
      <c r="DC32" s="785"/>
      <c r="DD32" s="785"/>
      <c r="DE32" s="785"/>
      <c r="DF32" s="785"/>
      <c r="DG32" s="785"/>
      <c r="DH32" s="785"/>
      <c r="DI32" s="785"/>
      <c r="DJ32" s="785"/>
      <c r="DK32" s="785"/>
      <c r="DL32" s="785"/>
      <c r="DM32" s="785"/>
      <c r="DN32" s="785"/>
      <c r="DO32" s="785"/>
      <c r="DP32" s="785"/>
      <c r="DQ32" s="785"/>
      <c r="DR32" s="785"/>
      <c r="DS32" s="785"/>
      <c r="DT32" s="785"/>
      <c r="DU32" s="785"/>
      <c r="DV32" s="785"/>
      <c r="DW32" s="785"/>
      <c r="DX32" s="785"/>
      <c r="DY32" s="785"/>
      <c r="DZ32" s="785"/>
      <c r="EA32" s="785"/>
      <c r="EB32" s="785"/>
      <c r="EC32" s="785"/>
      <c r="ED32" s="785"/>
      <c r="EE32" s="785"/>
      <c r="EF32" s="785"/>
      <c r="EG32" s="785"/>
      <c r="EH32" s="785"/>
      <c r="EI32" s="785"/>
      <c r="EJ32" s="785"/>
      <c r="EK32" s="785"/>
      <c r="EL32" s="785"/>
      <c r="EM32" s="785"/>
      <c r="EN32" s="785"/>
      <c r="EO32" s="785"/>
      <c r="EP32" s="785"/>
      <c r="EQ32" s="785"/>
      <c r="ER32" s="785"/>
      <c r="ES32" s="785"/>
      <c r="ET32" s="785"/>
      <c r="EU32" s="785"/>
      <c r="EV32" s="785"/>
      <c r="EW32" s="785"/>
      <c r="EX32" s="785"/>
      <c r="EY32" s="785"/>
      <c r="EZ32" s="785"/>
      <c r="FA32" s="785"/>
      <c r="FB32" s="785"/>
      <c r="FC32" s="785"/>
      <c r="FD32" s="785"/>
      <c r="FE32" s="785"/>
      <c r="FF32" s="785"/>
      <c r="FG32" s="785"/>
      <c r="FH32" s="785"/>
      <c r="FI32" s="785"/>
      <c r="FJ32" s="785"/>
      <c r="FK32" s="785"/>
      <c r="FL32" s="785"/>
      <c r="FM32" s="785"/>
      <c r="FN32" s="785"/>
      <c r="FO32" s="785"/>
      <c r="FP32" s="785"/>
      <c r="FQ32" s="785"/>
      <c r="FR32" s="785"/>
      <c r="FS32" s="785"/>
      <c r="FT32" s="785"/>
      <c r="FU32" s="785"/>
      <c r="FV32" s="785"/>
      <c r="FW32" s="785"/>
      <c r="FX32" s="785"/>
      <c r="FY32" s="785"/>
      <c r="FZ32" s="785"/>
      <c r="GA32" s="785"/>
      <c r="GB32" s="785"/>
      <c r="GC32" s="785"/>
      <c r="GD32" s="785"/>
      <c r="GE32" s="785"/>
      <c r="GF32" s="785"/>
      <c r="GG32" s="785"/>
      <c r="GH32" s="785"/>
      <c r="GI32" s="785"/>
      <c r="GJ32" s="785"/>
      <c r="GK32" s="785"/>
      <c r="GL32" s="785"/>
      <c r="GM32" s="785"/>
      <c r="GN32" s="785"/>
      <c r="GO32" s="785"/>
      <c r="GP32" s="785"/>
      <c r="GQ32" s="785"/>
      <c r="GR32" s="785"/>
      <c r="GS32" s="785"/>
      <c r="GT32" s="785"/>
      <c r="GU32" s="785"/>
      <c r="GV32" s="785"/>
      <c r="GW32" s="785"/>
      <c r="GX32" s="785"/>
      <c r="GY32" s="785"/>
      <c r="GZ32" s="785"/>
      <c r="HA32" s="785"/>
      <c r="HB32" s="785"/>
      <c r="HC32" s="785"/>
      <c r="HD32" s="785"/>
      <c r="HE32" s="785"/>
      <c r="HF32" s="785"/>
      <c r="HG32" s="785"/>
      <c r="HH32" s="785"/>
      <c r="HI32" s="785"/>
      <c r="HJ32" s="785"/>
      <c r="HK32" s="785"/>
      <c r="HL32" s="785"/>
      <c r="HM32" s="785"/>
      <c r="HN32" s="785"/>
      <c r="HO32" s="785"/>
      <c r="HP32" s="785"/>
      <c r="HQ32" s="785"/>
      <c r="HR32" s="785"/>
      <c r="HS32" s="785"/>
      <c r="HT32" s="785"/>
      <c r="HU32" s="785"/>
      <c r="HV32" s="785"/>
      <c r="HW32" s="785"/>
      <c r="HX32" s="785"/>
      <c r="HY32" s="785"/>
      <c r="HZ32" s="785"/>
      <c r="IA32" s="785"/>
      <c r="IB32" s="785"/>
      <c r="IC32" s="785"/>
      <c r="ID32" s="785"/>
      <c r="IE32" s="785"/>
      <c r="IF32" s="785"/>
      <c r="IG32" s="785"/>
      <c r="IH32" s="785"/>
      <c r="II32" s="785"/>
      <c r="IJ32" s="785"/>
      <c r="IK32" s="785"/>
      <c r="IL32" s="785"/>
      <c r="IM32" s="785"/>
      <c r="IN32" s="785"/>
      <c r="IO32" s="785"/>
      <c r="IP32" s="785"/>
      <c r="IQ32" s="785"/>
      <c r="IR32" s="785"/>
      <c r="IS32" s="785"/>
      <c r="IT32" s="785"/>
      <c r="IU32" s="785"/>
      <c r="IV32" s="785"/>
      <c r="IW32" s="785"/>
      <c r="IX32" s="785"/>
      <c r="IY32" s="785"/>
      <c r="IZ32" s="785"/>
      <c r="JA32" s="785"/>
      <c r="JB32" s="785"/>
      <c r="JC32" s="785"/>
      <c r="JD32" s="785"/>
      <c r="JE32" s="785"/>
      <c r="JF32" s="785"/>
      <c r="JG32" s="785"/>
      <c r="JH32" s="785"/>
      <c r="JI32" s="785"/>
      <c r="JJ32" s="785"/>
      <c r="JK32" s="785"/>
      <c r="JL32" s="785"/>
      <c r="JM32" s="785"/>
      <c r="JN32" s="785"/>
      <c r="JO32" s="785"/>
      <c r="JP32" s="785"/>
      <c r="JQ32" s="785"/>
      <c r="JR32" s="785"/>
      <c r="JS32" s="785"/>
      <c r="JT32" s="785"/>
      <c r="JU32" s="785"/>
      <c r="JV32" s="785"/>
      <c r="JW32" s="785"/>
      <c r="JX32" s="785"/>
      <c r="JY32" s="785"/>
      <c r="JZ32" s="785"/>
      <c r="KA32" s="785"/>
      <c r="KB32" s="785"/>
      <c r="KC32" s="785"/>
      <c r="KD32" s="785"/>
      <c r="KE32" s="785"/>
      <c r="KF32" s="785"/>
      <c r="KG32" s="785"/>
      <c r="KH32" s="785"/>
      <c r="KI32" s="785"/>
      <c r="KJ32" s="785"/>
      <c r="KK32" s="785"/>
      <c r="KL32" s="785"/>
      <c r="KM32" s="785"/>
      <c r="KN32" s="785"/>
      <c r="KO32" s="785"/>
      <c r="KP32" s="785"/>
      <c r="KQ32" s="785"/>
      <c r="KR32" s="785"/>
      <c r="KS32" s="785"/>
      <c r="KT32" s="785"/>
      <c r="KU32" s="785"/>
      <c r="KV32" s="785"/>
      <c r="KW32" s="785"/>
      <c r="KX32" s="785"/>
      <c r="KY32" s="785"/>
      <c r="KZ32" s="785"/>
      <c r="LA32" s="785"/>
      <c r="LB32" s="785"/>
      <c r="LC32" s="785"/>
      <c r="LD32" s="785"/>
      <c r="LE32" s="785"/>
      <c r="LF32" s="785"/>
      <c r="LG32" s="785"/>
      <c r="LH32" s="785"/>
      <c r="LI32" s="785"/>
      <c r="LJ32" s="785"/>
      <c r="LK32" s="785"/>
      <c r="LL32" s="785"/>
      <c r="LM32" s="785"/>
      <c r="LN32" s="785"/>
      <c r="LO32" s="785"/>
      <c r="LP32" s="785"/>
      <c r="LQ32" s="785"/>
      <c r="LR32" s="785"/>
      <c r="LS32" s="785"/>
      <c r="LT32" s="785"/>
      <c r="LU32" s="785"/>
      <c r="LV32" s="785"/>
      <c r="LW32" s="785"/>
      <c r="LX32" s="785"/>
      <c r="LY32" s="785"/>
      <c r="LZ32" s="785"/>
      <c r="MA32" s="785"/>
      <c r="MB32" s="785"/>
      <c r="MC32" s="785"/>
      <c r="MD32" s="785"/>
      <c r="ME32" s="785"/>
      <c r="MF32" s="785"/>
      <c r="MG32" s="785"/>
      <c r="MH32" s="785"/>
      <c r="MI32" s="785"/>
      <c r="MJ32" s="785"/>
      <c r="MK32" s="785"/>
      <c r="ML32" s="785"/>
      <c r="MM32" s="785"/>
      <c r="MN32" s="785"/>
      <c r="MO32" s="785"/>
      <c r="MP32" s="785"/>
      <c r="MQ32" s="785"/>
      <c r="MR32" s="785"/>
      <c r="MS32" s="785"/>
      <c r="MT32" s="785"/>
      <c r="MU32" s="785"/>
      <c r="MV32" s="785"/>
      <c r="MW32" s="785"/>
      <c r="MX32" s="785"/>
      <c r="MY32" s="785"/>
      <c r="MZ32" s="785"/>
      <c r="NA32" s="785"/>
      <c r="NB32" s="785"/>
      <c r="NC32" s="785"/>
      <c r="ND32" s="785"/>
      <c r="NE32" s="785"/>
      <c r="NF32" s="785"/>
      <c r="NG32" s="785"/>
      <c r="NH32" s="785"/>
      <c r="NI32" s="785"/>
      <c r="NJ32" s="785"/>
      <c r="NK32" s="785"/>
      <c r="NL32" s="785"/>
      <c r="NM32" s="785"/>
      <c r="NN32" s="785"/>
      <c r="NO32" s="785"/>
      <c r="NP32" s="785"/>
      <c r="NQ32" s="785"/>
      <c r="NR32" s="785"/>
      <c r="NS32" s="785"/>
      <c r="NT32" s="785"/>
      <c r="NU32" s="785"/>
      <c r="NV32" s="785"/>
      <c r="NW32" s="785"/>
      <c r="NX32" s="785"/>
      <c r="NY32" s="785"/>
      <c r="NZ32" s="785"/>
      <c r="OA32" s="785"/>
      <c r="OB32" s="785"/>
      <c r="OC32" s="785"/>
      <c r="OD32" s="785"/>
      <c r="OE32" s="785"/>
      <c r="OF32" s="785"/>
      <c r="OG32" s="785"/>
      <c r="OH32" s="785"/>
      <c r="OI32" s="785"/>
      <c r="OJ32" s="785"/>
      <c r="OK32" s="785"/>
      <c r="OL32" s="785"/>
      <c r="OM32" s="785"/>
      <c r="ON32" s="785"/>
      <c r="OO32" s="785"/>
      <c r="OP32" s="785"/>
      <c r="OQ32" s="785"/>
      <c r="OR32" s="785"/>
      <c r="OS32" s="785"/>
      <c r="OT32" s="785"/>
      <c r="OU32" s="785"/>
      <c r="OV32" s="785"/>
      <c r="OW32" s="785"/>
      <c r="OX32" s="785"/>
      <c r="OY32" s="785"/>
      <c r="OZ32" s="785"/>
      <c r="PA32" s="785"/>
      <c r="PB32" s="785"/>
      <c r="PC32" s="785"/>
      <c r="PD32" s="785"/>
      <c r="PE32" s="785"/>
      <c r="PF32" s="785"/>
      <c r="PG32" s="785"/>
      <c r="PH32" s="785"/>
      <c r="PI32" s="785"/>
      <c r="PJ32" s="785"/>
      <c r="PK32" s="785"/>
      <c r="PL32" s="785"/>
      <c r="PM32" s="785"/>
      <c r="PN32" s="785"/>
      <c r="PO32" s="785"/>
      <c r="PP32" s="785"/>
      <c r="PQ32" s="785"/>
      <c r="PR32" s="785"/>
      <c r="PS32" s="785"/>
      <c r="PT32" s="785"/>
      <c r="PU32" s="785"/>
      <c r="PV32" s="785"/>
      <c r="PW32" s="785"/>
      <c r="PX32" s="785"/>
      <c r="PY32" s="785"/>
      <c r="PZ32" s="785"/>
      <c r="QA32" s="785"/>
      <c r="QB32" s="785"/>
      <c r="QC32" s="785"/>
      <c r="QD32" s="785"/>
      <c r="QE32" s="785"/>
      <c r="QF32" s="785"/>
      <c r="QG32" s="785"/>
      <c r="QH32" s="785"/>
      <c r="QI32" s="785"/>
      <c r="QJ32" s="785"/>
      <c r="QK32" s="785"/>
      <c r="QL32" s="785"/>
      <c r="QM32" s="785"/>
      <c r="QN32" s="785"/>
      <c r="QO32" s="785"/>
      <c r="QP32" s="785"/>
      <c r="QQ32" s="785"/>
      <c r="QR32" s="785"/>
      <c r="QS32" s="785"/>
      <c r="QT32" s="785"/>
      <c r="QU32" s="785"/>
      <c r="QV32" s="785"/>
      <c r="QW32" s="785"/>
      <c r="QX32" s="785"/>
      <c r="QY32" s="785"/>
      <c r="QZ32" s="785"/>
      <c r="RA32" s="785"/>
      <c r="RB32" s="785"/>
      <c r="RC32" s="785"/>
      <c r="RD32" s="785"/>
      <c r="RE32" s="785"/>
      <c r="RF32" s="785"/>
      <c r="RG32" s="785"/>
      <c r="RH32" s="785"/>
      <c r="RI32" s="785"/>
      <c r="RJ32" s="785"/>
      <c r="RK32" s="785"/>
      <c r="RL32" s="785"/>
      <c r="RM32" s="785"/>
      <c r="RN32" s="785"/>
      <c r="RO32" s="785"/>
      <c r="RP32" s="785"/>
      <c r="RQ32" s="785"/>
      <c r="RR32" s="785"/>
      <c r="RS32" s="785"/>
      <c r="RT32" s="785"/>
      <c r="RU32" s="785"/>
      <c r="RV32" s="785"/>
      <c r="RW32" s="785"/>
      <c r="RX32" s="785"/>
      <c r="RY32" s="785"/>
      <c r="RZ32" s="785"/>
      <c r="SA32" s="785"/>
      <c r="SB32" s="785"/>
      <c r="SC32" s="785"/>
      <c r="SD32" s="785"/>
      <c r="SE32" s="785"/>
      <c r="SF32" s="785"/>
      <c r="SG32" s="785"/>
      <c r="SH32" s="785"/>
      <c r="SI32" s="785"/>
      <c r="SJ32" s="785"/>
      <c r="SK32" s="785"/>
      <c r="SL32" s="785"/>
      <c r="SM32" s="785"/>
      <c r="SN32" s="785"/>
      <c r="SO32" s="785"/>
      <c r="SP32" s="785"/>
      <c r="SQ32" s="785"/>
      <c r="SR32" s="785"/>
      <c r="SS32" s="785"/>
      <c r="ST32" s="785"/>
      <c r="SU32" s="785"/>
      <c r="SV32" s="785"/>
      <c r="SW32" s="785"/>
      <c r="SX32" s="785"/>
      <c r="SY32" s="785"/>
      <c r="SZ32" s="785"/>
      <c r="TA32" s="785"/>
      <c r="TB32" s="785"/>
      <c r="TC32" s="785"/>
      <c r="TD32" s="785"/>
      <c r="TE32" s="785"/>
      <c r="TF32" s="785"/>
      <c r="TG32" s="785"/>
      <c r="TH32" s="785"/>
      <c r="TI32" s="785"/>
      <c r="TJ32" s="785"/>
      <c r="TK32" s="785"/>
      <c r="TL32" s="785"/>
      <c r="TM32" s="785"/>
      <c r="TN32" s="785"/>
      <c r="TO32" s="785"/>
      <c r="TP32" s="785"/>
      <c r="TQ32" s="785"/>
      <c r="TR32" s="785"/>
      <c r="TS32" s="785"/>
      <c r="TT32" s="785"/>
      <c r="TU32" s="785"/>
      <c r="TV32" s="785"/>
      <c r="TW32" s="785"/>
      <c r="TX32" s="785"/>
      <c r="TY32" s="785"/>
      <c r="TZ32" s="785"/>
      <c r="UA32" s="785"/>
      <c r="UB32" s="785"/>
      <c r="UC32" s="785"/>
      <c r="UD32" s="785"/>
      <c r="UE32" s="785"/>
      <c r="UF32" s="785"/>
      <c r="UG32" s="785"/>
      <c r="UH32" s="785"/>
      <c r="UI32" s="785"/>
      <c r="UJ32" s="785"/>
      <c r="UK32" s="785"/>
      <c r="UL32" s="785"/>
      <c r="UM32" s="785"/>
      <c r="UN32" s="785"/>
      <c r="UO32" s="785"/>
      <c r="UP32" s="785"/>
      <c r="UQ32" s="785"/>
      <c r="UR32" s="785"/>
      <c r="US32" s="785"/>
      <c r="UT32" s="785"/>
      <c r="UU32" s="785"/>
      <c r="UV32" s="785"/>
      <c r="UW32" s="785"/>
      <c r="UX32" s="785"/>
      <c r="UY32" s="785"/>
      <c r="UZ32" s="785"/>
      <c r="VA32" s="785"/>
      <c r="VB32" s="785"/>
      <c r="VC32" s="785"/>
      <c r="VD32" s="785"/>
      <c r="VE32" s="785"/>
      <c r="VF32" s="785"/>
      <c r="VG32" s="785"/>
      <c r="VH32" s="785"/>
      <c r="VI32" s="785"/>
      <c r="VJ32" s="785"/>
      <c r="VK32" s="785"/>
      <c r="VL32" s="785"/>
      <c r="VM32" s="785"/>
      <c r="VN32" s="785"/>
      <c r="VO32" s="785"/>
      <c r="VP32" s="785"/>
      <c r="VQ32" s="785"/>
      <c r="VR32" s="785"/>
      <c r="VS32" s="785"/>
      <c r="VT32" s="785"/>
      <c r="VU32" s="785"/>
      <c r="VV32" s="785"/>
      <c r="VW32" s="785"/>
      <c r="VX32" s="785"/>
      <c r="VY32" s="785"/>
      <c r="VZ32" s="785"/>
      <c r="WA32" s="785"/>
      <c r="WB32" s="785"/>
      <c r="WC32" s="785"/>
      <c r="WD32" s="785"/>
      <c r="WE32" s="785"/>
      <c r="WF32" s="785"/>
      <c r="WG32" s="785"/>
      <c r="WH32" s="785"/>
      <c r="WI32" s="785"/>
      <c r="WJ32" s="785"/>
      <c r="WK32" s="785"/>
      <c r="WL32" s="785"/>
      <c r="WM32" s="785"/>
      <c r="WN32" s="785"/>
      <c r="WO32" s="785"/>
      <c r="WP32" s="785"/>
      <c r="WQ32" s="785"/>
      <c r="WR32" s="785"/>
      <c r="WS32" s="785"/>
      <c r="WT32" s="785"/>
      <c r="WU32" s="785"/>
      <c r="WV32" s="785"/>
      <c r="WW32" s="785"/>
      <c r="WX32" s="785"/>
      <c r="WY32" s="785"/>
      <c r="WZ32" s="785"/>
      <c r="XA32" s="785"/>
      <c r="XB32" s="785"/>
      <c r="XC32" s="785"/>
      <c r="XD32" s="785"/>
      <c r="XE32" s="785"/>
      <c r="XF32" s="785"/>
      <c r="XG32" s="785"/>
      <c r="XH32" s="785"/>
      <c r="XI32" s="785"/>
      <c r="XJ32" s="785"/>
      <c r="XK32" s="785"/>
      <c r="XL32" s="785"/>
      <c r="XM32" s="785"/>
      <c r="XN32" s="785"/>
      <c r="XO32" s="785"/>
      <c r="XP32" s="785"/>
      <c r="XQ32" s="785"/>
      <c r="XR32" s="785"/>
      <c r="XS32" s="785"/>
      <c r="XT32" s="785"/>
      <c r="XU32" s="785"/>
      <c r="XV32" s="785"/>
      <c r="XW32" s="785"/>
      <c r="XX32" s="785"/>
      <c r="XY32" s="785"/>
      <c r="XZ32" s="785"/>
      <c r="YA32" s="785"/>
      <c r="YB32" s="785"/>
      <c r="YC32" s="785"/>
      <c r="YD32" s="785"/>
      <c r="YE32" s="785"/>
      <c r="YF32" s="785"/>
      <c r="YG32" s="785"/>
      <c r="YH32" s="785"/>
      <c r="YI32" s="785"/>
      <c r="YJ32" s="785"/>
      <c r="YK32" s="785"/>
      <c r="YL32" s="785"/>
      <c r="YM32" s="785"/>
      <c r="YN32" s="785"/>
      <c r="YO32" s="785"/>
      <c r="YP32" s="785"/>
      <c r="YQ32" s="785"/>
      <c r="YR32" s="785"/>
      <c r="YS32" s="785"/>
      <c r="YT32" s="785"/>
      <c r="YU32" s="785"/>
      <c r="YV32" s="785"/>
      <c r="YW32" s="785"/>
      <c r="YX32" s="785"/>
      <c r="YY32" s="785"/>
      <c r="YZ32" s="785"/>
      <c r="ZA32" s="785"/>
      <c r="ZB32" s="785"/>
      <c r="ZC32" s="785"/>
      <c r="ZD32" s="785"/>
      <c r="ZE32" s="785"/>
      <c r="ZF32" s="785"/>
      <c r="ZG32" s="785"/>
      <c r="ZH32" s="785"/>
      <c r="ZI32" s="785"/>
      <c r="ZJ32" s="785"/>
      <c r="ZK32" s="785"/>
      <c r="ZL32" s="785"/>
      <c r="ZM32" s="785"/>
      <c r="ZN32" s="785"/>
      <c r="ZO32" s="785"/>
      <c r="ZP32" s="785"/>
      <c r="ZQ32" s="785"/>
      <c r="ZR32" s="785"/>
      <c r="ZS32" s="785"/>
      <c r="ZT32" s="785"/>
      <c r="ZU32" s="785"/>
      <c r="ZV32" s="785"/>
      <c r="ZW32" s="785"/>
      <c r="ZX32" s="785"/>
      <c r="ZY32" s="785"/>
      <c r="ZZ32" s="785"/>
      <c r="AAA32" s="785"/>
      <c r="AAB32" s="785"/>
      <c r="AAC32" s="785"/>
      <c r="AAD32" s="785"/>
      <c r="AAE32" s="785"/>
      <c r="AAF32" s="785"/>
      <c r="AAG32" s="785"/>
      <c r="AAH32" s="785"/>
      <c r="AAI32" s="785"/>
      <c r="AAJ32" s="785"/>
      <c r="AAK32" s="785"/>
      <c r="AAL32" s="785"/>
      <c r="AAM32" s="785"/>
      <c r="AAN32" s="785"/>
      <c r="AAO32" s="785"/>
      <c r="AAP32" s="785"/>
      <c r="AAQ32" s="785"/>
      <c r="AAR32" s="785"/>
      <c r="AAS32" s="785"/>
      <c r="AAT32" s="785"/>
      <c r="AAU32" s="785"/>
      <c r="AAV32" s="785"/>
      <c r="AAW32" s="785"/>
      <c r="AAX32" s="785"/>
      <c r="AAY32" s="785"/>
      <c r="AAZ32" s="785"/>
      <c r="ABA32" s="785"/>
      <c r="ABB32" s="785"/>
      <c r="ABC32" s="785"/>
      <c r="ABD32" s="785"/>
      <c r="ABE32" s="785"/>
      <c r="ABF32" s="785"/>
      <c r="ABG32" s="785"/>
      <c r="ABH32" s="785"/>
      <c r="ABI32" s="785"/>
      <c r="ABJ32" s="785"/>
      <c r="ABK32" s="785"/>
      <c r="ABL32" s="785"/>
      <c r="ABM32" s="785"/>
      <c r="ABN32" s="785"/>
      <c r="ABO32" s="785"/>
      <c r="ABP32" s="785"/>
      <c r="ABQ32" s="785"/>
      <c r="ABR32" s="785"/>
      <c r="ABS32" s="785"/>
      <c r="ABT32" s="785"/>
      <c r="ABU32" s="785"/>
      <c r="ABV32" s="785"/>
      <c r="ABW32" s="785"/>
      <c r="ABX32" s="785"/>
      <c r="ABY32" s="785"/>
      <c r="ABZ32" s="785"/>
      <c r="ACA32" s="785"/>
      <c r="ACB32" s="785"/>
      <c r="ACC32" s="785"/>
      <c r="ACD32" s="785"/>
      <c r="ACE32" s="785"/>
      <c r="ACF32" s="785"/>
      <c r="ACG32" s="785"/>
      <c r="ACH32" s="785"/>
      <c r="ACI32" s="785"/>
      <c r="ACJ32" s="785"/>
      <c r="ACK32" s="785"/>
      <c r="ACL32" s="785"/>
      <c r="ACM32" s="785"/>
      <c r="ACN32" s="785"/>
      <c r="ACO32" s="785"/>
      <c r="ACP32" s="785"/>
      <c r="ACQ32" s="785"/>
      <c r="ACR32" s="785"/>
      <c r="ACS32" s="785"/>
      <c r="ACT32" s="785"/>
      <c r="ACU32" s="785"/>
      <c r="ACV32" s="785"/>
      <c r="ACW32" s="785"/>
      <c r="ACX32" s="785"/>
      <c r="ACY32" s="785"/>
      <c r="ACZ32" s="785"/>
      <c r="ADA32" s="785"/>
      <c r="ADB32" s="785"/>
      <c r="ADC32" s="785"/>
      <c r="ADD32" s="785"/>
      <c r="ADE32" s="785"/>
      <c r="ADF32" s="785"/>
      <c r="ADG32" s="785"/>
      <c r="ADH32" s="785"/>
      <c r="ADI32" s="785"/>
      <c r="ADJ32" s="785"/>
      <c r="ADK32" s="785"/>
      <c r="ADL32" s="785"/>
      <c r="ADM32" s="785"/>
      <c r="ADN32" s="785"/>
      <c r="ADO32" s="785"/>
      <c r="ADP32" s="785"/>
      <c r="ADQ32" s="785"/>
      <c r="ADR32" s="785"/>
      <c r="ADS32" s="785"/>
      <c r="ADT32" s="785"/>
      <c r="ADU32" s="785"/>
      <c r="ADV32" s="785"/>
      <c r="ADW32" s="785"/>
      <c r="ADX32" s="785"/>
      <c r="ADY32" s="785"/>
      <c r="ADZ32" s="785"/>
      <c r="AEA32" s="785"/>
      <c r="AEB32" s="785"/>
      <c r="AEC32" s="785"/>
      <c r="AED32" s="785"/>
      <c r="AEE32" s="785"/>
      <c r="AEF32" s="785"/>
      <c r="AEG32" s="785"/>
      <c r="AEH32" s="785"/>
      <c r="AEI32" s="785"/>
      <c r="AEJ32" s="785"/>
      <c r="AEK32" s="785"/>
      <c r="AEL32" s="785"/>
      <c r="AEM32" s="785"/>
      <c r="AEN32" s="785"/>
      <c r="AEO32" s="785"/>
      <c r="AEP32" s="785"/>
      <c r="AEQ32" s="785"/>
      <c r="AER32" s="785"/>
      <c r="AES32" s="785"/>
      <c r="AET32" s="785"/>
      <c r="AEU32" s="785"/>
      <c r="AEV32" s="785"/>
      <c r="AEW32" s="785"/>
      <c r="AEX32" s="785"/>
      <c r="AEY32" s="785"/>
      <c r="AEZ32" s="785"/>
      <c r="AFA32" s="785"/>
      <c r="AFB32" s="785"/>
      <c r="AFC32" s="785"/>
      <c r="AFD32" s="785"/>
      <c r="AFE32" s="785"/>
      <c r="AFF32" s="785"/>
      <c r="AFG32" s="785"/>
      <c r="AFH32" s="785"/>
      <c r="AFI32" s="785"/>
      <c r="AFJ32" s="785"/>
      <c r="AFK32" s="785"/>
      <c r="AFL32" s="785"/>
      <c r="AFM32" s="785"/>
      <c r="AFN32" s="785"/>
      <c r="AFO32" s="785"/>
      <c r="AFP32" s="785"/>
      <c r="AFQ32" s="785"/>
      <c r="AFR32" s="785"/>
      <c r="AFS32" s="785"/>
      <c r="AFT32" s="785"/>
      <c r="AFU32" s="785"/>
      <c r="AFV32" s="785"/>
      <c r="AFW32" s="785"/>
      <c r="AFX32" s="785"/>
      <c r="AFY32" s="785"/>
      <c r="AFZ32" s="785"/>
      <c r="AGA32" s="785"/>
      <c r="AGB32" s="785"/>
      <c r="AGC32" s="785"/>
      <c r="AGD32" s="785"/>
      <c r="AGE32" s="785"/>
      <c r="AGF32" s="785"/>
      <c r="AGG32" s="785"/>
      <c r="AGH32" s="785"/>
      <c r="AGI32" s="785"/>
      <c r="AGJ32" s="785"/>
      <c r="AGK32" s="785"/>
      <c r="AGL32" s="785"/>
      <c r="AGM32" s="785"/>
      <c r="AGN32" s="785"/>
      <c r="AGO32" s="785"/>
      <c r="AGP32" s="785"/>
      <c r="AGQ32" s="785"/>
      <c r="AGR32" s="785"/>
      <c r="AGS32" s="785"/>
      <c r="AGT32" s="785"/>
      <c r="AGU32" s="785"/>
      <c r="AGV32" s="785"/>
      <c r="AGW32" s="785"/>
      <c r="AGX32" s="785"/>
      <c r="AGY32" s="785"/>
      <c r="AGZ32" s="785"/>
      <c r="AHA32" s="785"/>
      <c r="AHB32" s="785"/>
      <c r="AHC32" s="785"/>
      <c r="AHD32" s="785"/>
      <c r="AHE32" s="785"/>
      <c r="AHF32" s="785"/>
      <c r="AHG32" s="785"/>
      <c r="AHH32" s="785"/>
      <c r="AHI32" s="785"/>
      <c r="AHJ32" s="785"/>
      <c r="AHK32" s="785"/>
      <c r="AHL32" s="785"/>
      <c r="AHM32" s="785"/>
      <c r="AHN32" s="785"/>
      <c r="AHO32" s="785"/>
      <c r="AHP32" s="785"/>
      <c r="AHQ32" s="785"/>
      <c r="AHR32" s="785"/>
      <c r="AHS32" s="785"/>
      <c r="AHT32" s="785"/>
      <c r="AHU32" s="785"/>
      <c r="AHV32" s="785"/>
      <c r="AHW32" s="785"/>
      <c r="AHX32" s="785"/>
      <c r="AHY32" s="785"/>
      <c r="AHZ32" s="785"/>
      <c r="AIA32" s="785"/>
      <c r="AIB32" s="785"/>
      <c r="AIC32" s="785"/>
      <c r="AID32" s="785"/>
      <c r="AIE32" s="785"/>
      <c r="AIF32" s="785"/>
      <c r="AIG32" s="785"/>
      <c r="AIH32" s="785"/>
      <c r="AII32" s="785"/>
      <c r="AIJ32" s="785"/>
      <c r="AIK32" s="785"/>
      <c r="AIL32" s="785"/>
      <c r="AIM32" s="785"/>
      <c r="AIN32" s="785"/>
      <c r="AIO32" s="785"/>
      <c r="AIP32" s="785"/>
      <c r="AIQ32" s="785"/>
      <c r="AIR32" s="785"/>
      <c r="AIS32" s="785"/>
      <c r="AIT32" s="785"/>
      <c r="AIU32" s="785"/>
      <c r="AIV32" s="785"/>
      <c r="AIW32" s="785"/>
      <c r="AIX32" s="785"/>
      <c r="AIY32" s="785"/>
      <c r="AIZ32" s="785"/>
      <c r="AJA32" s="785"/>
      <c r="AJB32" s="785"/>
      <c r="AJC32" s="785"/>
      <c r="AJD32" s="785"/>
      <c r="AJE32" s="785"/>
      <c r="AJF32" s="785"/>
      <c r="AJG32" s="785"/>
      <c r="AJH32" s="785"/>
      <c r="AJI32" s="785"/>
      <c r="AJJ32" s="785"/>
      <c r="AJK32" s="785"/>
      <c r="AJL32" s="785"/>
      <c r="AJM32" s="785"/>
      <c r="AJN32" s="785"/>
      <c r="AJO32" s="785"/>
      <c r="AJP32" s="785"/>
      <c r="AJQ32" s="785"/>
      <c r="AJR32" s="785"/>
      <c r="AJS32" s="785"/>
      <c r="AJT32" s="785"/>
      <c r="AJU32" s="785"/>
      <c r="AJV32" s="785"/>
      <c r="AJW32" s="785"/>
      <c r="AJX32" s="785"/>
      <c r="AJY32" s="785"/>
      <c r="AJZ32" s="785"/>
      <c r="AKA32" s="785"/>
      <c r="AKB32" s="785"/>
      <c r="AKC32" s="785"/>
      <c r="AKD32" s="785"/>
      <c r="AKE32" s="785"/>
      <c r="AKF32" s="785"/>
      <c r="AKG32" s="785"/>
      <c r="AKH32" s="785"/>
      <c r="AKI32" s="785"/>
      <c r="AKJ32" s="785"/>
      <c r="AKK32" s="785"/>
      <c r="AKL32" s="785"/>
      <c r="AKM32" s="785"/>
      <c r="AKN32" s="785"/>
      <c r="AKO32" s="785"/>
      <c r="AKP32" s="785"/>
    </row>
    <row r="33" spans="1:978" s="117" customFormat="1" ht="15" customHeight="1" x14ac:dyDescent="0.3">
      <c r="A33" s="195"/>
      <c r="B33" s="752" t="s">
        <v>1342</v>
      </c>
      <c r="C33" s="752" t="s">
        <v>498</v>
      </c>
      <c r="D33" s="752" t="s">
        <v>1686</v>
      </c>
      <c r="E33" s="262"/>
      <c r="F33" s="785"/>
      <c r="G33" s="785"/>
      <c r="H33" s="785"/>
      <c r="I33" s="137"/>
      <c r="J33" s="785"/>
      <c r="K33" s="785"/>
      <c r="L33" s="785"/>
      <c r="M33" s="785"/>
      <c r="N33" s="785"/>
      <c r="O33" s="785"/>
      <c r="P33" s="785"/>
      <c r="Q33" s="785"/>
      <c r="R33" s="785"/>
      <c r="S33" s="785"/>
      <c r="T33" s="785"/>
      <c r="U33" s="785"/>
      <c r="V33" s="785"/>
      <c r="W33" s="785"/>
      <c r="X33" s="785"/>
      <c r="Y33" s="785"/>
      <c r="Z33" s="785"/>
      <c r="AA33" s="785"/>
      <c r="AB33" s="785"/>
      <c r="AC33" s="785"/>
      <c r="AD33" s="785"/>
      <c r="AE33" s="785"/>
      <c r="AF33" s="785"/>
      <c r="AG33" s="785"/>
      <c r="AH33" s="785"/>
      <c r="AI33" s="785"/>
      <c r="AJ33" s="785"/>
      <c r="AK33" s="785"/>
      <c r="AL33" s="785"/>
      <c r="AM33" s="785"/>
      <c r="AN33" s="785"/>
      <c r="AO33" s="785"/>
      <c r="AP33" s="785"/>
      <c r="AQ33" s="785"/>
      <c r="AR33" s="785"/>
      <c r="AS33" s="785"/>
      <c r="AT33" s="785"/>
      <c r="AU33" s="785"/>
      <c r="AV33" s="785"/>
      <c r="AW33" s="785"/>
      <c r="AX33" s="785"/>
      <c r="AY33" s="785"/>
      <c r="AZ33" s="785"/>
      <c r="BA33" s="785"/>
      <c r="BB33" s="785"/>
      <c r="BC33" s="785"/>
      <c r="BD33" s="785"/>
      <c r="BE33" s="785"/>
      <c r="BF33" s="785"/>
      <c r="BG33" s="785"/>
      <c r="BH33" s="785"/>
      <c r="BI33" s="785"/>
      <c r="BJ33" s="785"/>
      <c r="BK33" s="785"/>
      <c r="BL33" s="785"/>
      <c r="BM33" s="785"/>
      <c r="BN33" s="785"/>
      <c r="BO33" s="785"/>
      <c r="BP33" s="785"/>
      <c r="BQ33" s="785"/>
      <c r="BR33" s="785"/>
      <c r="BS33" s="785"/>
      <c r="BT33" s="785"/>
      <c r="BU33" s="785"/>
      <c r="BV33" s="785"/>
      <c r="BW33" s="785"/>
      <c r="BX33" s="785"/>
      <c r="BY33" s="785"/>
      <c r="BZ33" s="785"/>
      <c r="CA33" s="785"/>
      <c r="CB33" s="785"/>
      <c r="CC33" s="785"/>
      <c r="CD33" s="785"/>
      <c r="CE33" s="785"/>
      <c r="CF33" s="785"/>
      <c r="CG33" s="785"/>
      <c r="CH33" s="785"/>
      <c r="CI33" s="785"/>
      <c r="CJ33" s="785"/>
      <c r="CK33" s="785"/>
      <c r="CL33" s="785"/>
      <c r="CM33" s="785"/>
      <c r="CN33" s="785"/>
      <c r="CO33" s="785"/>
      <c r="CP33" s="785"/>
      <c r="CQ33" s="785"/>
      <c r="CR33" s="785"/>
      <c r="CS33" s="785"/>
      <c r="CT33" s="785"/>
      <c r="CU33" s="785"/>
      <c r="CV33" s="785"/>
      <c r="CW33" s="785"/>
      <c r="CX33" s="785"/>
      <c r="CY33" s="785"/>
      <c r="CZ33" s="785"/>
      <c r="DA33" s="785"/>
      <c r="DB33" s="785"/>
      <c r="DC33" s="785"/>
      <c r="DD33" s="785"/>
      <c r="DE33" s="785"/>
      <c r="DF33" s="785"/>
      <c r="DG33" s="785"/>
      <c r="DH33" s="785"/>
      <c r="DI33" s="785"/>
      <c r="DJ33" s="785"/>
      <c r="DK33" s="785"/>
      <c r="DL33" s="785"/>
      <c r="DM33" s="785"/>
      <c r="DN33" s="785"/>
      <c r="DO33" s="785"/>
      <c r="DP33" s="785"/>
      <c r="DQ33" s="785"/>
      <c r="DR33" s="785"/>
      <c r="DS33" s="785"/>
      <c r="DT33" s="785"/>
      <c r="DU33" s="785"/>
      <c r="DV33" s="785"/>
      <c r="DW33" s="785"/>
      <c r="DX33" s="785"/>
      <c r="DY33" s="785"/>
      <c r="DZ33" s="785"/>
      <c r="EA33" s="785"/>
      <c r="EB33" s="785"/>
      <c r="EC33" s="785"/>
      <c r="ED33" s="785"/>
      <c r="EE33" s="785"/>
      <c r="EF33" s="785"/>
      <c r="EG33" s="785"/>
      <c r="EH33" s="785"/>
      <c r="EI33" s="785"/>
      <c r="EJ33" s="785"/>
      <c r="EK33" s="785"/>
      <c r="EL33" s="785"/>
      <c r="EM33" s="785"/>
      <c r="EN33" s="785"/>
      <c r="EO33" s="785"/>
      <c r="EP33" s="785"/>
      <c r="EQ33" s="785"/>
      <c r="ER33" s="785"/>
      <c r="ES33" s="785"/>
      <c r="ET33" s="785"/>
      <c r="EU33" s="785"/>
      <c r="EV33" s="785"/>
      <c r="EW33" s="785"/>
      <c r="EX33" s="785"/>
      <c r="EY33" s="785"/>
      <c r="EZ33" s="785"/>
      <c r="FA33" s="785"/>
      <c r="FB33" s="785"/>
      <c r="FC33" s="785"/>
      <c r="FD33" s="785"/>
      <c r="FE33" s="785"/>
      <c r="FF33" s="785"/>
      <c r="FG33" s="785"/>
      <c r="FH33" s="785"/>
      <c r="FI33" s="785"/>
      <c r="FJ33" s="785"/>
      <c r="FK33" s="785"/>
      <c r="FL33" s="785"/>
      <c r="FM33" s="785"/>
      <c r="FN33" s="785"/>
      <c r="FO33" s="785"/>
      <c r="FP33" s="785"/>
      <c r="FQ33" s="785"/>
      <c r="FR33" s="785"/>
      <c r="FS33" s="785"/>
      <c r="FT33" s="785"/>
      <c r="FU33" s="785"/>
      <c r="FV33" s="785"/>
      <c r="FW33" s="785"/>
      <c r="FX33" s="785"/>
      <c r="FY33" s="785"/>
      <c r="FZ33" s="785"/>
      <c r="GA33" s="785"/>
      <c r="GB33" s="785"/>
      <c r="GC33" s="785"/>
      <c r="GD33" s="785"/>
      <c r="GE33" s="785"/>
      <c r="GF33" s="785"/>
      <c r="GG33" s="785"/>
      <c r="GH33" s="785"/>
      <c r="GI33" s="785"/>
      <c r="GJ33" s="785"/>
      <c r="GK33" s="785"/>
      <c r="GL33" s="785"/>
      <c r="GM33" s="785"/>
      <c r="GN33" s="785"/>
      <c r="GO33" s="785"/>
      <c r="GP33" s="785"/>
      <c r="GQ33" s="785"/>
      <c r="GR33" s="785"/>
      <c r="GS33" s="785"/>
      <c r="GT33" s="785"/>
      <c r="GU33" s="785"/>
      <c r="GV33" s="785"/>
      <c r="GW33" s="785"/>
      <c r="GX33" s="785"/>
      <c r="GY33" s="785"/>
      <c r="GZ33" s="785"/>
      <c r="HA33" s="785"/>
      <c r="HB33" s="785"/>
      <c r="HC33" s="785"/>
      <c r="HD33" s="785"/>
      <c r="HE33" s="785"/>
      <c r="HF33" s="785"/>
      <c r="HG33" s="785"/>
      <c r="HH33" s="785"/>
      <c r="HI33" s="785"/>
      <c r="HJ33" s="785"/>
      <c r="HK33" s="785"/>
      <c r="HL33" s="785"/>
      <c r="HM33" s="785"/>
      <c r="HN33" s="785"/>
      <c r="HO33" s="785"/>
      <c r="HP33" s="785"/>
      <c r="HQ33" s="785"/>
      <c r="HR33" s="785"/>
      <c r="HS33" s="785"/>
      <c r="HT33" s="785"/>
      <c r="HU33" s="785"/>
      <c r="HV33" s="785"/>
      <c r="HW33" s="785"/>
      <c r="HX33" s="785"/>
      <c r="HY33" s="785"/>
      <c r="HZ33" s="785"/>
      <c r="IA33" s="785"/>
      <c r="IB33" s="785"/>
      <c r="IC33" s="785"/>
      <c r="ID33" s="785"/>
      <c r="IE33" s="785"/>
      <c r="IF33" s="785"/>
      <c r="IG33" s="785"/>
      <c r="IH33" s="785"/>
      <c r="II33" s="785"/>
      <c r="IJ33" s="785"/>
      <c r="IK33" s="785"/>
      <c r="IL33" s="785"/>
      <c r="IM33" s="785"/>
      <c r="IN33" s="785"/>
      <c r="IO33" s="785"/>
      <c r="IP33" s="785"/>
      <c r="IQ33" s="785"/>
      <c r="IR33" s="785"/>
      <c r="IS33" s="785"/>
      <c r="IT33" s="785"/>
      <c r="IU33" s="785"/>
      <c r="IV33" s="785"/>
      <c r="IW33" s="785"/>
      <c r="IX33" s="785"/>
      <c r="IY33" s="785"/>
      <c r="IZ33" s="785"/>
      <c r="JA33" s="785"/>
      <c r="JB33" s="785"/>
      <c r="JC33" s="785"/>
      <c r="JD33" s="785"/>
      <c r="JE33" s="785"/>
      <c r="JF33" s="785"/>
      <c r="JG33" s="785"/>
      <c r="JH33" s="785"/>
      <c r="JI33" s="785"/>
      <c r="JJ33" s="785"/>
      <c r="JK33" s="785"/>
      <c r="JL33" s="785"/>
      <c r="JM33" s="785"/>
      <c r="JN33" s="785"/>
      <c r="JO33" s="785"/>
      <c r="JP33" s="785"/>
      <c r="JQ33" s="785"/>
      <c r="JR33" s="785"/>
      <c r="JS33" s="785"/>
      <c r="JT33" s="785"/>
      <c r="JU33" s="785"/>
      <c r="JV33" s="785"/>
      <c r="JW33" s="785"/>
      <c r="JX33" s="785"/>
      <c r="JY33" s="785"/>
      <c r="JZ33" s="785"/>
      <c r="KA33" s="785"/>
      <c r="KB33" s="785"/>
      <c r="KC33" s="785"/>
      <c r="KD33" s="785"/>
      <c r="KE33" s="785"/>
      <c r="KF33" s="785"/>
      <c r="KG33" s="785"/>
      <c r="KH33" s="785"/>
      <c r="KI33" s="785"/>
      <c r="KJ33" s="785"/>
      <c r="KK33" s="785"/>
      <c r="KL33" s="785"/>
      <c r="KM33" s="785"/>
      <c r="KN33" s="785"/>
      <c r="KO33" s="785"/>
      <c r="KP33" s="785"/>
      <c r="KQ33" s="785"/>
      <c r="KR33" s="785"/>
      <c r="KS33" s="785"/>
      <c r="KT33" s="785"/>
      <c r="KU33" s="785"/>
      <c r="KV33" s="785"/>
      <c r="KW33" s="785"/>
      <c r="KX33" s="785"/>
      <c r="KY33" s="785"/>
      <c r="KZ33" s="785"/>
      <c r="LA33" s="785"/>
      <c r="LB33" s="785"/>
      <c r="LC33" s="785"/>
      <c r="LD33" s="785"/>
      <c r="LE33" s="785"/>
      <c r="LF33" s="785"/>
      <c r="LG33" s="785"/>
      <c r="LH33" s="785"/>
      <c r="LI33" s="785"/>
      <c r="LJ33" s="785"/>
      <c r="LK33" s="785"/>
      <c r="LL33" s="785"/>
      <c r="LM33" s="785"/>
      <c r="LN33" s="785"/>
      <c r="LO33" s="785"/>
      <c r="LP33" s="785"/>
      <c r="LQ33" s="785"/>
      <c r="LR33" s="785"/>
      <c r="LS33" s="785"/>
      <c r="LT33" s="785"/>
      <c r="LU33" s="785"/>
      <c r="LV33" s="785"/>
      <c r="LW33" s="785"/>
      <c r="LX33" s="785"/>
      <c r="LY33" s="785"/>
      <c r="LZ33" s="785"/>
      <c r="MA33" s="785"/>
      <c r="MB33" s="785"/>
      <c r="MC33" s="785"/>
      <c r="MD33" s="785"/>
      <c r="ME33" s="785"/>
      <c r="MF33" s="785"/>
      <c r="MG33" s="785"/>
      <c r="MH33" s="785"/>
      <c r="MI33" s="785"/>
      <c r="MJ33" s="785"/>
      <c r="MK33" s="785"/>
      <c r="ML33" s="785"/>
      <c r="MM33" s="785"/>
      <c r="MN33" s="785"/>
      <c r="MO33" s="785"/>
      <c r="MP33" s="785"/>
      <c r="MQ33" s="785"/>
      <c r="MR33" s="785"/>
      <c r="MS33" s="785"/>
      <c r="MT33" s="785"/>
      <c r="MU33" s="785"/>
      <c r="MV33" s="785"/>
      <c r="MW33" s="785"/>
      <c r="MX33" s="785"/>
      <c r="MY33" s="785"/>
      <c r="MZ33" s="785"/>
      <c r="NA33" s="785"/>
      <c r="NB33" s="785"/>
      <c r="NC33" s="785"/>
      <c r="ND33" s="785"/>
      <c r="NE33" s="785"/>
      <c r="NF33" s="785"/>
      <c r="NG33" s="785"/>
      <c r="NH33" s="785"/>
      <c r="NI33" s="785"/>
      <c r="NJ33" s="785"/>
      <c r="NK33" s="785"/>
      <c r="NL33" s="785"/>
      <c r="NM33" s="785"/>
      <c r="NN33" s="785"/>
      <c r="NO33" s="785"/>
      <c r="NP33" s="785"/>
      <c r="NQ33" s="785"/>
      <c r="NR33" s="785"/>
      <c r="NS33" s="785"/>
      <c r="NT33" s="785"/>
      <c r="NU33" s="785"/>
      <c r="NV33" s="785"/>
      <c r="NW33" s="785"/>
      <c r="NX33" s="785"/>
      <c r="NY33" s="785"/>
      <c r="NZ33" s="785"/>
      <c r="OA33" s="785"/>
      <c r="OB33" s="785"/>
      <c r="OC33" s="785"/>
      <c r="OD33" s="785"/>
      <c r="OE33" s="785"/>
      <c r="OF33" s="785"/>
      <c r="OG33" s="785"/>
      <c r="OH33" s="785"/>
      <c r="OI33" s="785"/>
      <c r="OJ33" s="785"/>
      <c r="OK33" s="785"/>
      <c r="OL33" s="785"/>
      <c r="OM33" s="785"/>
      <c r="ON33" s="785"/>
      <c r="OO33" s="785"/>
      <c r="OP33" s="785"/>
      <c r="OQ33" s="785"/>
      <c r="OR33" s="785"/>
      <c r="OS33" s="785"/>
      <c r="OT33" s="785"/>
      <c r="OU33" s="785"/>
      <c r="OV33" s="785"/>
      <c r="OW33" s="785"/>
      <c r="OX33" s="785"/>
      <c r="OY33" s="785"/>
      <c r="OZ33" s="785"/>
      <c r="PA33" s="785"/>
      <c r="PB33" s="785"/>
      <c r="PC33" s="785"/>
      <c r="PD33" s="785"/>
      <c r="PE33" s="785"/>
      <c r="PF33" s="785"/>
      <c r="PG33" s="785"/>
      <c r="PH33" s="785"/>
      <c r="PI33" s="785"/>
      <c r="PJ33" s="785"/>
      <c r="PK33" s="785"/>
      <c r="PL33" s="785"/>
      <c r="PM33" s="785"/>
      <c r="PN33" s="785"/>
      <c r="PO33" s="785"/>
      <c r="PP33" s="785"/>
      <c r="PQ33" s="785"/>
      <c r="PR33" s="785"/>
      <c r="PS33" s="785"/>
      <c r="PT33" s="785"/>
      <c r="PU33" s="785"/>
      <c r="PV33" s="785"/>
      <c r="PW33" s="785"/>
      <c r="PX33" s="785"/>
      <c r="PY33" s="785"/>
      <c r="PZ33" s="785"/>
      <c r="QA33" s="785"/>
      <c r="QB33" s="785"/>
      <c r="QC33" s="785"/>
      <c r="QD33" s="785"/>
      <c r="QE33" s="785"/>
      <c r="QF33" s="785"/>
      <c r="QG33" s="785"/>
      <c r="QH33" s="785"/>
      <c r="QI33" s="785"/>
      <c r="QJ33" s="785"/>
      <c r="QK33" s="785"/>
      <c r="QL33" s="785"/>
      <c r="QM33" s="785"/>
      <c r="QN33" s="785"/>
      <c r="QO33" s="785"/>
      <c r="QP33" s="785"/>
      <c r="QQ33" s="785"/>
      <c r="QR33" s="785"/>
      <c r="QS33" s="785"/>
      <c r="QT33" s="785"/>
      <c r="QU33" s="785"/>
      <c r="QV33" s="785"/>
      <c r="QW33" s="785"/>
      <c r="QX33" s="785"/>
      <c r="QY33" s="785"/>
      <c r="QZ33" s="785"/>
      <c r="RA33" s="785"/>
      <c r="RB33" s="785"/>
      <c r="RC33" s="785"/>
      <c r="RD33" s="785"/>
      <c r="RE33" s="785"/>
      <c r="RF33" s="785"/>
      <c r="RG33" s="785"/>
      <c r="RH33" s="785"/>
      <c r="RI33" s="785"/>
      <c r="RJ33" s="785"/>
      <c r="RK33" s="785"/>
      <c r="RL33" s="785"/>
      <c r="RM33" s="785"/>
      <c r="RN33" s="785"/>
      <c r="RO33" s="785"/>
      <c r="RP33" s="785"/>
      <c r="RQ33" s="785"/>
      <c r="RR33" s="785"/>
      <c r="RS33" s="785"/>
      <c r="RT33" s="785"/>
      <c r="RU33" s="785"/>
      <c r="RV33" s="785"/>
      <c r="RW33" s="785"/>
      <c r="RX33" s="785"/>
      <c r="RY33" s="785"/>
      <c r="RZ33" s="785"/>
      <c r="SA33" s="785"/>
      <c r="SB33" s="785"/>
      <c r="SC33" s="785"/>
      <c r="SD33" s="785"/>
      <c r="SE33" s="785"/>
      <c r="SF33" s="785"/>
      <c r="SG33" s="785"/>
      <c r="SH33" s="785"/>
      <c r="SI33" s="785"/>
      <c r="SJ33" s="785"/>
      <c r="SK33" s="785"/>
      <c r="SL33" s="785"/>
      <c r="SM33" s="785"/>
      <c r="SN33" s="785"/>
      <c r="SO33" s="785"/>
      <c r="SP33" s="785"/>
      <c r="SQ33" s="785"/>
      <c r="SR33" s="785"/>
      <c r="SS33" s="785"/>
      <c r="ST33" s="785"/>
      <c r="SU33" s="785"/>
      <c r="SV33" s="785"/>
      <c r="SW33" s="785"/>
      <c r="SX33" s="785"/>
      <c r="SY33" s="785"/>
      <c r="SZ33" s="785"/>
      <c r="TA33" s="785"/>
      <c r="TB33" s="785"/>
      <c r="TC33" s="785"/>
      <c r="TD33" s="785"/>
      <c r="TE33" s="785"/>
      <c r="TF33" s="785"/>
      <c r="TG33" s="785"/>
      <c r="TH33" s="785"/>
      <c r="TI33" s="785"/>
      <c r="TJ33" s="785"/>
      <c r="TK33" s="785"/>
      <c r="TL33" s="785"/>
      <c r="TM33" s="785"/>
      <c r="TN33" s="785"/>
      <c r="TO33" s="785"/>
      <c r="TP33" s="785"/>
      <c r="TQ33" s="785"/>
      <c r="TR33" s="785"/>
      <c r="TS33" s="785"/>
      <c r="TT33" s="785"/>
      <c r="TU33" s="785"/>
      <c r="TV33" s="785"/>
      <c r="TW33" s="785"/>
      <c r="TX33" s="785"/>
      <c r="TY33" s="785"/>
      <c r="TZ33" s="785"/>
      <c r="UA33" s="785"/>
      <c r="UB33" s="785"/>
      <c r="UC33" s="785"/>
      <c r="UD33" s="785"/>
      <c r="UE33" s="785"/>
      <c r="UF33" s="785"/>
      <c r="UG33" s="785"/>
      <c r="UH33" s="785"/>
      <c r="UI33" s="785"/>
      <c r="UJ33" s="785"/>
      <c r="UK33" s="785"/>
      <c r="UL33" s="785"/>
      <c r="UM33" s="785"/>
      <c r="UN33" s="785"/>
      <c r="UO33" s="785"/>
      <c r="UP33" s="785"/>
      <c r="UQ33" s="785"/>
      <c r="UR33" s="785"/>
      <c r="US33" s="785"/>
      <c r="UT33" s="785"/>
      <c r="UU33" s="785"/>
      <c r="UV33" s="785"/>
      <c r="UW33" s="785"/>
      <c r="UX33" s="785"/>
      <c r="UY33" s="785"/>
      <c r="UZ33" s="785"/>
      <c r="VA33" s="785"/>
      <c r="VB33" s="785"/>
      <c r="VC33" s="785"/>
      <c r="VD33" s="785"/>
      <c r="VE33" s="785"/>
      <c r="VF33" s="785"/>
      <c r="VG33" s="785"/>
      <c r="VH33" s="785"/>
      <c r="VI33" s="785"/>
      <c r="VJ33" s="785"/>
      <c r="VK33" s="785"/>
      <c r="VL33" s="785"/>
      <c r="VM33" s="785"/>
      <c r="VN33" s="785"/>
      <c r="VO33" s="785"/>
      <c r="VP33" s="785"/>
      <c r="VQ33" s="785"/>
      <c r="VR33" s="785"/>
      <c r="VS33" s="785"/>
      <c r="VT33" s="785"/>
      <c r="VU33" s="785"/>
      <c r="VV33" s="785"/>
      <c r="VW33" s="785"/>
      <c r="VX33" s="785"/>
      <c r="VY33" s="785"/>
      <c r="VZ33" s="785"/>
      <c r="WA33" s="785"/>
      <c r="WB33" s="785"/>
      <c r="WC33" s="785"/>
      <c r="WD33" s="785"/>
      <c r="WE33" s="785"/>
      <c r="WF33" s="785"/>
      <c r="WG33" s="785"/>
      <c r="WH33" s="785"/>
      <c r="WI33" s="785"/>
      <c r="WJ33" s="785"/>
      <c r="WK33" s="785"/>
      <c r="WL33" s="785"/>
      <c r="WM33" s="785"/>
      <c r="WN33" s="785"/>
      <c r="WO33" s="785"/>
      <c r="WP33" s="785"/>
      <c r="WQ33" s="785"/>
      <c r="WR33" s="785"/>
      <c r="WS33" s="785"/>
      <c r="WT33" s="785"/>
      <c r="WU33" s="785"/>
      <c r="WV33" s="785"/>
      <c r="WW33" s="785"/>
      <c r="WX33" s="785"/>
      <c r="WY33" s="785"/>
      <c r="WZ33" s="785"/>
      <c r="XA33" s="785"/>
      <c r="XB33" s="785"/>
      <c r="XC33" s="785"/>
      <c r="XD33" s="785"/>
      <c r="XE33" s="785"/>
      <c r="XF33" s="785"/>
      <c r="XG33" s="785"/>
      <c r="XH33" s="785"/>
      <c r="XI33" s="785"/>
      <c r="XJ33" s="785"/>
      <c r="XK33" s="785"/>
      <c r="XL33" s="785"/>
      <c r="XM33" s="785"/>
      <c r="XN33" s="785"/>
      <c r="XO33" s="785"/>
      <c r="XP33" s="785"/>
      <c r="XQ33" s="785"/>
      <c r="XR33" s="785"/>
      <c r="XS33" s="785"/>
      <c r="XT33" s="785"/>
      <c r="XU33" s="785"/>
      <c r="XV33" s="785"/>
      <c r="XW33" s="785"/>
      <c r="XX33" s="785"/>
      <c r="XY33" s="785"/>
      <c r="XZ33" s="785"/>
      <c r="YA33" s="785"/>
      <c r="YB33" s="785"/>
      <c r="YC33" s="785"/>
      <c r="YD33" s="785"/>
      <c r="YE33" s="785"/>
      <c r="YF33" s="785"/>
      <c r="YG33" s="785"/>
      <c r="YH33" s="785"/>
      <c r="YI33" s="785"/>
      <c r="YJ33" s="785"/>
      <c r="YK33" s="785"/>
      <c r="YL33" s="785"/>
      <c r="YM33" s="785"/>
      <c r="YN33" s="785"/>
      <c r="YO33" s="785"/>
      <c r="YP33" s="785"/>
      <c r="YQ33" s="785"/>
      <c r="YR33" s="785"/>
      <c r="YS33" s="785"/>
      <c r="YT33" s="785"/>
      <c r="YU33" s="785"/>
      <c r="YV33" s="785"/>
      <c r="YW33" s="785"/>
      <c r="YX33" s="785"/>
      <c r="YY33" s="785"/>
      <c r="YZ33" s="785"/>
      <c r="ZA33" s="785"/>
      <c r="ZB33" s="785"/>
      <c r="ZC33" s="785"/>
      <c r="ZD33" s="785"/>
      <c r="ZE33" s="785"/>
      <c r="ZF33" s="785"/>
      <c r="ZG33" s="785"/>
      <c r="ZH33" s="785"/>
      <c r="ZI33" s="785"/>
      <c r="ZJ33" s="785"/>
      <c r="ZK33" s="785"/>
      <c r="ZL33" s="785"/>
      <c r="ZM33" s="785"/>
      <c r="ZN33" s="785"/>
      <c r="ZO33" s="785"/>
      <c r="ZP33" s="785"/>
      <c r="ZQ33" s="785"/>
      <c r="ZR33" s="785"/>
      <c r="ZS33" s="785"/>
      <c r="ZT33" s="785"/>
      <c r="ZU33" s="785"/>
      <c r="ZV33" s="785"/>
      <c r="ZW33" s="785"/>
      <c r="ZX33" s="785"/>
      <c r="ZY33" s="785"/>
      <c r="ZZ33" s="785"/>
      <c r="AAA33" s="785"/>
      <c r="AAB33" s="785"/>
      <c r="AAC33" s="785"/>
      <c r="AAD33" s="785"/>
      <c r="AAE33" s="785"/>
      <c r="AAF33" s="785"/>
      <c r="AAG33" s="785"/>
      <c r="AAH33" s="785"/>
      <c r="AAI33" s="785"/>
      <c r="AAJ33" s="785"/>
      <c r="AAK33" s="785"/>
      <c r="AAL33" s="785"/>
      <c r="AAM33" s="785"/>
      <c r="AAN33" s="785"/>
      <c r="AAO33" s="785"/>
      <c r="AAP33" s="785"/>
      <c r="AAQ33" s="785"/>
      <c r="AAR33" s="785"/>
      <c r="AAS33" s="785"/>
      <c r="AAT33" s="785"/>
      <c r="AAU33" s="785"/>
      <c r="AAV33" s="785"/>
      <c r="AAW33" s="785"/>
      <c r="AAX33" s="785"/>
      <c r="AAY33" s="785"/>
      <c r="AAZ33" s="785"/>
      <c r="ABA33" s="785"/>
      <c r="ABB33" s="785"/>
      <c r="ABC33" s="785"/>
      <c r="ABD33" s="785"/>
      <c r="ABE33" s="785"/>
      <c r="ABF33" s="785"/>
      <c r="ABG33" s="785"/>
      <c r="ABH33" s="785"/>
      <c r="ABI33" s="785"/>
      <c r="ABJ33" s="785"/>
      <c r="ABK33" s="785"/>
      <c r="ABL33" s="785"/>
      <c r="ABM33" s="785"/>
      <c r="ABN33" s="785"/>
      <c r="ABO33" s="785"/>
      <c r="ABP33" s="785"/>
      <c r="ABQ33" s="785"/>
      <c r="ABR33" s="785"/>
      <c r="ABS33" s="785"/>
      <c r="ABT33" s="785"/>
      <c r="ABU33" s="785"/>
      <c r="ABV33" s="785"/>
      <c r="ABW33" s="785"/>
      <c r="ABX33" s="785"/>
      <c r="ABY33" s="785"/>
      <c r="ABZ33" s="785"/>
      <c r="ACA33" s="785"/>
      <c r="ACB33" s="785"/>
      <c r="ACC33" s="785"/>
      <c r="ACD33" s="785"/>
      <c r="ACE33" s="785"/>
      <c r="ACF33" s="785"/>
      <c r="ACG33" s="785"/>
      <c r="ACH33" s="785"/>
      <c r="ACI33" s="785"/>
      <c r="ACJ33" s="785"/>
      <c r="ACK33" s="785"/>
      <c r="ACL33" s="785"/>
      <c r="ACM33" s="785"/>
      <c r="ACN33" s="785"/>
      <c r="ACO33" s="785"/>
      <c r="ACP33" s="785"/>
      <c r="ACQ33" s="785"/>
      <c r="ACR33" s="785"/>
      <c r="ACS33" s="785"/>
      <c r="ACT33" s="785"/>
      <c r="ACU33" s="785"/>
      <c r="ACV33" s="785"/>
      <c r="ACW33" s="785"/>
      <c r="ACX33" s="785"/>
      <c r="ACY33" s="785"/>
      <c r="ACZ33" s="785"/>
      <c r="ADA33" s="785"/>
      <c r="ADB33" s="785"/>
      <c r="ADC33" s="785"/>
      <c r="ADD33" s="785"/>
      <c r="ADE33" s="785"/>
      <c r="ADF33" s="785"/>
      <c r="ADG33" s="785"/>
      <c r="ADH33" s="785"/>
      <c r="ADI33" s="785"/>
      <c r="ADJ33" s="785"/>
      <c r="ADK33" s="785"/>
      <c r="ADL33" s="785"/>
      <c r="ADM33" s="785"/>
      <c r="ADN33" s="785"/>
      <c r="ADO33" s="785"/>
      <c r="ADP33" s="785"/>
      <c r="ADQ33" s="785"/>
      <c r="ADR33" s="785"/>
      <c r="ADS33" s="785"/>
      <c r="ADT33" s="785"/>
      <c r="ADU33" s="785"/>
      <c r="ADV33" s="785"/>
      <c r="ADW33" s="785"/>
      <c r="ADX33" s="785"/>
      <c r="ADY33" s="785"/>
      <c r="ADZ33" s="785"/>
      <c r="AEA33" s="785"/>
      <c r="AEB33" s="785"/>
      <c r="AEC33" s="785"/>
      <c r="AED33" s="785"/>
      <c r="AEE33" s="785"/>
      <c r="AEF33" s="785"/>
      <c r="AEG33" s="785"/>
      <c r="AEH33" s="785"/>
      <c r="AEI33" s="785"/>
      <c r="AEJ33" s="785"/>
      <c r="AEK33" s="785"/>
      <c r="AEL33" s="785"/>
      <c r="AEM33" s="785"/>
      <c r="AEN33" s="785"/>
      <c r="AEO33" s="785"/>
      <c r="AEP33" s="785"/>
      <c r="AEQ33" s="785"/>
      <c r="AER33" s="785"/>
      <c r="AES33" s="785"/>
      <c r="AET33" s="785"/>
      <c r="AEU33" s="785"/>
      <c r="AEV33" s="785"/>
      <c r="AEW33" s="785"/>
      <c r="AEX33" s="785"/>
      <c r="AEY33" s="785"/>
      <c r="AEZ33" s="785"/>
      <c r="AFA33" s="785"/>
      <c r="AFB33" s="785"/>
      <c r="AFC33" s="785"/>
      <c r="AFD33" s="785"/>
      <c r="AFE33" s="785"/>
      <c r="AFF33" s="785"/>
      <c r="AFG33" s="785"/>
      <c r="AFH33" s="785"/>
      <c r="AFI33" s="785"/>
      <c r="AFJ33" s="785"/>
      <c r="AFK33" s="785"/>
      <c r="AFL33" s="785"/>
      <c r="AFM33" s="785"/>
      <c r="AFN33" s="785"/>
      <c r="AFO33" s="785"/>
      <c r="AFP33" s="785"/>
      <c r="AFQ33" s="785"/>
      <c r="AFR33" s="785"/>
      <c r="AFS33" s="785"/>
      <c r="AFT33" s="785"/>
      <c r="AFU33" s="785"/>
      <c r="AFV33" s="785"/>
      <c r="AFW33" s="785"/>
      <c r="AFX33" s="785"/>
      <c r="AFY33" s="785"/>
      <c r="AFZ33" s="785"/>
      <c r="AGA33" s="785"/>
      <c r="AGB33" s="785"/>
      <c r="AGC33" s="785"/>
      <c r="AGD33" s="785"/>
      <c r="AGE33" s="785"/>
      <c r="AGF33" s="785"/>
      <c r="AGG33" s="785"/>
      <c r="AGH33" s="785"/>
      <c r="AGI33" s="785"/>
      <c r="AGJ33" s="785"/>
      <c r="AGK33" s="785"/>
      <c r="AGL33" s="785"/>
      <c r="AGM33" s="785"/>
      <c r="AGN33" s="785"/>
      <c r="AGO33" s="785"/>
      <c r="AGP33" s="785"/>
      <c r="AGQ33" s="785"/>
      <c r="AGR33" s="785"/>
      <c r="AGS33" s="785"/>
      <c r="AGT33" s="785"/>
      <c r="AGU33" s="785"/>
      <c r="AGV33" s="785"/>
      <c r="AGW33" s="785"/>
      <c r="AGX33" s="785"/>
      <c r="AGY33" s="785"/>
      <c r="AGZ33" s="785"/>
      <c r="AHA33" s="785"/>
      <c r="AHB33" s="785"/>
      <c r="AHC33" s="785"/>
      <c r="AHD33" s="785"/>
      <c r="AHE33" s="785"/>
      <c r="AHF33" s="785"/>
      <c r="AHG33" s="785"/>
      <c r="AHH33" s="785"/>
      <c r="AHI33" s="785"/>
      <c r="AHJ33" s="785"/>
      <c r="AHK33" s="785"/>
      <c r="AHL33" s="785"/>
      <c r="AHM33" s="785"/>
      <c r="AHN33" s="785"/>
      <c r="AHO33" s="785"/>
      <c r="AHP33" s="785"/>
      <c r="AHQ33" s="785"/>
      <c r="AHR33" s="785"/>
      <c r="AHS33" s="785"/>
      <c r="AHT33" s="785"/>
      <c r="AHU33" s="785"/>
      <c r="AHV33" s="785"/>
      <c r="AHW33" s="785"/>
      <c r="AHX33" s="785"/>
      <c r="AHY33" s="785"/>
      <c r="AHZ33" s="785"/>
      <c r="AIA33" s="785"/>
      <c r="AIB33" s="785"/>
      <c r="AIC33" s="785"/>
      <c r="AID33" s="785"/>
      <c r="AIE33" s="785"/>
      <c r="AIF33" s="785"/>
      <c r="AIG33" s="785"/>
      <c r="AIH33" s="785"/>
      <c r="AII33" s="785"/>
      <c r="AIJ33" s="785"/>
      <c r="AIK33" s="785"/>
      <c r="AIL33" s="785"/>
      <c r="AIM33" s="785"/>
      <c r="AIN33" s="785"/>
      <c r="AIO33" s="785"/>
      <c r="AIP33" s="785"/>
      <c r="AIQ33" s="785"/>
      <c r="AIR33" s="785"/>
      <c r="AIS33" s="785"/>
      <c r="AIT33" s="785"/>
      <c r="AIU33" s="785"/>
      <c r="AIV33" s="785"/>
      <c r="AIW33" s="785"/>
      <c r="AIX33" s="785"/>
      <c r="AIY33" s="785"/>
      <c r="AIZ33" s="785"/>
      <c r="AJA33" s="785"/>
      <c r="AJB33" s="785"/>
      <c r="AJC33" s="785"/>
      <c r="AJD33" s="785"/>
      <c r="AJE33" s="785"/>
      <c r="AJF33" s="785"/>
      <c r="AJG33" s="785"/>
      <c r="AJH33" s="785"/>
      <c r="AJI33" s="785"/>
      <c r="AJJ33" s="785"/>
      <c r="AJK33" s="785"/>
      <c r="AJL33" s="785"/>
      <c r="AJM33" s="785"/>
      <c r="AJN33" s="785"/>
      <c r="AJO33" s="785"/>
      <c r="AJP33" s="785"/>
      <c r="AJQ33" s="785"/>
      <c r="AJR33" s="785"/>
      <c r="AJS33" s="785"/>
      <c r="AJT33" s="785"/>
      <c r="AJU33" s="785"/>
      <c r="AJV33" s="785"/>
      <c r="AJW33" s="785"/>
      <c r="AJX33" s="785"/>
      <c r="AJY33" s="785"/>
      <c r="AJZ33" s="785"/>
      <c r="AKA33" s="785"/>
      <c r="AKB33" s="785"/>
      <c r="AKC33" s="785"/>
      <c r="AKD33" s="785"/>
      <c r="AKE33" s="785"/>
      <c r="AKF33" s="785"/>
      <c r="AKG33" s="785"/>
      <c r="AKH33" s="785"/>
      <c r="AKI33" s="785"/>
      <c r="AKJ33" s="785"/>
      <c r="AKK33" s="785"/>
      <c r="AKL33" s="785"/>
      <c r="AKM33" s="785"/>
      <c r="AKN33" s="785"/>
      <c r="AKO33" s="785"/>
      <c r="AKP33" s="785"/>
    </row>
    <row r="34" spans="1:978" ht="15" customHeight="1" x14ac:dyDescent="0.3">
      <c r="A34" s="195"/>
      <c r="B34" s="773" t="s">
        <v>1336</v>
      </c>
      <c r="C34" s="773" t="s">
        <v>627</v>
      </c>
      <c r="D34" s="773" t="s">
        <v>1682</v>
      </c>
      <c r="E34" s="262"/>
      <c r="I34" s="137"/>
      <c r="AKP34"/>
    </row>
    <row r="35" spans="1:978" ht="15" customHeight="1" x14ac:dyDescent="0.3">
      <c r="A35" s="194"/>
      <c r="B35" s="181" t="s">
        <v>1007</v>
      </c>
      <c r="C35" s="181" t="s">
        <v>980</v>
      </c>
      <c r="D35" s="181" t="s">
        <v>969</v>
      </c>
      <c r="E35" s="262"/>
      <c r="I35" s="137"/>
      <c r="AKP35"/>
    </row>
    <row r="36" spans="1:978" ht="15" customHeight="1" x14ac:dyDescent="0.3">
      <c r="A36" s="194"/>
      <c r="B36" s="703" t="s">
        <v>1008</v>
      </c>
      <c r="C36" s="703" t="s">
        <v>980</v>
      </c>
      <c r="D36" s="703" t="s">
        <v>823</v>
      </c>
      <c r="E36" s="262"/>
      <c r="I36" s="137"/>
      <c r="AKP36"/>
    </row>
    <row r="37" spans="1:978" ht="15" customHeight="1" x14ac:dyDescent="0.3">
      <c r="A37" s="194"/>
      <c r="B37" s="830" t="s">
        <v>1334</v>
      </c>
      <c r="C37" s="830" t="s">
        <v>627</v>
      </c>
      <c r="D37" s="830" t="s">
        <v>1369</v>
      </c>
      <c r="E37" s="262"/>
      <c r="I37" s="853"/>
      <c r="AKP37"/>
    </row>
    <row r="38" spans="1:978" ht="15" customHeight="1" x14ac:dyDescent="0.3">
      <c r="A38" s="195"/>
      <c r="B38" s="830" t="s">
        <v>1340</v>
      </c>
      <c r="C38" s="830" t="s">
        <v>628</v>
      </c>
      <c r="D38" s="830" t="s">
        <v>1370</v>
      </c>
      <c r="E38" s="262"/>
      <c r="AKP38"/>
    </row>
    <row r="39" spans="1:978" ht="15" customHeight="1" x14ac:dyDescent="0.3">
      <c r="A39" s="195"/>
      <c r="B39" s="830" t="s">
        <v>1335</v>
      </c>
      <c r="C39" s="830" t="s">
        <v>628</v>
      </c>
      <c r="D39" s="830" t="s">
        <v>1371</v>
      </c>
      <c r="E39" s="262"/>
      <c r="AKO39"/>
      <c r="AKP39"/>
    </row>
    <row r="40" spans="1:978" ht="15" customHeight="1" x14ac:dyDescent="0.3">
      <c r="A40" s="195"/>
      <c r="B40" s="830" t="s">
        <v>1341</v>
      </c>
      <c r="C40" s="830" t="s">
        <v>498</v>
      </c>
      <c r="D40" s="830" t="s">
        <v>1372</v>
      </c>
      <c r="E40" s="262"/>
    </row>
    <row r="41" spans="1:978" ht="15" customHeight="1" x14ac:dyDescent="0.3">
      <c r="A41" s="195"/>
      <c r="B41" s="830" t="s">
        <v>1337</v>
      </c>
      <c r="C41" s="830" t="s">
        <v>980</v>
      </c>
      <c r="D41" s="830" t="s">
        <v>1373</v>
      </c>
      <c r="E41" s="262"/>
    </row>
    <row r="42" spans="1:978" ht="15" customHeight="1" x14ac:dyDescent="0.3">
      <c r="A42" s="195"/>
      <c r="B42" s="830" t="s">
        <v>1338</v>
      </c>
      <c r="C42" s="830" t="s">
        <v>627</v>
      </c>
      <c r="D42" s="830" t="s">
        <v>1374</v>
      </c>
      <c r="E42" s="242"/>
      <c r="AKO42"/>
      <c r="AKP42"/>
    </row>
    <row r="43" spans="1:978" ht="15" customHeight="1" x14ac:dyDescent="0.3">
      <c r="A43" s="194"/>
      <c r="B43" s="1526" t="s">
        <v>1010</v>
      </c>
      <c r="C43" s="1527" t="s">
        <v>953</v>
      </c>
      <c r="D43" s="1528"/>
      <c r="E43" s="242"/>
      <c r="AKO43"/>
      <c r="AKP43"/>
    </row>
    <row r="44" spans="1:978" ht="15" customHeight="1" x14ac:dyDescent="0.3">
      <c r="A44" s="195"/>
      <c r="B44" s="850" t="s">
        <v>1343</v>
      </c>
      <c r="C44" s="850"/>
      <c r="D44" s="850"/>
      <c r="E44" s="242"/>
      <c r="AKO44"/>
      <c r="AKP44"/>
    </row>
    <row r="45" spans="1:978" ht="15" customHeight="1" x14ac:dyDescent="0.3">
      <c r="A45" s="195"/>
      <c r="B45" s="700" t="s">
        <v>1354</v>
      </c>
      <c r="C45" s="700"/>
      <c r="D45" s="700"/>
      <c r="E45" s="242"/>
      <c r="AKO45"/>
      <c r="AKP45"/>
    </row>
    <row r="46" spans="1:978" ht="15" customHeight="1" x14ac:dyDescent="0.3">
      <c r="A46" s="195"/>
      <c r="B46" s="352" t="s">
        <v>1344</v>
      </c>
      <c r="C46" s="352"/>
      <c r="D46" s="352"/>
      <c r="E46" s="242"/>
      <c r="AKO46"/>
      <c r="AKP46"/>
    </row>
    <row r="47" spans="1:978" ht="15" customHeight="1" x14ac:dyDescent="0.3">
      <c r="A47" s="194"/>
      <c r="B47" s="701" t="s">
        <v>1345</v>
      </c>
      <c r="C47" s="701"/>
      <c r="D47" s="701"/>
      <c r="E47" s="242"/>
      <c r="AKO47"/>
      <c r="AKP47"/>
    </row>
    <row r="48" spans="1:978" ht="15" customHeight="1" x14ac:dyDescent="0.3">
      <c r="A48" s="194"/>
      <c r="B48" s="830" t="s">
        <v>1346</v>
      </c>
      <c r="C48" s="830"/>
      <c r="D48" s="830"/>
      <c r="E48" s="242"/>
    </row>
    <row r="49" spans="1:980" ht="15" customHeight="1" x14ac:dyDescent="0.3">
      <c r="A49" s="194"/>
      <c r="B49" s="830" t="s">
        <v>1347</v>
      </c>
      <c r="C49" s="830"/>
      <c r="D49" s="830"/>
      <c r="E49" s="242"/>
    </row>
    <row r="50" spans="1:980" ht="15" customHeight="1" x14ac:dyDescent="0.3">
      <c r="A50" s="194"/>
      <c r="B50" s="830" t="s">
        <v>1348</v>
      </c>
      <c r="C50" s="830"/>
      <c r="D50" s="830"/>
      <c r="E50" s="242"/>
    </row>
    <row r="51" spans="1:980" ht="15" customHeight="1" x14ac:dyDescent="0.3">
      <c r="A51" s="709"/>
      <c r="B51" s="1529"/>
      <c r="C51" s="1529"/>
      <c r="D51" s="1529"/>
      <c r="E51" s="248"/>
    </row>
    <row r="52" spans="1:980" ht="15" customHeight="1" x14ac:dyDescent="0.3">
      <c r="A52" s="710"/>
      <c r="B52" s="711"/>
      <c r="C52" s="711"/>
      <c r="D52" s="711"/>
      <c r="E52" s="283"/>
    </row>
    <row r="53" spans="1:980" ht="15" customHeight="1" x14ac:dyDescent="0.3">
      <c r="A53" s="239"/>
      <c r="B53" s="714"/>
      <c r="C53" s="714"/>
      <c r="D53" s="714"/>
      <c r="E53" s="283"/>
      <c r="AKQ53" s="706"/>
      <c r="AKR53" s="706"/>
    </row>
    <row r="54" spans="1:980" ht="15" customHeight="1" x14ac:dyDescent="0.3">
      <c r="A54" s="239"/>
      <c r="B54" s="714"/>
      <c r="C54" s="714"/>
      <c r="D54" s="714"/>
      <c r="E54" s="283"/>
      <c r="AKQ54" s="706"/>
      <c r="AKR54" s="706"/>
    </row>
    <row r="55" spans="1:980" ht="15" customHeight="1" x14ac:dyDescent="0.3">
      <c r="A55" s="239"/>
      <c r="B55" s="714"/>
      <c r="C55" s="714"/>
      <c r="D55" s="714"/>
      <c r="E55" s="283"/>
      <c r="AKQ55" s="706"/>
      <c r="AKR55" s="706"/>
    </row>
    <row r="56" spans="1:980" ht="15" customHeight="1" x14ac:dyDescent="0.3">
      <c r="A56" s="239"/>
      <c r="B56" s="714"/>
      <c r="C56" s="714"/>
      <c r="D56" s="714"/>
      <c r="E56" s="283"/>
      <c r="AKQ56" s="706"/>
      <c r="AKR56" s="706"/>
    </row>
    <row r="57" spans="1:980" ht="15" customHeight="1" x14ac:dyDescent="0.3">
      <c r="A57" s="239"/>
      <c r="B57" s="714"/>
      <c r="C57" s="714"/>
      <c r="D57" s="714"/>
      <c r="E57" s="714"/>
      <c r="AKQ57" s="706"/>
      <c r="AKR57" s="706"/>
    </row>
    <row r="58" spans="1:980" ht="15" customHeight="1" x14ac:dyDescent="0.3">
      <c r="A58" s="239"/>
      <c r="B58" s="714"/>
      <c r="C58" s="714"/>
      <c r="D58" s="712"/>
      <c r="E58" s="284"/>
      <c r="AKQ58" s="706"/>
      <c r="AKR58" s="706"/>
    </row>
    <row r="59" spans="1:980" ht="15" customHeight="1" x14ac:dyDescent="0.3">
      <c r="A59" s="239"/>
      <c r="B59" s="714"/>
      <c r="C59" s="714"/>
      <c r="D59" s="712"/>
      <c r="E59" s="284"/>
    </row>
    <row r="60" spans="1:980" ht="15" customHeight="1" x14ac:dyDescent="0.3">
      <c r="A60" s="239"/>
      <c r="B60" s="714"/>
      <c r="C60" s="714"/>
      <c r="D60" s="712"/>
      <c r="E60" s="714"/>
    </row>
    <row r="61" spans="1:980" ht="15" customHeight="1" x14ac:dyDescent="0.3">
      <c r="A61" s="239"/>
      <c r="B61" s="714"/>
      <c r="C61" s="714"/>
      <c r="D61" s="712"/>
      <c r="E61" s="714"/>
    </row>
    <row r="62" spans="1:980" ht="15" customHeight="1" x14ac:dyDescent="0.3">
      <c r="A62" s="713"/>
      <c r="B62" s="714"/>
      <c r="C62" s="714"/>
      <c r="D62" s="714"/>
      <c r="E62" s="284"/>
    </row>
    <row r="63" spans="1:980" ht="15" customHeight="1" x14ac:dyDescent="0.3">
      <c r="A63" s="713"/>
      <c r="B63" s="714"/>
      <c r="C63" s="714"/>
      <c r="D63" s="714"/>
      <c r="E63" s="284"/>
    </row>
    <row r="64" spans="1:980" ht="15" customHeight="1" x14ac:dyDescent="0.3">
      <c r="A64" s="713"/>
      <c r="B64" s="714"/>
      <c r="C64" s="714"/>
      <c r="D64" s="714"/>
      <c r="E64" s="239"/>
    </row>
    <row r="65" spans="1:5" ht="15" customHeight="1" x14ac:dyDescent="0.3">
      <c r="A65" s="713"/>
      <c r="B65" s="714"/>
      <c r="C65" s="714"/>
      <c r="D65" s="714"/>
      <c r="E65" s="239"/>
    </row>
    <row r="66" spans="1:5" ht="15" customHeight="1" x14ac:dyDescent="0.3">
      <c r="A66" s="713"/>
      <c r="B66" s="714"/>
      <c r="C66" s="714"/>
      <c r="D66" s="714"/>
      <c r="E66" s="239"/>
    </row>
    <row r="67" spans="1:5" ht="15" customHeight="1" x14ac:dyDescent="0.3">
      <c r="A67" s="713"/>
      <c r="B67" s="714"/>
      <c r="C67" s="714"/>
      <c r="D67" s="714"/>
      <c r="E67" s="239"/>
    </row>
    <row r="68" spans="1:5" ht="15" customHeight="1" x14ac:dyDescent="0.3">
      <c r="A68" s="713"/>
      <c r="B68" s="714"/>
      <c r="C68" s="714"/>
      <c r="D68" s="714"/>
      <c r="E68" s="239"/>
    </row>
    <row r="69" spans="1:5" ht="15" customHeight="1" x14ac:dyDescent="0.3">
      <c r="A69" s="713"/>
      <c r="B69" s="714"/>
      <c r="C69" s="714"/>
      <c r="D69" s="714"/>
      <c r="E69" s="239"/>
    </row>
    <row r="70" spans="1:5" ht="15" customHeight="1" x14ac:dyDescent="0.3">
      <c r="A70" s="713"/>
      <c r="B70" s="714"/>
      <c r="C70" s="714"/>
      <c r="D70" s="714"/>
      <c r="E70" s="714"/>
    </row>
    <row r="71" spans="1:5" ht="15" customHeight="1" x14ac:dyDescent="0.3">
      <c r="A71" s="713"/>
      <c r="B71" s="1530"/>
      <c r="C71" s="1530"/>
      <c r="D71" s="1530"/>
      <c r="E71" s="283"/>
    </row>
    <row r="72" spans="1:5" ht="15" customHeight="1" x14ac:dyDescent="0.3">
      <c r="A72" s="713"/>
      <c r="B72" s="714"/>
      <c r="C72" s="714"/>
      <c r="D72" s="714"/>
      <c r="E72" s="283"/>
    </row>
    <row r="73" spans="1:5" ht="15" customHeight="1" x14ac:dyDescent="0.3">
      <c r="A73" s="713"/>
      <c r="B73" s="714"/>
      <c r="C73" s="714"/>
      <c r="D73" s="714"/>
      <c r="E73" s="283"/>
    </row>
    <row r="74" spans="1:5" ht="15" customHeight="1" x14ac:dyDescent="0.3">
      <c r="A74" s="713"/>
      <c r="B74" s="714"/>
      <c r="C74" s="714"/>
      <c r="D74" s="714"/>
      <c r="E74" s="283"/>
    </row>
    <row r="75" spans="1:5" ht="15" customHeight="1" x14ac:dyDescent="0.3">
      <c r="A75" s="713"/>
      <c r="B75" s="714"/>
      <c r="C75" s="714"/>
      <c r="D75" s="714"/>
      <c r="E75" s="283"/>
    </row>
    <row r="76" spans="1:5" ht="15" customHeight="1" x14ac:dyDescent="0.3">
      <c r="A76" s="713"/>
      <c r="B76" s="714"/>
      <c r="C76" s="714"/>
      <c r="D76" s="714"/>
      <c r="E76" s="283"/>
    </row>
    <row r="77" spans="1:5" ht="15" customHeight="1" x14ac:dyDescent="0.3">
      <c r="A77" s="713"/>
      <c r="B77" s="714"/>
      <c r="C77" s="714"/>
      <c r="D77" s="714"/>
      <c r="E77" s="283"/>
    </row>
    <row r="78" spans="1:5" ht="15" customHeight="1" x14ac:dyDescent="0.3">
      <c r="A78" s="713"/>
      <c r="B78" s="714"/>
      <c r="C78" s="714"/>
      <c r="D78" s="714"/>
      <c r="E78" s="283"/>
    </row>
    <row r="79" spans="1:5" ht="15" customHeight="1" x14ac:dyDescent="0.3">
      <c r="A79" s="713"/>
      <c r="B79" s="714"/>
      <c r="C79" s="714"/>
      <c r="D79" s="714"/>
      <c r="E79" s="283"/>
    </row>
    <row r="80" spans="1:5" ht="15" customHeight="1" x14ac:dyDescent="0.3">
      <c r="A80" s="713"/>
      <c r="B80" s="714"/>
      <c r="C80" s="714"/>
      <c r="D80" s="714"/>
      <c r="E80" s="283"/>
    </row>
    <row r="81" spans="1:5" ht="15" customHeight="1" x14ac:dyDescent="0.3">
      <c r="A81" s="713"/>
      <c r="B81" s="714"/>
      <c r="C81" s="714"/>
      <c r="D81" s="714"/>
      <c r="E81" s="283"/>
    </row>
    <row r="82" spans="1:5" ht="15" customHeight="1" x14ac:dyDescent="0.3">
      <c r="A82" s="713"/>
      <c r="B82" s="714"/>
      <c r="C82" s="714"/>
      <c r="D82" s="714"/>
      <c r="E82" s="283"/>
    </row>
    <row r="83" spans="1:5" ht="15" customHeight="1" x14ac:dyDescent="0.3">
      <c r="A83" s="713"/>
      <c r="B83" s="714"/>
      <c r="C83" s="714"/>
      <c r="D83" s="714"/>
      <c r="E83" s="283"/>
    </row>
    <row r="84" spans="1:5" ht="15" customHeight="1" x14ac:dyDescent="0.3">
      <c r="A84" s="713"/>
      <c r="B84" s="714"/>
      <c r="C84" s="714"/>
      <c r="D84" s="714"/>
      <c r="E84" s="283"/>
    </row>
    <row r="85" spans="1:5" ht="15" customHeight="1" x14ac:dyDescent="0.3">
      <c r="A85" s="713"/>
      <c r="B85" s="714"/>
      <c r="C85" s="714"/>
      <c r="D85" s="714"/>
      <c r="E85" s="283"/>
    </row>
    <row r="86" spans="1:5" ht="15" customHeight="1" x14ac:dyDescent="0.3">
      <c r="A86" s="713"/>
      <c r="B86" s="1530"/>
      <c r="C86" s="1530"/>
      <c r="D86" s="1530"/>
    </row>
    <row r="87" spans="1:5" ht="15" customHeight="1" x14ac:dyDescent="0.3">
      <c r="A87" s="713"/>
      <c r="B87" s="714"/>
      <c r="C87" s="1520"/>
      <c r="D87" s="1520"/>
    </row>
    <row r="88" spans="1:5" ht="15" customHeight="1" x14ac:dyDescent="0.3">
      <c r="A88" s="713"/>
      <c r="B88" s="714"/>
      <c r="C88" s="1520"/>
      <c r="D88" s="1520"/>
    </row>
    <row r="89" spans="1:5" ht="15" customHeight="1" x14ac:dyDescent="0.3">
      <c r="A89" s="713"/>
      <c r="B89" s="714"/>
      <c r="C89" s="1520"/>
      <c r="D89" s="1520"/>
    </row>
    <row r="90" spans="1:5" ht="15" customHeight="1" x14ac:dyDescent="0.3">
      <c r="A90" s="713"/>
      <c r="B90" s="714"/>
      <c r="C90" s="1520"/>
      <c r="D90" s="1520"/>
    </row>
    <row r="91" spans="1:5" ht="15" customHeight="1" x14ac:dyDescent="0.3">
      <c r="A91" s="713"/>
      <c r="B91" s="714"/>
      <c r="C91" s="1520"/>
      <c r="D91" s="1520"/>
    </row>
    <row r="92" spans="1:5" ht="15" customHeight="1" x14ac:dyDescent="0.3">
      <c r="A92" s="713"/>
      <c r="B92" s="714"/>
      <c r="C92" s="1520"/>
      <c r="D92" s="1520"/>
    </row>
    <row r="93" spans="1:5" ht="15" customHeight="1" x14ac:dyDescent="0.3">
      <c r="A93" s="713"/>
      <c r="B93" s="714"/>
      <c r="C93" s="1520"/>
      <c r="D93" s="1520"/>
    </row>
    <row r="94" spans="1:5" ht="15" customHeight="1" x14ac:dyDescent="0.3">
      <c r="A94" s="713"/>
      <c r="B94" s="197"/>
      <c r="C94" s="197"/>
      <c r="D94" s="197"/>
    </row>
    <row r="95" spans="1:5" ht="15" customHeight="1" x14ac:dyDescent="0.3">
      <c r="A95" s="713"/>
      <c r="B95" s="197"/>
      <c r="C95" s="197"/>
      <c r="D95" s="197"/>
    </row>
    <row r="96" spans="1:5" ht="15" customHeight="1" x14ac:dyDescent="0.3">
      <c r="A96" s="713"/>
      <c r="B96" s="197"/>
      <c r="C96" s="197"/>
      <c r="D96" s="197"/>
    </row>
    <row r="97" spans="1:4" ht="15" customHeight="1" x14ac:dyDescent="0.3">
      <c r="A97" s="713"/>
      <c r="B97" s="197"/>
      <c r="C97" s="197"/>
      <c r="D97" s="197"/>
    </row>
    <row r="98" spans="1:4" ht="15" customHeight="1" x14ac:dyDescent="0.3">
      <c r="A98" s="715"/>
      <c r="B98" s="250"/>
      <c r="C98" s="250"/>
      <c r="D98" s="250"/>
    </row>
    <row r="99" spans="1:4" ht="15" customHeight="1" x14ac:dyDescent="0.3">
      <c r="A99" s="715"/>
      <c r="B99" s="250"/>
      <c r="C99" s="250"/>
      <c r="D99" s="250"/>
    </row>
    <row r="100" spans="1:4" ht="15" customHeight="1" x14ac:dyDescent="0.3">
      <c r="A100" s="715"/>
      <c r="B100" s="250"/>
      <c r="C100" s="250"/>
      <c r="D100" s="250"/>
    </row>
    <row r="101" spans="1:4" ht="15" customHeight="1" x14ac:dyDescent="0.3">
      <c r="A101" s="715"/>
      <c r="B101" s="250"/>
      <c r="C101" s="250"/>
      <c r="D101" s="250"/>
    </row>
    <row r="102" spans="1:4" ht="15" customHeight="1" x14ac:dyDescent="0.3">
      <c r="A102" s="715"/>
      <c r="B102" s="250"/>
      <c r="C102" s="250"/>
      <c r="D102" s="250"/>
    </row>
    <row r="103" spans="1:4" ht="15" customHeight="1" x14ac:dyDescent="0.3">
      <c r="A103" s="715"/>
      <c r="B103" s="250"/>
      <c r="C103" s="250"/>
      <c r="D103" s="250"/>
    </row>
    <row r="104" spans="1:4" ht="15" customHeight="1" x14ac:dyDescent="0.3">
      <c r="A104" s="715"/>
      <c r="B104" s="250"/>
      <c r="C104" s="250"/>
      <c r="D104" s="250"/>
    </row>
    <row r="105" spans="1:4" ht="15" customHeight="1" x14ac:dyDescent="0.3">
      <c r="A105" s="715"/>
      <c r="B105" s="250"/>
      <c r="C105" s="250"/>
      <c r="D105" s="250"/>
    </row>
    <row r="106" spans="1:4" ht="15" customHeight="1" x14ac:dyDescent="0.3">
      <c r="A106" s="715"/>
      <c r="B106" s="250"/>
      <c r="C106" s="250"/>
      <c r="D106" s="250"/>
    </row>
    <row r="107" spans="1:4" ht="15" customHeight="1" x14ac:dyDescent="0.3">
      <c r="A107" s="715"/>
      <c r="B107" s="250"/>
      <c r="C107" s="250"/>
      <c r="D107" s="250"/>
    </row>
    <row r="108" spans="1:4" ht="15" customHeight="1" x14ac:dyDescent="0.3">
      <c r="A108" s="715"/>
      <c r="B108" s="250"/>
      <c r="C108" s="250"/>
      <c r="D108" s="250"/>
    </row>
    <row r="109" spans="1:4" ht="15" customHeight="1" x14ac:dyDescent="0.3">
      <c r="A109" s="715"/>
      <c r="B109" s="250"/>
      <c r="C109" s="250"/>
      <c r="D109" s="250"/>
    </row>
    <row r="110" spans="1:4" ht="15" customHeight="1" x14ac:dyDescent="0.3">
      <c r="A110" s="715"/>
      <c r="B110" s="250"/>
      <c r="C110" s="250"/>
      <c r="D110" s="250"/>
    </row>
    <row r="111" spans="1:4" ht="15" customHeight="1" x14ac:dyDescent="0.3">
      <c r="A111" s="715"/>
      <c r="B111" s="250"/>
      <c r="C111" s="250"/>
      <c r="D111" s="250"/>
    </row>
    <row r="112" spans="1:4" ht="15" customHeight="1" x14ac:dyDescent="0.3">
      <c r="A112" s="715"/>
      <c r="B112" s="250"/>
      <c r="C112" s="250"/>
      <c r="D112" s="250"/>
    </row>
    <row r="113" spans="1:4" ht="15" customHeight="1" x14ac:dyDescent="0.3">
      <c r="A113" s="715"/>
      <c r="B113" s="250"/>
      <c r="C113" s="250"/>
      <c r="D113" s="250"/>
    </row>
  </sheetData>
  <mergeCells count="18">
    <mergeCell ref="C91:D91"/>
    <mergeCell ref="C92:D92"/>
    <mergeCell ref="C93:D93"/>
    <mergeCell ref="B71:D71"/>
    <mergeCell ref="B86:D86"/>
    <mergeCell ref="C87:D87"/>
    <mergeCell ref="C88:D88"/>
    <mergeCell ref="C89:D89"/>
    <mergeCell ref="C90:D90"/>
    <mergeCell ref="B51:D51"/>
    <mergeCell ref="B1:D1"/>
    <mergeCell ref="B3:D3"/>
    <mergeCell ref="B4:D4"/>
    <mergeCell ref="B21:D21"/>
    <mergeCell ref="B26:D26"/>
    <mergeCell ref="B6:D6"/>
    <mergeCell ref="B27:D27"/>
    <mergeCell ref="B43:D43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00"/>
  </sheetPr>
  <dimension ref="A1:ALU108"/>
  <sheetViews>
    <sheetView showGridLines="0" zoomScaleNormal="100" workbookViewId="0">
      <selection activeCell="B29" sqref="B29:D29"/>
    </sheetView>
  </sheetViews>
  <sheetFormatPr defaultRowHeight="15" customHeight="1" x14ac:dyDescent="0.25"/>
  <cols>
    <col min="1" max="1" width="1.77734375" style="347" customWidth="1"/>
    <col min="2" max="2" width="17.109375" style="114" customWidth="1"/>
    <col min="3" max="3" width="19.5546875" style="114" customWidth="1"/>
    <col min="4" max="4" width="50.5546875" style="114" customWidth="1"/>
    <col min="5" max="5" width="1.77734375" style="203" customWidth="1"/>
    <col min="6" max="6" width="8.88671875" style="347"/>
    <col min="7" max="9" width="8.88671875" style="114"/>
    <col min="10" max="10" width="8.88671875" style="203"/>
    <col min="11" max="13" width="8.88671875" style="114"/>
    <col min="14" max="17" width="8.88671875" style="203"/>
    <col min="18" max="23" width="8.88671875" style="347"/>
    <col min="24" max="24" width="8.88671875" style="203"/>
    <col min="25" max="1009" width="8.88671875" style="175"/>
    <col min="1010" max="16384" width="8.88671875" style="347"/>
  </cols>
  <sheetData>
    <row r="1" spans="1:5" ht="15" customHeight="1" x14ac:dyDescent="0.25">
      <c r="A1" s="793"/>
      <c r="B1" s="1521" t="s">
        <v>1349</v>
      </c>
      <c r="C1" s="1521"/>
      <c r="D1" s="1521"/>
      <c r="E1" s="278"/>
    </row>
    <row r="2" spans="1:5" ht="15" customHeight="1" x14ac:dyDescent="0.25">
      <c r="A2" s="794"/>
      <c r="B2" s="870" t="s">
        <v>943</v>
      </c>
      <c r="C2" s="870" t="s">
        <v>467</v>
      </c>
      <c r="D2" s="870" t="s">
        <v>507</v>
      </c>
      <c r="E2" s="188"/>
    </row>
    <row r="3" spans="1:5" ht="15" customHeight="1" x14ac:dyDescent="0.25">
      <c r="A3" s="795"/>
      <c r="B3" s="1522" t="s">
        <v>1619</v>
      </c>
      <c r="C3" s="1523"/>
      <c r="D3" s="1524"/>
      <c r="E3" s="188"/>
    </row>
    <row r="4" spans="1:5" ht="15" customHeight="1" x14ac:dyDescent="0.25">
      <c r="A4" s="795"/>
      <c r="B4" s="1526" t="s">
        <v>955</v>
      </c>
      <c r="C4" s="1527"/>
      <c r="D4" s="1528"/>
      <c r="E4" s="188"/>
    </row>
    <row r="5" spans="1:5" ht="15" customHeight="1" x14ac:dyDescent="0.25">
      <c r="A5" s="795"/>
      <c r="B5" s="901" t="s">
        <v>1670</v>
      </c>
      <c r="C5" s="901" t="s">
        <v>1356</v>
      </c>
      <c r="D5" s="901" t="s">
        <v>1339</v>
      </c>
      <c r="E5" s="188"/>
    </row>
    <row r="6" spans="1:5" ht="15" customHeight="1" x14ac:dyDescent="0.25">
      <c r="A6" s="794"/>
      <c r="B6" s="352" t="s">
        <v>1599</v>
      </c>
      <c r="C6" s="352" t="s">
        <v>980</v>
      </c>
      <c r="D6" s="352" t="s">
        <v>1339</v>
      </c>
      <c r="E6" s="188"/>
    </row>
    <row r="7" spans="1:5" ht="15" customHeight="1" x14ac:dyDescent="0.25">
      <c r="A7" s="794"/>
      <c r="B7" s="352" t="s">
        <v>1600</v>
      </c>
      <c r="C7" s="352" t="s">
        <v>980</v>
      </c>
      <c r="D7" s="352" t="s">
        <v>1725</v>
      </c>
      <c r="E7" s="188"/>
    </row>
    <row r="8" spans="1:5" ht="15" customHeight="1" x14ac:dyDescent="0.25">
      <c r="A8" s="795"/>
      <c r="B8" s="352" t="s">
        <v>1601</v>
      </c>
      <c r="C8" s="352" t="s">
        <v>980</v>
      </c>
      <c r="D8" s="352" t="s">
        <v>1339</v>
      </c>
      <c r="E8" s="188"/>
    </row>
    <row r="9" spans="1:5" ht="15" customHeight="1" x14ac:dyDescent="0.25">
      <c r="A9" s="795"/>
      <c r="B9" s="806" t="s">
        <v>980</v>
      </c>
      <c r="C9" s="806" t="s">
        <v>1730</v>
      </c>
      <c r="D9" s="806" t="s">
        <v>1358</v>
      </c>
      <c r="E9" s="188"/>
    </row>
    <row r="10" spans="1:5" ht="15" customHeight="1" x14ac:dyDescent="0.25">
      <c r="A10" s="795"/>
      <c r="B10" s="717" t="s">
        <v>898</v>
      </c>
      <c r="C10" s="764" t="s">
        <v>504</v>
      </c>
      <c r="D10" s="723" t="s">
        <v>1728</v>
      </c>
      <c r="E10" s="188"/>
    </row>
    <row r="11" spans="1:5" ht="15" customHeight="1" x14ac:dyDescent="0.25">
      <c r="A11" s="795"/>
      <c r="B11" s="902" t="s">
        <v>1624</v>
      </c>
      <c r="C11" s="806" t="s">
        <v>499</v>
      </c>
      <c r="D11" s="903" t="s">
        <v>1729</v>
      </c>
      <c r="E11" s="188"/>
    </row>
    <row r="12" spans="1:5" ht="15" customHeight="1" x14ac:dyDescent="0.25">
      <c r="A12" s="795"/>
      <c r="B12" s="717" t="s">
        <v>1731</v>
      </c>
      <c r="C12" s="352" t="s">
        <v>498</v>
      </c>
      <c r="D12" s="723" t="s">
        <v>1732</v>
      </c>
      <c r="E12" s="188"/>
    </row>
    <row r="13" spans="1:5" ht="15" customHeight="1" x14ac:dyDescent="0.25">
      <c r="A13" s="795"/>
      <c r="B13" s="803" t="s">
        <v>1669</v>
      </c>
      <c r="C13" s="724" t="s">
        <v>498</v>
      </c>
      <c r="D13" s="804" t="s">
        <v>1357</v>
      </c>
      <c r="E13" s="188"/>
    </row>
    <row r="14" spans="1:5" ht="15" customHeight="1" x14ac:dyDescent="0.25">
      <c r="A14" s="795"/>
      <c r="B14" s="1526" t="s">
        <v>1010</v>
      </c>
      <c r="C14" s="1527" t="s">
        <v>953</v>
      </c>
      <c r="D14" s="1528"/>
      <c r="E14" s="188"/>
    </row>
    <row r="15" spans="1:5" ht="15" customHeight="1" x14ac:dyDescent="0.25">
      <c r="A15" s="794"/>
      <c r="B15" s="901" t="s">
        <v>1726</v>
      </c>
      <c r="C15" s="901"/>
      <c r="D15" s="901" t="s">
        <v>1727</v>
      </c>
      <c r="E15" s="242"/>
    </row>
    <row r="16" spans="1:5" ht="15" customHeight="1" x14ac:dyDescent="0.25">
      <c r="A16" s="794"/>
      <c r="B16" s="352" t="s">
        <v>1733</v>
      </c>
      <c r="C16" s="352"/>
      <c r="D16" s="352"/>
      <c r="E16" s="242"/>
    </row>
    <row r="17" spans="1:7" ht="15" customHeight="1" x14ac:dyDescent="0.25">
      <c r="A17" s="794"/>
      <c r="B17" s="352" t="s">
        <v>1734</v>
      </c>
      <c r="C17" s="352"/>
      <c r="D17" s="352"/>
      <c r="E17" s="242"/>
    </row>
    <row r="18" spans="1:7" ht="15" customHeight="1" x14ac:dyDescent="0.25">
      <c r="A18" s="794"/>
      <c r="B18" s="352" t="s">
        <v>1735</v>
      </c>
      <c r="C18" s="352"/>
      <c r="D18" s="352"/>
      <c r="E18" s="242"/>
    </row>
    <row r="19" spans="1:7" ht="15" customHeight="1" x14ac:dyDescent="0.25">
      <c r="A19" s="794"/>
      <c r="B19" s="352" t="s">
        <v>1673</v>
      </c>
      <c r="C19" s="352"/>
      <c r="D19" s="352"/>
      <c r="E19" s="242"/>
      <c r="G19" s="203"/>
    </row>
    <row r="20" spans="1:7" ht="15" customHeight="1" x14ac:dyDescent="0.25">
      <c r="A20" s="794"/>
      <c r="B20" s="352" t="s">
        <v>1736</v>
      </c>
      <c r="C20" s="352"/>
      <c r="D20" s="352"/>
      <c r="E20" s="242"/>
    </row>
    <row r="21" spans="1:7" ht="15" customHeight="1" x14ac:dyDescent="0.25">
      <c r="A21" s="794"/>
      <c r="B21" s="352" t="s">
        <v>2674</v>
      </c>
      <c r="C21" s="352"/>
      <c r="D21" s="352"/>
      <c r="E21" s="242"/>
    </row>
    <row r="22" spans="1:7" ht="15" customHeight="1" x14ac:dyDescent="0.25">
      <c r="A22" s="795"/>
      <c r="B22" s="1522" t="s">
        <v>1620</v>
      </c>
      <c r="C22" s="1523"/>
      <c r="D22" s="1524"/>
      <c r="E22" s="242"/>
      <c r="G22" s="203"/>
    </row>
    <row r="23" spans="1:7" ht="15" customHeight="1" x14ac:dyDescent="0.25">
      <c r="A23" s="795"/>
      <c r="B23" s="1526" t="s">
        <v>1010</v>
      </c>
      <c r="C23" s="1527" t="s">
        <v>953</v>
      </c>
      <c r="D23" s="1528"/>
      <c r="E23" s="188"/>
    </row>
    <row r="24" spans="1:7" ht="15" customHeight="1" x14ac:dyDescent="0.25">
      <c r="A24" s="795"/>
      <c r="B24" s="352" t="s">
        <v>1671</v>
      </c>
      <c r="C24" s="352"/>
      <c r="D24" s="352"/>
      <c r="E24" s="188"/>
    </row>
    <row r="25" spans="1:7" ht="15" customHeight="1" x14ac:dyDescent="0.25">
      <c r="A25" s="795"/>
      <c r="B25" s="352" t="s">
        <v>944</v>
      </c>
      <c r="C25" s="352"/>
      <c r="D25" s="352"/>
      <c r="E25" s="188"/>
    </row>
    <row r="26" spans="1:7" ht="15" customHeight="1" x14ac:dyDescent="0.25">
      <c r="A26" s="795"/>
      <c r="B26" s="352" t="s">
        <v>2675</v>
      </c>
      <c r="C26" s="352"/>
      <c r="D26" s="352"/>
      <c r="E26" s="242"/>
    </row>
    <row r="27" spans="1:7" ht="15" customHeight="1" x14ac:dyDescent="0.25">
      <c r="A27" s="795"/>
      <c r="B27" s="352" t="s">
        <v>1672</v>
      </c>
      <c r="C27" s="352"/>
      <c r="D27" s="352"/>
      <c r="E27" s="188"/>
    </row>
    <row r="28" spans="1:7" ht="15" customHeight="1" x14ac:dyDescent="0.25">
      <c r="A28" s="795"/>
      <c r="B28" s="800" t="s">
        <v>1724</v>
      </c>
      <c r="C28" s="800"/>
      <c r="D28" s="800"/>
      <c r="E28" s="188"/>
    </row>
    <row r="29" spans="1:7" ht="15" customHeight="1" x14ac:dyDescent="0.25">
      <c r="A29" s="794"/>
      <c r="B29" s="1534" t="s">
        <v>1621</v>
      </c>
      <c r="C29" s="1535"/>
      <c r="D29" s="1536"/>
      <c r="E29" s="188"/>
    </row>
    <row r="30" spans="1:7" ht="15" customHeight="1" x14ac:dyDescent="0.25">
      <c r="A30" s="795"/>
      <c r="B30" s="1526" t="s">
        <v>1186</v>
      </c>
      <c r="C30" s="1527"/>
      <c r="D30" s="1528"/>
      <c r="E30" s="188"/>
    </row>
    <row r="31" spans="1:7" ht="15" customHeight="1" x14ac:dyDescent="0.25">
      <c r="A31" s="795"/>
      <c r="B31" s="789" t="s">
        <v>1351</v>
      </c>
      <c r="C31" s="789" t="s">
        <v>1742</v>
      </c>
      <c r="D31" s="789"/>
      <c r="E31" s="188"/>
    </row>
    <row r="32" spans="1:7" ht="15" customHeight="1" x14ac:dyDescent="0.25">
      <c r="A32" s="795"/>
      <c r="B32" s="352" t="s">
        <v>1719</v>
      </c>
      <c r="C32" s="352" t="s">
        <v>1740</v>
      </c>
      <c r="D32" s="352" t="s">
        <v>1741</v>
      </c>
      <c r="E32" s="188"/>
    </row>
    <row r="33" spans="1:5" ht="15" customHeight="1" x14ac:dyDescent="0.25">
      <c r="A33" s="794"/>
      <c r="B33" s="806" t="s">
        <v>1352</v>
      </c>
      <c r="C33" s="806" t="s">
        <v>1740</v>
      </c>
      <c r="D33" s="806" t="s">
        <v>1743</v>
      </c>
      <c r="E33" s="188"/>
    </row>
    <row r="34" spans="1:5" ht="15" customHeight="1" x14ac:dyDescent="0.25">
      <c r="A34" s="794"/>
      <c r="B34" s="352" t="s">
        <v>948</v>
      </c>
      <c r="C34" s="352" t="s">
        <v>628</v>
      </c>
      <c r="D34" s="352"/>
      <c r="E34" s="188"/>
    </row>
    <row r="35" spans="1:5" ht="15" customHeight="1" x14ac:dyDescent="0.25">
      <c r="A35" s="794"/>
      <c r="B35" s="806" t="s">
        <v>947</v>
      </c>
      <c r="C35" s="806" t="s">
        <v>628</v>
      </c>
      <c r="D35" s="806"/>
      <c r="E35" s="188"/>
    </row>
    <row r="36" spans="1:5" ht="15" customHeight="1" x14ac:dyDescent="0.25">
      <c r="A36" s="794"/>
      <c r="B36" s="352" t="s">
        <v>1240</v>
      </c>
      <c r="C36" s="352" t="s">
        <v>504</v>
      </c>
      <c r="D36" s="352"/>
      <c r="E36" s="188"/>
    </row>
    <row r="37" spans="1:5" ht="15" customHeight="1" x14ac:dyDescent="0.25">
      <c r="A37" s="794"/>
      <c r="B37" s="701" t="s">
        <v>1244</v>
      </c>
      <c r="C37" s="701" t="s">
        <v>499</v>
      </c>
      <c r="D37" s="701"/>
      <c r="E37" s="188"/>
    </row>
    <row r="38" spans="1:5" ht="15" customHeight="1" x14ac:dyDescent="0.25">
      <c r="A38" s="795"/>
      <c r="B38" s="352" t="s">
        <v>1006</v>
      </c>
      <c r="C38" s="352" t="s">
        <v>980</v>
      </c>
      <c r="D38" s="352" t="s">
        <v>823</v>
      </c>
      <c r="E38" s="188"/>
    </row>
    <row r="39" spans="1:5" ht="15" customHeight="1" x14ac:dyDescent="0.25">
      <c r="A39" s="795"/>
      <c r="B39" s="352" t="s">
        <v>1007</v>
      </c>
      <c r="C39" s="352" t="s">
        <v>980</v>
      </c>
      <c r="D39" s="352" t="s">
        <v>969</v>
      </c>
      <c r="E39" s="188"/>
    </row>
    <row r="40" spans="1:5" ht="15" customHeight="1" x14ac:dyDescent="0.25">
      <c r="A40" s="795"/>
      <c r="B40" s="701" t="s">
        <v>1008</v>
      </c>
      <c r="C40" s="701" t="s">
        <v>980</v>
      </c>
      <c r="D40" s="701" t="s">
        <v>823</v>
      </c>
      <c r="E40" s="188"/>
    </row>
    <row r="41" spans="1:5" ht="15" customHeight="1" x14ac:dyDescent="0.25">
      <c r="A41" s="794"/>
      <c r="B41" s="352" t="s">
        <v>1744</v>
      </c>
      <c r="C41" s="352" t="s">
        <v>980</v>
      </c>
      <c r="D41" s="352" t="s">
        <v>1745</v>
      </c>
      <c r="E41" s="188"/>
    </row>
    <row r="42" spans="1:5" ht="15" customHeight="1" x14ac:dyDescent="0.25">
      <c r="A42" s="795"/>
      <c r="B42" s="1526" t="s">
        <v>1010</v>
      </c>
      <c r="C42" s="1527" t="s">
        <v>953</v>
      </c>
      <c r="D42" s="1528"/>
      <c r="E42" s="188"/>
    </row>
    <row r="43" spans="1:5" ht="15" customHeight="1" x14ac:dyDescent="0.25">
      <c r="A43" s="795"/>
      <c r="B43" s="352" t="s">
        <v>1737</v>
      </c>
      <c r="C43" s="352"/>
      <c r="D43" s="352"/>
      <c r="E43" s="188"/>
    </row>
    <row r="44" spans="1:5" ht="15" customHeight="1" x14ac:dyDescent="0.25">
      <c r="A44" s="795"/>
      <c r="B44" s="352" t="s">
        <v>1738</v>
      </c>
      <c r="C44" s="352"/>
      <c r="D44" s="352"/>
      <c r="E44" s="188"/>
    </row>
    <row r="45" spans="1:5" ht="15" customHeight="1" x14ac:dyDescent="0.25">
      <c r="A45" s="795"/>
      <c r="B45" s="866" t="s">
        <v>1739</v>
      </c>
      <c r="C45" s="866"/>
      <c r="D45" s="866"/>
      <c r="E45" s="188"/>
    </row>
    <row r="46" spans="1:5" ht="15" customHeight="1" x14ac:dyDescent="0.25">
      <c r="A46" s="241"/>
      <c r="B46" s="1529"/>
      <c r="C46" s="1529"/>
      <c r="D46" s="1529"/>
      <c r="E46" s="248"/>
    </row>
    <row r="47" spans="1:5" ht="15" customHeight="1" x14ac:dyDescent="0.25">
      <c r="A47" s="796"/>
      <c r="B47" s="711"/>
      <c r="C47" s="711"/>
      <c r="D47" s="711"/>
      <c r="E47" s="283"/>
    </row>
    <row r="48" spans="1:5" ht="15" customHeight="1" x14ac:dyDescent="0.25">
      <c r="A48" s="197"/>
      <c r="B48" s="747"/>
      <c r="C48" s="747"/>
      <c r="D48" s="747"/>
      <c r="E48" s="283"/>
    </row>
    <row r="49" spans="1:5" ht="15" customHeight="1" x14ac:dyDescent="0.25">
      <c r="A49" s="197"/>
      <c r="B49" s="747"/>
      <c r="C49" s="747"/>
      <c r="D49" s="747"/>
      <c r="E49" s="283"/>
    </row>
    <row r="50" spans="1:5" ht="15" customHeight="1" x14ac:dyDescent="0.25">
      <c r="A50" s="197"/>
      <c r="B50" s="747"/>
      <c r="C50" s="747"/>
      <c r="D50" s="747"/>
      <c r="E50" s="283"/>
    </row>
    <row r="51" spans="1:5" ht="15" customHeight="1" x14ac:dyDescent="0.25">
      <c r="A51" s="197"/>
      <c r="B51" s="747"/>
      <c r="C51" s="747"/>
      <c r="D51" s="747"/>
      <c r="E51" s="283"/>
    </row>
    <row r="52" spans="1:5" ht="15" customHeight="1" x14ac:dyDescent="0.25">
      <c r="A52" s="197"/>
      <c r="B52" s="747"/>
      <c r="C52" s="747"/>
      <c r="D52" s="747"/>
      <c r="E52" s="747"/>
    </row>
    <row r="53" spans="1:5" ht="15" customHeight="1" x14ac:dyDescent="0.25">
      <c r="A53" s="197"/>
      <c r="B53" s="747"/>
      <c r="C53" s="747"/>
      <c r="D53" s="712"/>
      <c r="E53" s="284"/>
    </row>
    <row r="54" spans="1:5" ht="15" customHeight="1" x14ac:dyDescent="0.25">
      <c r="A54" s="197"/>
      <c r="B54" s="747"/>
      <c r="C54" s="747"/>
      <c r="D54" s="712"/>
      <c r="E54" s="284"/>
    </row>
    <row r="55" spans="1:5" ht="15" customHeight="1" x14ac:dyDescent="0.25">
      <c r="A55" s="197"/>
      <c r="B55" s="747"/>
      <c r="C55" s="747"/>
      <c r="D55" s="712"/>
      <c r="E55" s="747"/>
    </row>
    <row r="56" spans="1:5" ht="15" customHeight="1" x14ac:dyDescent="0.25">
      <c r="A56" s="197"/>
      <c r="B56" s="747"/>
      <c r="C56" s="747"/>
      <c r="D56" s="712"/>
      <c r="E56" s="747"/>
    </row>
    <row r="57" spans="1:5" ht="15" customHeight="1" x14ac:dyDescent="0.25">
      <c r="A57" s="797"/>
      <c r="B57" s="747"/>
      <c r="C57" s="747"/>
      <c r="D57" s="747"/>
      <c r="E57" s="284"/>
    </row>
    <row r="58" spans="1:5" ht="15" customHeight="1" x14ac:dyDescent="0.25">
      <c r="A58" s="797"/>
      <c r="B58" s="747"/>
      <c r="C58" s="747"/>
      <c r="D58" s="747"/>
      <c r="E58" s="284"/>
    </row>
    <row r="59" spans="1:5" ht="15" customHeight="1" x14ac:dyDescent="0.25">
      <c r="A59" s="797"/>
      <c r="B59" s="747"/>
      <c r="C59" s="747"/>
      <c r="D59" s="747"/>
      <c r="E59" s="197"/>
    </row>
    <row r="60" spans="1:5" ht="15" customHeight="1" x14ac:dyDescent="0.25">
      <c r="A60" s="797"/>
      <c r="B60" s="747"/>
      <c r="C60" s="747"/>
      <c r="D60" s="747"/>
      <c r="E60" s="197"/>
    </row>
    <row r="61" spans="1:5" ht="15" customHeight="1" x14ac:dyDescent="0.25">
      <c r="A61" s="797"/>
      <c r="B61" s="747"/>
      <c r="C61" s="747"/>
      <c r="D61" s="747"/>
      <c r="E61" s="197"/>
    </row>
    <row r="62" spans="1:5" ht="15" customHeight="1" x14ac:dyDescent="0.25">
      <c r="A62" s="797"/>
      <c r="B62" s="747"/>
      <c r="C62" s="747"/>
      <c r="D62" s="747"/>
      <c r="E62" s="197"/>
    </row>
    <row r="63" spans="1:5" ht="15" customHeight="1" x14ac:dyDescent="0.25">
      <c r="A63" s="797"/>
      <c r="B63" s="747"/>
      <c r="C63" s="747"/>
      <c r="D63" s="747"/>
      <c r="E63" s="197"/>
    </row>
    <row r="64" spans="1:5" ht="15" customHeight="1" x14ac:dyDescent="0.25">
      <c r="A64" s="797"/>
      <c r="B64" s="747"/>
      <c r="C64" s="747"/>
      <c r="D64" s="747"/>
      <c r="E64" s="197"/>
    </row>
    <row r="65" spans="1:5" ht="15" customHeight="1" x14ac:dyDescent="0.25">
      <c r="A65" s="797"/>
      <c r="B65" s="747"/>
      <c r="C65" s="747"/>
      <c r="D65" s="747"/>
      <c r="E65" s="747"/>
    </row>
    <row r="66" spans="1:5" ht="15" customHeight="1" x14ac:dyDescent="0.25">
      <c r="A66" s="797"/>
      <c r="B66" s="1530"/>
      <c r="C66" s="1530"/>
      <c r="D66" s="1530"/>
      <c r="E66" s="283"/>
    </row>
    <row r="67" spans="1:5" ht="15" customHeight="1" x14ac:dyDescent="0.25">
      <c r="A67" s="797"/>
      <c r="B67" s="747"/>
      <c r="C67" s="747"/>
      <c r="D67" s="747"/>
      <c r="E67" s="283"/>
    </row>
    <row r="68" spans="1:5" ht="15" customHeight="1" x14ac:dyDescent="0.25">
      <c r="A68" s="797"/>
      <c r="B68" s="747"/>
      <c r="C68" s="747"/>
      <c r="D68" s="747"/>
      <c r="E68" s="283"/>
    </row>
    <row r="69" spans="1:5" ht="15" customHeight="1" x14ac:dyDescent="0.25">
      <c r="A69" s="797"/>
      <c r="B69" s="747"/>
      <c r="C69" s="747"/>
      <c r="D69" s="747"/>
      <c r="E69" s="283"/>
    </row>
    <row r="70" spans="1:5" ht="15" customHeight="1" x14ac:dyDescent="0.25">
      <c r="A70" s="797"/>
      <c r="B70" s="747"/>
      <c r="C70" s="747"/>
      <c r="D70" s="747"/>
      <c r="E70" s="283"/>
    </row>
    <row r="71" spans="1:5" ht="15" customHeight="1" x14ac:dyDescent="0.25">
      <c r="A71" s="797"/>
      <c r="B71" s="747"/>
      <c r="C71" s="747"/>
      <c r="D71" s="747"/>
      <c r="E71" s="283"/>
    </row>
    <row r="72" spans="1:5" ht="15" customHeight="1" x14ac:dyDescent="0.25">
      <c r="A72" s="797"/>
      <c r="B72" s="747"/>
      <c r="C72" s="747"/>
      <c r="D72" s="747"/>
      <c r="E72" s="283"/>
    </row>
    <row r="73" spans="1:5" ht="15" customHeight="1" x14ac:dyDescent="0.25">
      <c r="A73" s="797"/>
      <c r="B73" s="747"/>
      <c r="C73" s="747"/>
      <c r="D73" s="747"/>
      <c r="E73" s="283"/>
    </row>
    <row r="74" spans="1:5" ht="15" customHeight="1" x14ac:dyDescent="0.25">
      <c r="A74" s="797"/>
      <c r="B74" s="747"/>
      <c r="C74" s="747"/>
      <c r="D74" s="747"/>
      <c r="E74" s="283"/>
    </row>
    <row r="75" spans="1:5" ht="15" customHeight="1" x14ac:dyDescent="0.25">
      <c r="A75" s="797"/>
      <c r="B75" s="747"/>
      <c r="C75" s="747"/>
      <c r="D75" s="747"/>
      <c r="E75" s="283"/>
    </row>
    <row r="76" spans="1:5" ht="15" customHeight="1" x14ac:dyDescent="0.25">
      <c r="A76" s="797"/>
      <c r="B76" s="747"/>
      <c r="C76" s="747"/>
      <c r="D76" s="747"/>
      <c r="E76" s="283"/>
    </row>
    <row r="77" spans="1:5" ht="15" customHeight="1" x14ac:dyDescent="0.25">
      <c r="A77" s="797"/>
      <c r="B77" s="747"/>
      <c r="C77" s="747"/>
      <c r="D77" s="747"/>
      <c r="E77" s="283"/>
    </row>
    <row r="78" spans="1:5" ht="15" customHeight="1" x14ac:dyDescent="0.25">
      <c r="A78" s="797"/>
      <c r="B78" s="747"/>
      <c r="C78" s="747"/>
      <c r="D78" s="747"/>
      <c r="E78" s="283"/>
    </row>
    <row r="79" spans="1:5" ht="15" customHeight="1" x14ac:dyDescent="0.25">
      <c r="A79" s="797"/>
      <c r="B79" s="747"/>
      <c r="C79" s="747"/>
      <c r="D79" s="747"/>
      <c r="E79" s="283"/>
    </row>
    <row r="80" spans="1:5" ht="15" customHeight="1" x14ac:dyDescent="0.25">
      <c r="A80" s="797"/>
      <c r="B80" s="747"/>
      <c r="C80" s="747"/>
      <c r="D80" s="747"/>
      <c r="E80" s="283"/>
    </row>
    <row r="81" spans="1:4" ht="15" customHeight="1" x14ac:dyDescent="0.25">
      <c r="A81" s="797"/>
      <c r="B81" s="1530"/>
      <c r="C81" s="1530"/>
      <c r="D81" s="1530"/>
    </row>
    <row r="82" spans="1:4" ht="15" customHeight="1" x14ac:dyDescent="0.25">
      <c r="A82" s="797"/>
      <c r="B82" s="747"/>
      <c r="C82" s="1520"/>
      <c r="D82" s="1520"/>
    </row>
    <row r="83" spans="1:4" ht="15" customHeight="1" x14ac:dyDescent="0.25">
      <c r="A83" s="797"/>
      <c r="B83" s="747"/>
      <c r="C83" s="1520"/>
      <c r="D83" s="1520"/>
    </row>
    <row r="84" spans="1:4" ht="15" customHeight="1" x14ac:dyDescent="0.25">
      <c r="A84" s="797"/>
      <c r="B84" s="747"/>
      <c r="C84" s="1520"/>
      <c r="D84" s="1520"/>
    </row>
    <row r="85" spans="1:4" ht="15" customHeight="1" x14ac:dyDescent="0.25">
      <c r="A85" s="797"/>
      <c r="B85" s="747"/>
      <c r="C85" s="1520"/>
      <c r="D85" s="1520"/>
    </row>
    <row r="86" spans="1:4" ht="15" customHeight="1" x14ac:dyDescent="0.25">
      <c r="A86" s="797"/>
      <c r="B86" s="747"/>
      <c r="C86" s="1520"/>
      <c r="D86" s="1520"/>
    </row>
    <row r="87" spans="1:4" ht="15" customHeight="1" x14ac:dyDescent="0.25">
      <c r="A87" s="797"/>
      <c r="B87" s="747"/>
      <c r="C87" s="1520"/>
      <c r="D87" s="1520"/>
    </row>
    <row r="88" spans="1:4" ht="15" customHeight="1" x14ac:dyDescent="0.25">
      <c r="A88" s="797"/>
      <c r="B88" s="747"/>
      <c r="C88" s="1520"/>
      <c r="D88" s="1520"/>
    </row>
    <row r="89" spans="1:4" ht="15" customHeight="1" x14ac:dyDescent="0.25">
      <c r="A89" s="797"/>
      <c r="B89" s="197"/>
      <c r="C89" s="197"/>
      <c r="D89" s="197"/>
    </row>
    <row r="90" spans="1:4" ht="15" customHeight="1" x14ac:dyDescent="0.25">
      <c r="A90" s="797"/>
      <c r="B90" s="197"/>
      <c r="C90" s="197"/>
      <c r="D90" s="197"/>
    </row>
    <row r="91" spans="1:4" ht="15" customHeight="1" x14ac:dyDescent="0.25">
      <c r="A91" s="797"/>
      <c r="B91" s="197"/>
      <c r="C91" s="197"/>
      <c r="D91" s="197"/>
    </row>
    <row r="92" spans="1:4" ht="15" customHeight="1" x14ac:dyDescent="0.25">
      <c r="A92" s="797"/>
      <c r="B92" s="197"/>
      <c r="C92" s="197"/>
      <c r="D92" s="197"/>
    </row>
    <row r="93" spans="1:4" ht="15" customHeight="1" x14ac:dyDescent="0.25">
      <c r="A93" s="798"/>
      <c r="B93" s="250"/>
      <c r="C93" s="250"/>
      <c r="D93" s="250"/>
    </row>
    <row r="94" spans="1:4" ht="15" customHeight="1" x14ac:dyDescent="0.25">
      <c r="A94" s="798"/>
      <c r="B94" s="250"/>
      <c r="C94" s="250"/>
      <c r="D94" s="250"/>
    </row>
    <row r="95" spans="1:4" ht="15" customHeight="1" x14ac:dyDescent="0.25">
      <c r="A95" s="798"/>
      <c r="B95" s="250"/>
      <c r="C95" s="250"/>
      <c r="D95" s="250"/>
    </row>
    <row r="96" spans="1:4" ht="15" customHeight="1" x14ac:dyDescent="0.25">
      <c r="A96" s="798"/>
      <c r="B96" s="250"/>
      <c r="C96" s="250"/>
      <c r="D96" s="250"/>
    </row>
    <row r="97" spans="1:4" ht="15" customHeight="1" x14ac:dyDescent="0.25">
      <c r="A97" s="798"/>
      <c r="B97" s="250"/>
      <c r="C97" s="250"/>
      <c r="D97" s="250"/>
    </row>
    <row r="98" spans="1:4" ht="15" customHeight="1" x14ac:dyDescent="0.25">
      <c r="A98" s="798"/>
      <c r="B98" s="250"/>
      <c r="C98" s="250"/>
      <c r="D98" s="250"/>
    </row>
    <row r="99" spans="1:4" ht="15" customHeight="1" x14ac:dyDescent="0.25">
      <c r="A99" s="798"/>
      <c r="B99" s="250"/>
      <c r="C99" s="250"/>
      <c r="D99" s="250"/>
    </row>
    <row r="100" spans="1:4" ht="15" customHeight="1" x14ac:dyDescent="0.25">
      <c r="A100" s="798"/>
      <c r="B100" s="250"/>
      <c r="C100" s="250"/>
      <c r="D100" s="250"/>
    </row>
    <row r="101" spans="1:4" ht="15" customHeight="1" x14ac:dyDescent="0.25">
      <c r="A101" s="798"/>
      <c r="B101" s="250"/>
      <c r="C101" s="250"/>
      <c r="D101" s="250"/>
    </row>
    <row r="102" spans="1:4" ht="15" customHeight="1" x14ac:dyDescent="0.25">
      <c r="A102" s="798"/>
      <c r="B102" s="250"/>
      <c r="C102" s="250"/>
      <c r="D102" s="250"/>
    </row>
    <row r="103" spans="1:4" ht="15" customHeight="1" x14ac:dyDescent="0.25">
      <c r="A103" s="798"/>
      <c r="B103" s="250"/>
      <c r="C103" s="250"/>
      <c r="D103" s="250"/>
    </row>
    <row r="104" spans="1:4" ht="15" customHeight="1" x14ac:dyDescent="0.25">
      <c r="A104" s="798"/>
      <c r="B104" s="250"/>
      <c r="C104" s="250"/>
      <c r="D104" s="250"/>
    </row>
    <row r="105" spans="1:4" ht="15" customHeight="1" x14ac:dyDescent="0.25">
      <c r="A105" s="798"/>
      <c r="B105" s="250"/>
      <c r="C105" s="250"/>
      <c r="D105" s="250"/>
    </row>
    <row r="106" spans="1:4" ht="15" customHeight="1" x14ac:dyDescent="0.25">
      <c r="A106" s="798"/>
      <c r="B106" s="250"/>
      <c r="C106" s="250"/>
      <c r="D106" s="250"/>
    </row>
    <row r="107" spans="1:4" ht="15" customHeight="1" x14ac:dyDescent="0.25">
      <c r="A107" s="798"/>
      <c r="B107" s="250"/>
      <c r="C107" s="250"/>
      <c r="D107" s="250"/>
    </row>
    <row r="108" spans="1:4" ht="15" customHeight="1" x14ac:dyDescent="0.25">
      <c r="A108" s="798"/>
      <c r="B108" s="250"/>
      <c r="C108" s="250"/>
      <c r="D108" s="250"/>
    </row>
  </sheetData>
  <mergeCells count="19">
    <mergeCell ref="B46:D46"/>
    <mergeCell ref="B66:D66"/>
    <mergeCell ref="B81:D81"/>
    <mergeCell ref="C82:D82"/>
    <mergeCell ref="B30:D30"/>
    <mergeCell ref="B42:D42"/>
    <mergeCell ref="C88:D88"/>
    <mergeCell ref="C83:D83"/>
    <mergeCell ref="C84:D84"/>
    <mergeCell ref="C85:D85"/>
    <mergeCell ref="C86:D86"/>
    <mergeCell ref="C87:D87"/>
    <mergeCell ref="B1:D1"/>
    <mergeCell ref="B3:D3"/>
    <mergeCell ref="B4:D4"/>
    <mergeCell ref="B23:D23"/>
    <mergeCell ref="B29:D29"/>
    <mergeCell ref="B22:D22"/>
    <mergeCell ref="B14:D14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66"/>
  </sheetPr>
  <dimension ref="A1:AR36"/>
  <sheetViews>
    <sheetView showGridLines="0" workbookViewId="0">
      <selection activeCell="B18" sqref="B18"/>
    </sheetView>
  </sheetViews>
  <sheetFormatPr defaultRowHeight="15.75" x14ac:dyDescent="0.25"/>
  <cols>
    <col min="1" max="1" width="1.77734375" style="1372" customWidth="1"/>
    <col min="2" max="3" width="14.77734375" style="1325" customWidth="1"/>
    <col min="4" max="4" width="8.88671875" style="1325"/>
    <col min="5" max="5" width="12.5546875" style="1325" customWidth="1"/>
    <col min="6" max="6" width="10" style="1325" bestFit="1" customWidth="1"/>
    <col min="7" max="9" width="8.88671875" style="1325"/>
    <col min="10" max="10" width="8" style="1325" customWidth="1"/>
    <col min="11" max="11" width="5" style="1325" bestFit="1" customWidth="1"/>
    <col min="12" max="12" width="4.77734375" style="1325" customWidth="1"/>
    <col min="13" max="13" width="5" style="1325" bestFit="1" customWidth="1"/>
    <col min="14" max="14" width="4" style="1325" bestFit="1" customWidth="1"/>
    <col min="15" max="15" width="2" style="1325" bestFit="1" customWidth="1"/>
    <col min="16" max="17" width="4" style="1325" bestFit="1" customWidth="1"/>
    <col min="18" max="18" width="2" style="1325" customWidth="1"/>
    <col min="19" max="19" width="4" style="1325" customWidth="1"/>
    <col min="20" max="20" width="4" style="1325" bestFit="1" customWidth="1"/>
    <col min="21" max="21" width="2" style="1325" customWidth="1"/>
    <col min="22" max="22" width="4" style="1325" customWidth="1"/>
    <col min="23" max="23" width="1.77734375" style="1325" customWidth="1"/>
    <col min="24" max="25" width="5" style="1325" customWidth="1"/>
    <col min="26" max="26" width="2" style="1325" customWidth="1"/>
    <col min="27" max="27" width="5" style="1325" customWidth="1"/>
    <col min="28" max="28" width="6" style="1325" customWidth="1"/>
    <col min="29" max="29" width="1.77734375" style="1325" customWidth="1"/>
    <col min="30" max="35" width="8.88671875" style="1325"/>
    <col min="36" max="36" width="10" style="1325" bestFit="1" customWidth="1"/>
    <col min="37" max="37" width="14.33203125" style="1325" customWidth="1"/>
    <col min="38" max="38" width="16.109375" style="1325" bestFit="1" customWidth="1"/>
    <col min="39" max="39" width="8.88671875" style="1325"/>
    <col min="40" max="40" width="16.109375" style="1325" bestFit="1" customWidth="1"/>
    <col min="41" max="41" width="8.88671875" style="1325"/>
    <col min="42" max="42" width="15.109375" style="1325" bestFit="1" customWidth="1"/>
    <col min="43" max="43" width="8.88671875" style="1325"/>
    <col min="44" max="44" width="10" style="1325" bestFit="1" customWidth="1"/>
    <col min="45" max="16384" width="8.88671875" style="1325"/>
  </cols>
  <sheetData>
    <row r="1" spans="2:44" ht="15.75" customHeight="1" x14ac:dyDescent="0.25">
      <c r="B1" s="1655" t="s">
        <v>3483</v>
      </c>
      <c r="C1" s="1656"/>
      <c r="E1" s="1382" t="s">
        <v>1186</v>
      </c>
      <c r="F1" s="1375" t="s">
        <v>467</v>
      </c>
      <c r="G1" s="1375" t="s">
        <v>1607</v>
      </c>
      <c r="I1" s="1325">
        <v>1030</v>
      </c>
      <c r="J1" s="1436">
        <f>I1/I3</f>
        <v>0.97353497164461245</v>
      </c>
      <c r="L1" s="1402"/>
    </row>
    <row r="2" spans="2:44" ht="15.75" customHeight="1" x14ac:dyDescent="0.25">
      <c r="B2" s="1376" t="s">
        <v>3463</v>
      </c>
      <c r="C2" s="1374" t="s">
        <v>3462</v>
      </c>
      <c r="E2" s="1341" t="s">
        <v>3457</v>
      </c>
      <c r="F2" s="1341" t="s">
        <v>696</v>
      </c>
      <c r="G2" s="1340" t="s">
        <v>672</v>
      </c>
      <c r="I2" s="1372">
        <v>28</v>
      </c>
      <c r="J2" s="1436">
        <f>I2/I3</f>
        <v>2.6465028355387523E-2</v>
      </c>
      <c r="L2" s="1402"/>
      <c r="AH2" s="1325">
        <v>833</v>
      </c>
    </row>
    <row r="3" spans="2:44" ht="15.75" customHeight="1" x14ac:dyDescent="0.3">
      <c r="B3" s="1378" t="s">
        <v>2700</v>
      </c>
      <c r="C3" s="1377" t="s">
        <v>2700</v>
      </c>
      <c r="E3" s="1341" t="s">
        <v>467</v>
      </c>
      <c r="F3" s="1341" t="s">
        <v>697</v>
      </c>
      <c r="G3" s="1373" t="s">
        <v>673</v>
      </c>
      <c r="I3" s="1372">
        <f>I2+I1</f>
        <v>1058</v>
      </c>
      <c r="J3" s="1325">
        <f>I2/I1</f>
        <v>2.7184466019417475E-2</v>
      </c>
      <c r="L3" s="1402"/>
      <c r="W3" s="1400" t="s">
        <v>3500</v>
      </c>
      <c r="AH3" s="1325">
        <v>612</v>
      </c>
      <c r="AJ3" s="1436">
        <f>AJ5-AL5</f>
        <v>9.2156367490492386E-6</v>
      </c>
      <c r="AL3" s="1436">
        <f>AL5-AN5</f>
        <v>-4.2332758897201117E-6</v>
      </c>
      <c r="AN3" s="1436">
        <f>AN5-AP5</f>
        <v>-1.702678283588277E-6</v>
      </c>
      <c r="AP3" s="1436">
        <f>AP5-AR5</f>
        <v>-1.8455888643131857E-5</v>
      </c>
      <c r="AR3" s="1436">
        <f>AJ5-AR5</f>
        <v>-1.5176206067391007E-5</v>
      </c>
    </row>
    <row r="4" spans="2:44" ht="15.75" customHeight="1" x14ac:dyDescent="0.3">
      <c r="B4" s="1341" t="s">
        <v>3465</v>
      </c>
      <c r="C4" s="1337" t="s">
        <v>3591</v>
      </c>
      <c r="E4" s="1373" t="s">
        <v>1607</v>
      </c>
      <c r="F4" s="1341" t="s">
        <v>700</v>
      </c>
      <c r="G4" s="1379" t="s">
        <v>3458</v>
      </c>
      <c r="I4" s="1325">
        <f>I3*J1</f>
        <v>1030</v>
      </c>
      <c r="J4" s="1325">
        <f>I3 - (I3 * J2)</f>
        <v>1030</v>
      </c>
      <c r="L4" s="1402"/>
      <c r="X4" s="1399" t="s">
        <v>3505</v>
      </c>
      <c r="AH4" s="1325">
        <f>AH3/AH2</f>
        <v>0.73469387755102045</v>
      </c>
      <c r="AJ4" s="1436">
        <f>AJ6-AL6</f>
        <v>-9.2156367491325053E-6</v>
      </c>
      <c r="AL4" s="1436">
        <f>AL6-AN6</f>
        <v>4.2332758898033784E-6</v>
      </c>
      <c r="AN4" s="1436">
        <f>AN6-AP6</f>
        <v>1.7026782835223575E-6</v>
      </c>
      <c r="AP4" s="1436">
        <f>AP6-AR6</f>
        <v>1.8455888643121449E-5</v>
      </c>
      <c r="AR4" s="1436">
        <f>AJ6-AR6</f>
        <v>1.5176206067314679E-5</v>
      </c>
    </row>
    <row r="5" spans="2:44" ht="15.75" customHeight="1" x14ac:dyDescent="0.3">
      <c r="B5" s="1341" t="s">
        <v>3466</v>
      </c>
      <c r="C5" s="1337" t="s">
        <v>3592</v>
      </c>
      <c r="E5" s="1379" t="s">
        <v>2754</v>
      </c>
      <c r="F5" s="1341" t="s">
        <v>699</v>
      </c>
      <c r="G5" s="1379" t="s">
        <v>3459</v>
      </c>
      <c r="L5" s="1402"/>
      <c r="X5" t="s">
        <v>3498</v>
      </c>
      <c r="AI5" s="1325">
        <v>650.4375</v>
      </c>
      <c r="AJ5" s="1436">
        <f>AI5/AI7</f>
        <v>0.97354942819055634</v>
      </c>
      <c r="AK5" s="1325">
        <v>625.484375</v>
      </c>
      <c r="AL5" s="1436">
        <f>AK5/AK7</f>
        <v>0.97354021255380729</v>
      </c>
      <c r="AM5" s="1325">
        <v>610.0625</v>
      </c>
      <c r="AN5" s="1436">
        <f>AM5/AM7</f>
        <v>0.97354444582969701</v>
      </c>
      <c r="AO5" s="1325">
        <v>548</v>
      </c>
      <c r="AP5" s="1436">
        <f>AO5/AO7</f>
        <v>0.9735461485079806</v>
      </c>
      <c r="AQ5" s="1325">
        <v>492</v>
      </c>
      <c r="AR5" s="1436">
        <f>AQ5/AQ7</f>
        <v>0.97356460439662373</v>
      </c>
    </row>
    <row r="6" spans="2:44" ht="15.75" customHeight="1" x14ac:dyDescent="0.3">
      <c r="B6" s="1341" t="s">
        <v>3471</v>
      </c>
      <c r="C6" s="1337" t="s">
        <v>3593</v>
      </c>
      <c r="E6" s="1379" t="s">
        <v>3411</v>
      </c>
      <c r="F6" s="1341" t="s">
        <v>701</v>
      </c>
      <c r="G6" s="1379" t="s">
        <v>3460</v>
      </c>
      <c r="L6" s="1402"/>
      <c r="X6" s="1325" t="s">
        <v>3499</v>
      </c>
      <c r="AI6" s="1325">
        <v>17.671875</v>
      </c>
      <c r="AJ6" s="1436">
        <f>AI6/AI7</f>
        <v>2.6450571809443626E-2</v>
      </c>
      <c r="AK6" s="1325">
        <v>17</v>
      </c>
      <c r="AL6" s="1436">
        <f>AK6/AK7</f>
        <v>2.6459787446192758E-2</v>
      </c>
      <c r="AM6" s="1325">
        <v>16.578125</v>
      </c>
      <c r="AN6" s="1436">
        <f>AM6/AM7</f>
        <v>2.6455554170302955E-2</v>
      </c>
      <c r="AO6" s="1325">
        <v>14.890625</v>
      </c>
      <c r="AP6" s="1436">
        <f>AO6/AO7</f>
        <v>2.6453851492019433E-2</v>
      </c>
      <c r="AQ6" s="1325">
        <v>13.359375</v>
      </c>
      <c r="AR6" s="1436">
        <f>AQ6/AQ7</f>
        <v>2.6435395603376311E-2</v>
      </c>
    </row>
    <row r="7" spans="2:44" ht="15.75" customHeight="1" x14ac:dyDescent="0.3">
      <c r="B7" s="1341" t="s">
        <v>3467</v>
      </c>
      <c r="C7" s="1337"/>
      <c r="E7" s="1380" t="s">
        <v>2592</v>
      </c>
      <c r="F7" s="1341" t="s">
        <v>722</v>
      </c>
      <c r="G7" s="1381" t="s">
        <v>3461</v>
      </c>
      <c r="L7" s="1402"/>
      <c r="X7" t="s">
        <v>3503</v>
      </c>
      <c r="AI7" s="1325">
        <f>AI6+AI5</f>
        <v>668.109375</v>
      </c>
      <c r="AJ7" s="1436">
        <f>SUM(AJ5:AJ6)</f>
        <v>1</v>
      </c>
      <c r="AK7" s="1325">
        <f>AK6+AK5</f>
        <v>642.484375</v>
      </c>
      <c r="AL7" s="1436">
        <f>SUM(AL5:AL6)</f>
        <v>1</v>
      </c>
      <c r="AM7" s="1325">
        <f>AM6+AM5</f>
        <v>626.640625</v>
      </c>
      <c r="AN7" s="1436">
        <f>SUM(AN5:AN6)</f>
        <v>1</v>
      </c>
      <c r="AO7" s="1325">
        <f>AO6+AO5</f>
        <v>562.890625</v>
      </c>
      <c r="AP7" s="1436">
        <f>SUM(AP5:AP6)</f>
        <v>1</v>
      </c>
      <c r="AQ7" s="1325">
        <f>AQ6+AQ5</f>
        <v>505.359375</v>
      </c>
      <c r="AR7" s="1436">
        <f>SUM(AR5:AR6)</f>
        <v>1</v>
      </c>
    </row>
    <row r="8" spans="2:44" ht="15.75" customHeight="1" x14ac:dyDescent="0.3">
      <c r="B8" s="1341" t="s">
        <v>3468</v>
      </c>
      <c r="C8" s="1337"/>
      <c r="E8" s="1341" t="s">
        <v>1595</v>
      </c>
      <c r="F8" s="1341" t="s">
        <v>702</v>
      </c>
      <c r="J8" s="1664" t="s">
        <v>3501</v>
      </c>
      <c r="K8" s="1665"/>
      <c r="L8" s="1664" t="s">
        <v>3488</v>
      </c>
      <c r="M8" s="1665"/>
      <c r="N8" s="1669" t="s">
        <v>3506</v>
      </c>
      <c r="O8" s="1670"/>
      <c r="P8" s="1670"/>
      <c r="Q8" s="1670"/>
      <c r="R8" s="1670"/>
      <c r="S8" s="1670"/>
      <c r="T8" s="1670"/>
      <c r="U8" s="1670"/>
      <c r="V8" s="1671"/>
      <c r="X8" t="s">
        <v>3502</v>
      </c>
    </row>
    <row r="9" spans="2:44" ht="15.75" customHeight="1" x14ac:dyDescent="0.3">
      <c r="B9" s="1341" t="s">
        <v>3469</v>
      </c>
      <c r="C9" s="1337"/>
      <c r="E9" s="1341" t="s">
        <v>1597</v>
      </c>
      <c r="F9" s="1341" t="s">
        <v>698</v>
      </c>
      <c r="J9" s="1662" t="s">
        <v>2186</v>
      </c>
      <c r="K9" s="1663"/>
      <c r="L9" s="1662" t="s">
        <v>2357</v>
      </c>
      <c r="M9" s="1663"/>
      <c r="N9" s="1657" t="s">
        <v>696</v>
      </c>
      <c r="O9" s="1657"/>
      <c r="P9" s="1658"/>
      <c r="Q9" s="1666" t="s">
        <v>1604</v>
      </c>
      <c r="R9" s="1667"/>
      <c r="S9" s="1668"/>
      <c r="T9" s="1659" t="s">
        <v>722</v>
      </c>
      <c r="U9" s="1660"/>
      <c r="V9" s="1661"/>
      <c r="AC9"/>
      <c r="AH9" s="1385">
        <f>AH15-AH14</f>
        <v>630</v>
      </c>
      <c r="AI9" s="1372"/>
      <c r="AJ9" s="1372"/>
    </row>
    <row r="10" spans="2:44" ht="15.75" customHeight="1" x14ac:dyDescent="0.3">
      <c r="B10" s="1341" t="s">
        <v>3478</v>
      </c>
      <c r="C10" s="1337"/>
      <c r="E10" s="1341" t="s">
        <v>3196</v>
      </c>
      <c r="F10" s="1341" t="s">
        <v>1605</v>
      </c>
      <c r="G10" s="1423">
        <v>18</v>
      </c>
      <c r="H10" s="1403">
        <v>15</v>
      </c>
      <c r="I10" s="1424">
        <v>13</v>
      </c>
      <c r="J10" s="1396">
        <f t="shared" ref="J10:J16" si="0">K10/K$10</f>
        <v>1</v>
      </c>
      <c r="K10" s="1401">
        <v>16</v>
      </c>
      <c r="L10" s="1389">
        <v>608</v>
      </c>
      <c r="M10" s="1458" t="s">
        <v>63</v>
      </c>
      <c r="N10" s="1336">
        <v>855</v>
      </c>
      <c r="O10" s="1386" t="s">
        <v>453</v>
      </c>
      <c r="P10" s="1337">
        <v>716</v>
      </c>
      <c r="Q10" s="1440">
        <f t="shared" ref="Q10" si="1">$N10</f>
        <v>855</v>
      </c>
      <c r="R10" s="1409" t="s">
        <v>453</v>
      </c>
      <c r="S10" s="1441">
        <v>747</v>
      </c>
      <c r="T10" s="1449">
        <f t="shared" ref="T10:T14" si="2">$N10</f>
        <v>855</v>
      </c>
      <c r="U10" s="1450" t="s">
        <v>453</v>
      </c>
      <c r="V10" s="1451">
        <v>941</v>
      </c>
      <c r="X10" s="1392" t="s">
        <v>3489</v>
      </c>
      <c r="Y10" s="1387">
        <f>N10</f>
        <v>855</v>
      </c>
      <c r="Z10" s="1388" t="s">
        <v>453</v>
      </c>
      <c r="AA10" s="1387">
        <f>P10</f>
        <v>716</v>
      </c>
      <c r="AB10" s="1404">
        <f>AA10/Y10</f>
        <v>0.8374269005847953</v>
      </c>
      <c r="AH10" s="1325">
        <f>3*2</f>
        <v>6</v>
      </c>
    </row>
    <row r="11" spans="2:44" ht="15.75" customHeight="1" x14ac:dyDescent="0.25">
      <c r="B11" s="1341" t="s">
        <v>3464</v>
      </c>
      <c r="C11" s="1337"/>
      <c r="E11" s="1373" t="s">
        <v>3197</v>
      </c>
      <c r="F11" s="1338" t="s">
        <v>1604</v>
      </c>
      <c r="G11" s="1426">
        <f>G$10*$J11</f>
        <v>16.875</v>
      </c>
      <c r="H11" s="1427">
        <f>H$10*$J11</f>
        <v>14.0625</v>
      </c>
      <c r="I11" s="1427">
        <f>I$10*$J11</f>
        <v>12.1875</v>
      </c>
      <c r="J11" s="1397">
        <f t="shared" si="0"/>
        <v>0.9375</v>
      </c>
      <c r="K11" s="1394">
        <v>15</v>
      </c>
      <c r="L11" s="1390">
        <v>574</v>
      </c>
      <c r="M11" s="1389">
        <f>L10-L11</f>
        <v>34</v>
      </c>
      <c r="N11" s="1336">
        <v>806.31299999999999</v>
      </c>
      <c r="O11" s="1386" t="s">
        <v>453</v>
      </c>
      <c r="P11" s="1337">
        <v>681.81299999999999</v>
      </c>
      <c r="Q11" s="1440">
        <f>$N11</f>
        <v>806.31299999999999</v>
      </c>
      <c r="R11" s="1409" t="s">
        <v>453</v>
      </c>
      <c r="S11" s="1441">
        <v>710.81299999999999</v>
      </c>
      <c r="T11" s="1449">
        <f t="shared" si="2"/>
        <v>806.31299999999999</v>
      </c>
      <c r="U11" s="1450" t="s">
        <v>453</v>
      </c>
      <c r="V11" s="1451">
        <v>895.625</v>
      </c>
      <c r="X11" s="1405" t="s">
        <v>3490</v>
      </c>
      <c r="Y11" s="1385">
        <f>T10</f>
        <v>855</v>
      </c>
      <c r="Z11" s="1403" t="s">
        <v>453</v>
      </c>
      <c r="AA11" s="1385">
        <f>V10</f>
        <v>941</v>
      </c>
      <c r="AB11" s="1406">
        <f>AA11/Y11</f>
        <v>1.1005847953216374</v>
      </c>
      <c r="AH11" s="1325">
        <v>10</v>
      </c>
    </row>
    <row r="12" spans="2:44" ht="15.75" customHeight="1" x14ac:dyDescent="0.25">
      <c r="B12" s="1341" t="s">
        <v>3479</v>
      </c>
      <c r="C12" s="1337"/>
      <c r="E12" s="1341" t="s">
        <v>1593</v>
      </c>
      <c r="F12" s="1372" t="s">
        <v>1606</v>
      </c>
      <c r="G12" s="1428">
        <f t="shared" ref="G12:H14" si="3">G$10*$J12</f>
        <v>15.75</v>
      </c>
      <c r="H12" s="1429">
        <f t="shared" si="3"/>
        <v>13.125</v>
      </c>
      <c r="I12" s="1429">
        <f t="shared" ref="I12:I14" si="4">I$10*$J12</f>
        <v>11.375</v>
      </c>
      <c r="J12" s="1417">
        <f t="shared" si="0"/>
        <v>0.875</v>
      </c>
      <c r="K12" s="1418">
        <v>14</v>
      </c>
      <c r="L12" s="1419">
        <v>548</v>
      </c>
      <c r="M12" s="1419">
        <f t="shared" ref="M12:M16" si="5">L11-L12</f>
        <v>26</v>
      </c>
      <c r="N12" s="1420">
        <v>759.375</v>
      </c>
      <c r="O12" s="1421" t="s">
        <v>453</v>
      </c>
      <c r="P12" s="1422">
        <v>642.25</v>
      </c>
      <c r="Q12" s="1442">
        <f t="shared" ref="Q12:Q14" si="6">$N12</f>
        <v>759.375</v>
      </c>
      <c r="R12" s="1443" t="s">
        <v>453</v>
      </c>
      <c r="S12" s="1444">
        <v>669.25</v>
      </c>
      <c r="T12" s="1452">
        <f t="shared" si="2"/>
        <v>759.375</v>
      </c>
      <c r="U12" s="1453" t="s">
        <v>453</v>
      </c>
      <c r="V12" s="1454">
        <v>841.25</v>
      </c>
      <c r="X12" s="1407" t="s">
        <v>3492</v>
      </c>
      <c r="Y12" s="1408">
        <v>640</v>
      </c>
      <c r="Z12" s="1409" t="s">
        <v>453</v>
      </c>
      <c r="AA12" s="1408">
        <v>480</v>
      </c>
      <c r="AB12" s="1410">
        <f>AA12/Y12</f>
        <v>0.75</v>
      </c>
      <c r="AH12" s="1325">
        <v>209</v>
      </c>
    </row>
    <row r="13" spans="2:44" ht="15.75" customHeight="1" x14ac:dyDescent="0.25">
      <c r="B13" s="1341" t="s">
        <v>3476</v>
      </c>
      <c r="C13" s="1337"/>
      <c r="E13" s="1342" t="s">
        <v>3195</v>
      </c>
      <c r="G13" s="1430">
        <f t="shared" si="3"/>
        <v>14.625</v>
      </c>
      <c r="H13" s="1427">
        <f t="shared" si="3"/>
        <v>12.1875</v>
      </c>
      <c r="I13" s="1427">
        <f t="shared" si="4"/>
        <v>10.5625</v>
      </c>
      <c r="J13" s="1397">
        <f t="shared" si="0"/>
        <v>0.8125</v>
      </c>
      <c r="K13" s="1394">
        <v>13</v>
      </c>
      <c r="L13" s="1390">
        <v>522</v>
      </c>
      <c r="M13" s="1390">
        <f t="shared" si="5"/>
        <v>26</v>
      </c>
      <c r="N13" s="1336">
        <v>719.56299999999999</v>
      </c>
      <c r="O13" s="1386" t="s">
        <v>453</v>
      </c>
      <c r="P13" s="1337">
        <v>607.43700000000001</v>
      </c>
      <c r="Q13" s="1440">
        <f t="shared" si="6"/>
        <v>719.56299999999999</v>
      </c>
      <c r="R13" s="1409" t="s">
        <v>453</v>
      </c>
      <c r="S13" s="1441">
        <v>632.43700000000001</v>
      </c>
      <c r="T13" s="1449">
        <f t="shared" si="2"/>
        <v>719.56299999999999</v>
      </c>
      <c r="U13" s="1450" t="s">
        <v>453</v>
      </c>
      <c r="V13" s="1451">
        <v>798.875</v>
      </c>
      <c r="X13" s="1411" t="s">
        <v>3491</v>
      </c>
      <c r="Y13" s="1412">
        <v>1920</v>
      </c>
      <c r="Z13" s="1413" t="s">
        <v>453</v>
      </c>
      <c r="AA13" s="1412">
        <v>1080</v>
      </c>
      <c r="AB13" s="1414">
        <f>AA13/Y13</f>
        <v>0.5625</v>
      </c>
      <c r="AH13" s="1385">
        <v>17</v>
      </c>
      <c r="AI13" s="1372"/>
    </row>
    <row r="14" spans="2:44" ht="15.75" customHeight="1" x14ac:dyDescent="0.25">
      <c r="B14" s="1341" t="s">
        <v>3472</v>
      </c>
      <c r="C14" s="1337"/>
      <c r="G14" s="1431">
        <f t="shared" si="3"/>
        <v>13.5</v>
      </c>
      <c r="H14" s="1432">
        <f t="shared" si="3"/>
        <v>11.25</v>
      </c>
      <c r="I14" s="1433">
        <f t="shared" si="4"/>
        <v>9.75</v>
      </c>
      <c r="J14" s="1398">
        <f t="shared" si="0"/>
        <v>0.75</v>
      </c>
      <c r="K14" s="1395">
        <v>12</v>
      </c>
      <c r="L14" s="1391">
        <v>492</v>
      </c>
      <c r="M14" s="1391">
        <f t="shared" si="5"/>
        <v>30</v>
      </c>
      <c r="N14" s="1338">
        <v>674.75</v>
      </c>
      <c r="O14" s="1403" t="s">
        <v>453</v>
      </c>
      <c r="P14" s="1339">
        <v>573.5</v>
      </c>
      <c r="Q14" s="1445">
        <f t="shared" si="6"/>
        <v>674.75</v>
      </c>
      <c r="R14" s="1413" t="s">
        <v>453</v>
      </c>
      <c r="S14" s="1446">
        <v>596.5</v>
      </c>
      <c r="T14" s="1455">
        <f t="shared" si="2"/>
        <v>674.75</v>
      </c>
      <c r="U14" s="1456" t="s">
        <v>453</v>
      </c>
      <c r="V14" s="1457">
        <v>749.25</v>
      </c>
      <c r="AH14" s="1435">
        <f>SUM(AH10:AH13)</f>
        <v>242</v>
      </c>
      <c r="AI14" s="1372"/>
    </row>
    <row r="15" spans="2:44" ht="15.75" customHeight="1" x14ac:dyDescent="0.25">
      <c r="B15" s="1341" t="s">
        <v>3473</v>
      </c>
      <c r="C15" s="1337"/>
      <c r="G15" s="1425">
        <f>G$10*$I16</f>
        <v>16.615384615384617</v>
      </c>
      <c r="H15" s="1425">
        <f>H$10*$I16</f>
        <v>13.846153846153847</v>
      </c>
      <c r="I15" s="1337">
        <v>12</v>
      </c>
      <c r="J15" s="1396">
        <f t="shared" si="0"/>
        <v>0.6875</v>
      </c>
      <c r="K15" s="1393">
        <v>11</v>
      </c>
      <c r="L15" s="1389">
        <v>466</v>
      </c>
      <c r="M15" s="1389">
        <f t="shared" si="5"/>
        <v>26</v>
      </c>
      <c r="Q15" s="1447"/>
      <c r="R15" s="1447"/>
      <c r="S15" s="1447"/>
      <c r="AH15" s="1325">
        <v>872</v>
      </c>
    </row>
    <row r="16" spans="2:44" ht="15.75" customHeight="1" x14ac:dyDescent="0.25">
      <c r="B16" s="1341" t="s">
        <v>3590</v>
      </c>
      <c r="C16" s="1337"/>
      <c r="G16" s="1372"/>
      <c r="H16" s="1372"/>
      <c r="I16" s="1337">
        <f>I15/I$10</f>
        <v>0.92307692307692313</v>
      </c>
      <c r="J16" s="1398">
        <f t="shared" si="0"/>
        <v>0.625</v>
      </c>
      <c r="K16" s="1395">
        <v>10</v>
      </c>
      <c r="L16" s="1391">
        <v>440</v>
      </c>
      <c r="M16" s="1391">
        <f t="shared" si="5"/>
        <v>26</v>
      </c>
      <c r="N16" s="1325">
        <f>55/N10</f>
        <v>6.4327485380116955E-2</v>
      </c>
      <c r="Q16" s="1325">
        <f>N16*N14</f>
        <v>43.404970760233915</v>
      </c>
      <c r="T16" s="1325">
        <f>T14-Q16</f>
        <v>631.34502923976606</v>
      </c>
    </row>
    <row r="17" spans="2:20" ht="15.75" customHeight="1" x14ac:dyDescent="0.25">
      <c r="B17" s="1341" t="s">
        <v>3594</v>
      </c>
      <c r="C17" s="1337"/>
      <c r="E17" s="1325">
        <v>595</v>
      </c>
      <c r="G17" s="1372"/>
      <c r="H17" s="1372"/>
      <c r="K17" s="1016"/>
      <c r="L17" s="1384"/>
    </row>
    <row r="18" spans="2:20" ht="15.75" customHeight="1" x14ac:dyDescent="0.25">
      <c r="B18" s="1341" t="s">
        <v>3517</v>
      </c>
      <c r="C18" s="1337"/>
      <c r="E18" s="1325">
        <v>578.36599999999999</v>
      </c>
      <c r="F18" s="1325">
        <v>579.09969707769005</v>
      </c>
      <c r="G18" s="1372">
        <f>E17-G19</f>
        <v>579.28120000000001</v>
      </c>
      <c r="H18" s="1372"/>
      <c r="K18" s="1016"/>
      <c r="L18" s="1434" t="s">
        <v>3504</v>
      </c>
    </row>
    <row r="19" spans="2:20" ht="15.75" customHeight="1" x14ac:dyDescent="0.25">
      <c r="B19" s="1341" t="s">
        <v>3474</v>
      </c>
      <c r="C19" s="1337"/>
      <c r="E19" s="1325">
        <f>E17-E18</f>
        <v>16.634000000000015</v>
      </c>
      <c r="F19" s="1325">
        <f>E17-F18</f>
        <v>15.900302922309947</v>
      </c>
      <c r="G19" s="1372">
        <v>15.7188</v>
      </c>
      <c r="H19" s="1372"/>
      <c r="L19" s="1400"/>
      <c r="P19" s="1339">
        <v>25</v>
      </c>
      <c r="Q19" s="1325">
        <f>Q23+P21+P22</f>
        <v>65</v>
      </c>
      <c r="S19" s="1325">
        <f>S23+P21+P22</f>
        <v>96</v>
      </c>
    </row>
    <row r="20" spans="2:20" ht="15.75" customHeight="1" x14ac:dyDescent="0.25">
      <c r="B20" s="1341" t="s">
        <v>3475</v>
      </c>
      <c r="C20" s="1337"/>
      <c r="K20" s="1325">
        <v>0</v>
      </c>
      <c r="L20" s="1325">
        <f>K20/3</f>
        <v>0</v>
      </c>
      <c r="M20" s="1325">
        <f>I$10-L20</f>
        <v>13</v>
      </c>
      <c r="N20" s="1325">
        <f>CEILING(M20,1)</f>
        <v>13</v>
      </c>
      <c r="P20" s="1325">
        <v>65</v>
      </c>
      <c r="Q20" s="1325">
        <f>P19+P21</f>
        <v>31</v>
      </c>
      <c r="S20" s="1325">
        <f>Q20</f>
        <v>31</v>
      </c>
    </row>
    <row r="21" spans="2:20" ht="15.75" customHeight="1" x14ac:dyDescent="0.25">
      <c r="B21" s="1341" t="s">
        <v>3477</v>
      </c>
      <c r="C21" s="1337"/>
      <c r="G21" s="1325">
        <v>1904</v>
      </c>
      <c r="K21" s="1325">
        <v>1</v>
      </c>
      <c r="L21" s="1325">
        <f t="shared" ref="L21:L23" si="7">K21/3</f>
        <v>0.33333333333333331</v>
      </c>
      <c r="M21" s="1325">
        <f t="shared" ref="M21:M23" si="8">I$10-L21</f>
        <v>12.666666666666666</v>
      </c>
      <c r="N21" s="1325">
        <f t="shared" ref="N21:N23" si="9">CEILING(M21,1)</f>
        <v>13</v>
      </c>
      <c r="P21" s="1325">
        <v>6</v>
      </c>
      <c r="Q21" s="1325">
        <v>1</v>
      </c>
      <c r="S21" s="1325">
        <v>2</v>
      </c>
    </row>
    <row r="22" spans="2:20" x14ac:dyDescent="0.25">
      <c r="B22" s="1341" t="s">
        <v>3514</v>
      </c>
      <c r="C22" s="1337"/>
      <c r="D22" s="1448">
        <v>15</v>
      </c>
      <c r="G22" s="1325">
        <v>333</v>
      </c>
      <c r="K22" s="1325">
        <v>2</v>
      </c>
      <c r="L22" s="1325">
        <f t="shared" si="7"/>
        <v>0.66666666666666663</v>
      </c>
      <c r="M22" s="1325">
        <f t="shared" si="8"/>
        <v>12.333333333333334</v>
      </c>
      <c r="N22" s="1325">
        <f t="shared" si="9"/>
        <v>13</v>
      </c>
      <c r="P22" s="1325">
        <v>3</v>
      </c>
    </row>
    <row r="23" spans="2:20" x14ac:dyDescent="0.25">
      <c r="B23" s="1341" t="s">
        <v>3516</v>
      </c>
      <c r="C23" s="1337"/>
      <c r="D23" s="1325" t="s">
        <v>3511</v>
      </c>
      <c r="E23" s="1372">
        <v>794.68799999999999</v>
      </c>
      <c r="F23" s="1438">
        <f>E23+F$27</f>
        <v>800.31299999999999</v>
      </c>
      <c r="G23" s="1325">
        <f>G21/G22</f>
        <v>5.7177177177177176</v>
      </c>
      <c r="K23" s="1325">
        <v>3</v>
      </c>
      <c r="L23" s="1325">
        <f t="shared" si="7"/>
        <v>1</v>
      </c>
      <c r="M23" s="1325">
        <f t="shared" si="8"/>
        <v>12</v>
      </c>
      <c r="N23" s="1325">
        <f t="shared" si="9"/>
        <v>12</v>
      </c>
      <c r="P23" s="1325">
        <f>P20-P21-P22</f>
        <v>56</v>
      </c>
      <c r="Q23" s="1325">
        <f>Q21*Q20+P19</f>
        <v>56</v>
      </c>
      <c r="S23" s="1325">
        <f>S21*S20+P19</f>
        <v>87</v>
      </c>
    </row>
    <row r="24" spans="2:20" x14ac:dyDescent="0.25">
      <c r="B24" s="1341" t="s">
        <v>3515</v>
      </c>
      <c r="C24" s="1337"/>
      <c r="D24" s="1325" t="s">
        <v>3512</v>
      </c>
      <c r="E24" s="1372">
        <v>879.18799999999999</v>
      </c>
      <c r="F24" s="1438">
        <f>E24+F$27</f>
        <v>884.81299999999999</v>
      </c>
      <c r="G24" s="1325" t="s">
        <v>722</v>
      </c>
    </row>
    <row r="25" spans="2:20" x14ac:dyDescent="0.25">
      <c r="B25" s="1341" t="s">
        <v>2754</v>
      </c>
      <c r="C25" s="1337"/>
      <c r="E25" s="1372">
        <v>741</v>
      </c>
      <c r="F25" s="1439">
        <f t="shared" ref="F25:F26" si="10">E25+F$27</f>
        <v>746.625</v>
      </c>
      <c r="G25" s="1325" t="s">
        <v>1604</v>
      </c>
      <c r="P25" s="1325" t="s">
        <v>3484</v>
      </c>
    </row>
    <row r="26" spans="2:20" x14ac:dyDescent="0.25">
      <c r="B26" s="1341" t="s">
        <v>3411</v>
      </c>
      <c r="C26" s="1337"/>
      <c r="E26" s="1372">
        <v>710</v>
      </c>
      <c r="F26" s="1439">
        <f t="shared" si="10"/>
        <v>715.625</v>
      </c>
      <c r="G26" s="1325" t="s">
        <v>696</v>
      </c>
      <c r="P26" s="1325" t="s">
        <v>3485</v>
      </c>
    </row>
    <row r="27" spans="2:20" x14ac:dyDescent="0.25">
      <c r="B27" s="1341" t="s">
        <v>2592</v>
      </c>
      <c r="C27" s="1337"/>
      <c r="E27" s="1325">
        <f>3*(D22/16)</f>
        <v>2.8125</v>
      </c>
      <c r="F27" s="1342">
        <f>E27*2</f>
        <v>5.625</v>
      </c>
      <c r="G27" s="1325" t="s">
        <v>3508</v>
      </c>
      <c r="J27" s="1325">
        <v>1030</v>
      </c>
      <c r="P27" s="1383" t="s">
        <v>3486</v>
      </c>
    </row>
    <row r="28" spans="2:20" x14ac:dyDescent="0.25">
      <c r="B28" s="1341" t="s">
        <v>3582</v>
      </c>
      <c r="C28" s="1337"/>
      <c r="E28" s="1325">
        <v>6.5625</v>
      </c>
      <c r="J28" s="1325">
        <v>1403</v>
      </c>
      <c r="P28" s="1383" t="s">
        <v>3487</v>
      </c>
    </row>
    <row r="29" spans="2:20" x14ac:dyDescent="0.25">
      <c r="B29" s="1341" t="s">
        <v>1597</v>
      </c>
      <c r="C29" s="1337"/>
      <c r="E29" s="1437">
        <f>E28+E27</f>
        <v>9.375</v>
      </c>
      <c r="F29" s="1325" t="s">
        <v>3507</v>
      </c>
      <c r="J29" s="1325">
        <f>J27/J28</f>
        <v>0.73414112615823235</v>
      </c>
    </row>
    <row r="30" spans="2:20" x14ac:dyDescent="0.25">
      <c r="B30" s="1341" t="s">
        <v>3583</v>
      </c>
      <c r="C30" s="1337"/>
      <c r="E30" s="1325">
        <v>186.40600000000001</v>
      </c>
      <c r="J30" s="1325">
        <v>886</v>
      </c>
      <c r="P30" s="1325">
        <v>991</v>
      </c>
      <c r="Q30" s="1325" t="s">
        <v>3493</v>
      </c>
      <c r="T30" s="1325" t="s">
        <v>3493</v>
      </c>
    </row>
    <row r="31" spans="2:20" x14ac:dyDescent="0.25">
      <c r="B31" s="1341" t="s">
        <v>3584</v>
      </c>
      <c r="C31" s="1337"/>
      <c r="E31" s="1437">
        <f>E30+E29</f>
        <v>195.78100000000001</v>
      </c>
      <c r="F31" s="1325" t="s">
        <v>3509</v>
      </c>
      <c r="J31" s="1325">
        <f>J30*J29</f>
        <v>650.4490377761939</v>
      </c>
      <c r="P31" s="1325">
        <v>10</v>
      </c>
      <c r="Q31" s="1325" t="s">
        <v>3494</v>
      </c>
      <c r="T31" s="1325" t="s">
        <v>3494</v>
      </c>
    </row>
    <row r="32" spans="2:20" x14ac:dyDescent="0.25">
      <c r="B32" s="1459" t="s">
        <v>3197</v>
      </c>
      <c r="C32" s="1337"/>
      <c r="E32" s="1437">
        <v>15.593999999999999</v>
      </c>
      <c r="F32" s="1325" t="s">
        <v>3510</v>
      </c>
      <c r="P32" s="1325">
        <v>6</v>
      </c>
      <c r="Q32" s="1325" t="s">
        <v>3495</v>
      </c>
      <c r="T32" s="1325" t="s">
        <v>3495</v>
      </c>
    </row>
    <row r="33" spans="2:20" x14ac:dyDescent="0.25">
      <c r="B33" s="1459" t="s">
        <v>3513</v>
      </c>
      <c r="C33" s="1337"/>
      <c r="P33" s="1325">
        <v>65</v>
      </c>
      <c r="Q33" s="1325" t="s">
        <v>3496</v>
      </c>
      <c r="T33" s="1325" t="s">
        <v>3496</v>
      </c>
    </row>
    <row r="34" spans="2:20" x14ac:dyDescent="0.25">
      <c r="B34" s="1459" t="s">
        <v>3470</v>
      </c>
      <c r="C34" s="1337"/>
      <c r="E34" s="1325">
        <f>SUM(E31:E32,E29,F27)</f>
        <v>226.375</v>
      </c>
      <c r="P34" s="1325">
        <v>25</v>
      </c>
      <c r="Q34" s="1325" t="s">
        <v>3497</v>
      </c>
      <c r="T34" s="1325" t="s">
        <v>3497</v>
      </c>
    </row>
    <row r="35" spans="2:20" x14ac:dyDescent="0.25">
      <c r="B35" s="1459" t="s">
        <v>3195</v>
      </c>
      <c r="C35" s="1337"/>
    </row>
    <row r="36" spans="2:20" x14ac:dyDescent="0.25">
      <c r="B36" s="1460" t="s">
        <v>1608</v>
      </c>
      <c r="C36" s="1339"/>
    </row>
  </sheetData>
  <mergeCells count="9">
    <mergeCell ref="B1:C1"/>
    <mergeCell ref="N9:P9"/>
    <mergeCell ref="T9:V9"/>
    <mergeCell ref="J9:K9"/>
    <mergeCell ref="L9:M9"/>
    <mergeCell ref="L8:M8"/>
    <mergeCell ref="J8:K8"/>
    <mergeCell ref="Q9:S9"/>
    <mergeCell ref="N8:V8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49"/>
  <sheetViews>
    <sheetView showGridLines="0" workbookViewId="0">
      <selection activeCell="A34" sqref="A34:XFD34"/>
    </sheetView>
  </sheetViews>
  <sheetFormatPr defaultRowHeight="15.75" x14ac:dyDescent="0.3"/>
  <cols>
    <col min="1" max="1" width="18.33203125" style="46" customWidth="1"/>
    <col min="2" max="2" width="77.33203125" style="46" customWidth="1"/>
    <col min="3" max="3" width="19.5546875" style="46" customWidth="1"/>
    <col min="4" max="5" width="26.5546875" style="46" customWidth="1"/>
    <col min="6" max="8" width="4.6640625" style="46" customWidth="1"/>
    <col min="9" max="20" width="6.88671875" style="46" customWidth="1"/>
    <col min="21" max="28" width="4.6640625" style="46" customWidth="1"/>
    <col min="29" max="35" width="5.77734375" style="46" customWidth="1"/>
    <col min="36" max="36" width="21.109375" style="46" customWidth="1"/>
    <col min="37" max="127" width="10.88671875" style="46" customWidth="1"/>
    <col min="128" max="16384" width="8.88671875" style="46"/>
  </cols>
  <sheetData>
    <row r="1" spans="1:127" ht="13.7" customHeight="1" x14ac:dyDescent="0.3">
      <c r="B1" s="1002" t="s">
        <v>2680</v>
      </c>
      <c r="C1" s="1675" t="s">
        <v>622</v>
      </c>
      <c r="D1" s="1676"/>
      <c r="E1" s="1677"/>
      <c r="F1" s="1678" t="s">
        <v>2679</v>
      </c>
      <c r="G1" s="1679"/>
      <c r="H1" s="1680"/>
      <c r="I1" s="1678" t="s">
        <v>2678</v>
      </c>
      <c r="J1" s="1679"/>
      <c r="K1" s="1680"/>
      <c r="L1" s="1678" t="s">
        <v>2677</v>
      </c>
      <c r="M1" s="1679"/>
      <c r="N1" s="1680"/>
      <c r="O1" s="1672" t="s">
        <v>2678</v>
      </c>
      <c r="P1" s="1673"/>
      <c r="Q1" s="1674"/>
      <c r="R1" s="1672" t="s">
        <v>2677</v>
      </c>
      <c r="S1" s="1673"/>
      <c r="T1" s="1674"/>
      <c r="U1" s="990" t="s">
        <v>114</v>
      </c>
      <c r="V1" s="991" t="s">
        <v>115</v>
      </c>
      <c r="W1" s="992" t="s">
        <v>116</v>
      </c>
      <c r="X1" s="990" t="s">
        <v>117</v>
      </c>
      <c r="Y1" s="991" t="s">
        <v>66</v>
      </c>
      <c r="Z1" s="992" t="s">
        <v>67</v>
      </c>
      <c r="AA1" s="990" t="s">
        <v>71</v>
      </c>
      <c r="AB1" s="992" t="s">
        <v>60</v>
      </c>
      <c r="AC1" s="949" t="s">
        <v>58</v>
      </c>
      <c r="AD1" s="950" t="s">
        <v>59</v>
      </c>
      <c r="AE1" s="951" t="s">
        <v>60</v>
      </c>
      <c r="AF1" s="949" t="s">
        <v>61</v>
      </c>
      <c r="AG1" s="950" t="s">
        <v>62</v>
      </c>
      <c r="AH1" s="950" t="s">
        <v>63</v>
      </c>
      <c r="AI1" s="951" t="s">
        <v>68</v>
      </c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</row>
    <row r="2" spans="1:127" ht="13.7" customHeight="1" x14ac:dyDescent="0.3">
      <c r="A2" s="1221" t="s">
        <v>118</v>
      </c>
      <c r="B2" s="1222" t="str">
        <f>"rgb:["&amp;F2&amp;","&amp;G2&amp;","&amp;H2&amp;"]"&amp;", hsl:["&amp;I2&amp;","&amp;J2&amp;","&amp;K2&amp;"]"&amp;", hwb:["&amp;L2&amp;","&amp;M2&amp;","&amp;N2&amp;"]"</f>
        <v>rgb:[240,248,255], hsl:[208.0,100.0, 97.1], hwb:[208.0, 94.1,  0.0]</v>
      </c>
      <c r="C2" s="948" t="str">
        <f>"rgb("&amp;U2&amp;" "&amp;V2&amp;" "&amp;W2&amp;")"</f>
        <v>rgb(240 248 255)</v>
      </c>
      <c r="D2" s="948" t="str">
        <f t="shared" ref="D2:D66" si="0">"hsl("&amp;O2&amp;" "&amp;P2&amp;"% "&amp;Q2&amp;"%)"</f>
        <v>hsl(208 100% 97.1%)</v>
      </c>
      <c r="E2" s="948" t="str">
        <f>"hwb("&amp;R2&amp;" "&amp;S2&amp;"% "&amp;T2&amp;"%)"</f>
        <v>hwb(208 94.1% 0%)</v>
      </c>
      <c r="F2" s="961" t="str">
        <f>IF(U2&lt;10,"  ",IF(U2&lt;100," ", ""))&amp;U2</f>
        <v>240</v>
      </c>
      <c r="G2" s="962" t="str">
        <f t="shared" ref="G2:G65" si="1">IF(V2&lt;10,"  ",IF(V2&lt;100," ", ""))&amp;V2</f>
        <v>248</v>
      </c>
      <c r="H2" s="963" t="str">
        <f t="shared" ref="H2:H65" si="2">IF(W2&lt;10,"  ",IF(W2&lt;100," ", ""))&amp;W2</f>
        <v>255</v>
      </c>
      <c r="I2" s="961" t="str">
        <f>IF(X2&lt;10,"  ",IF(X2&lt;100," ", ""))&amp;TEXT(O2,"0.0")</f>
        <v>208.0</v>
      </c>
      <c r="J2" s="962" t="str">
        <f t="shared" ref="J2:J65" si="3">IF(Y2&lt;10,"  ",IF(Y2&lt;100," ", ""))&amp;TEXT(P2,"0.0")</f>
        <v>100.0</v>
      </c>
      <c r="K2" s="963" t="str">
        <f t="shared" ref="K2:K65" si="4">IF(Z2&lt;10,"  ",IF(Z2&lt;100," ", ""))&amp;TEXT(Q2,"0.0")</f>
        <v xml:space="preserve"> 97.1</v>
      </c>
      <c r="L2" s="961" t="str">
        <f>I2</f>
        <v>208.0</v>
      </c>
      <c r="M2" s="962" t="str">
        <f>IF(AA2&lt;10,"  ",IF(AA2&lt;100," ", ""))&amp;TEXT(S2,"0.0")</f>
        <v xml:space="preserve"> 94.1</v>
      </c>
      <c r="N2" s="963" t="str">
        <f t="shared" ref="N2:N65" si="5">IF(AB2&lt;10,"  ",IF(AB2&lt;100," ", ""))&amp;TEXT(T2,"0.0")</f>
        <v xml:space="preserve">  0.0</v>
      </c>
      <c r="O2" s="981">
        <f t="shared" ref="O2:O65" si="6">ROUND(X2,1)</f>
        <v>208</v>
      </c>
      <c r="P2" s="982">
        <f t="shared" ref="P2:P65" si="7">ROUND(Y2,1)</f>
        <v>100</v>
      </c>
      <c r="Q2" s="983">
        <f>ROUND(Z2,1)</f>
        <v>97.1</v>
      </c>
      <c r="R2" s="981">
        <f>O2</f>
        <v>208</v>
      </c>
      <c r="S2" s="982">
        <f>ROUND(AA2,1)</f>
        <v>94.1</v>
      </c>
      <c r="T2" s="983">
        <f t="shared" ref="T2:T65" si="8">ROUND(AB2,1)</f>
        <v>0</v>
      </c>
      <c r="U2" s="970">
        <v>240</v>
      </c>
      <c r="V2" s="971">
        <v>248</v>
      </c>
      <c r="W2" s="972">
        <v>255</v>
      </c>
      <c r="X2" s="993">
        <f t="shared" ref="X2:X33" si="9">IF(AH2=0,0,IF(AG2=AC2,MOD((AD2-AE2)/AH2,6),IF(AG2=AD2,(AE2-AC2)/AH2+2,(AC2-AD2)/AH2+4)))*60</f>
        <v>208</v>
      </c>
      <c r="Y2" s="994">
        <f t="shared" ref="Y2:Y33" si="10">IF(AH2=0,0,AH2/IF(Z2&lt;50,AI2,2-AI2)) *100</f>
        <v>100</v>
      </c>
      <c r="Z2" s="995">
        <f t="shared" ref="Z2:Z33" si="11">AI2/2*100</f>
        <v>97.058823529411768</v>
      </c>
      <c r="AA2" s="993">
        <f t="shared" ref="AA2:AA33" si="12">AF2*100</f>
        <v>94.117647058823522</v>
      </c>
      <c r="AB2" s="995">
        <f t="shared" ref="AB2:AB33" si="13">(1-AG2)*100</f>
        <v>0</v>
      </c>
      <c r="AC2" s="952">
        <f>U2/255</f>
        <v>0.94117647058823528</v>
      </c>
      <c r="AD2" s="953">
        <f>V2/255</f>
        <v>0.97254901960784312</v>
      </c>
      <c r="AE2" s="954">
        <f>W2/255</f>
        <v>1</v>
      </c>
      <c r="AF2" s="952">
        <f>MIN(AC2:AE2)</f>
        <v>0.94117647058823528</v>
      </c>
      <c r="AG2" s="953">
        <f>MAX(AC2:AE2)</f>
        <v>1</v>
      </c>
      <c r="AH2" s="953">
        <f>AG2-AF2</f>
        <v>5.8823529411764719E-2</v>
      </c>
      <c r="AI2" s="954">
        <f>AG2+AF2</f>
        <v>1.9411764705882353</v>
      </c>
      <c r="AJ2" s="947" t="str">
        <f>S2&amp;"%"</f>
        <v>94.1%</v>
      </c>
      <c r="AK2" s="947"/>
      <c r="AL2" s="947"/>
      <c r="AM2" s="947"/>
      <c r="AN2" s="947"/>
      <c r="AO2" s="947"/>
      <c r="AP2" s="947"/>
      <c r="AQ2" s="947"/>
      <c r="AR2" s="947"/>
      <c r="AS2" s="947"/>
      <c r="AT2" s="947"/>
      <c r="AU2" s="947"/>
      <c r="AV2" s="947"/>
      <c r="AW2" s="947"/>
      <c r="AX2" s="947"/>
      <c r="AY2" s="947"/>
      <c r="AZ2" s="947"/>
      <c r="BA2" s="947"/>
      <c r="BB2" s="947"/>
      <c r="BC2" s="947"/>
      <c r="BD2" s="947"/>
      <c r="BE2" s="947"/>
      <c r="BF2" s="947"/>
      <c r="BG2" s="947"/>
      <c r="BH2" s="947"/>
      <c r="BI2" s="947"/>
      <c r="BJ2" s="947"/>
      <c r="BK2" s="947"/>
      <c r="BL2" s="947"/>
      <c r="BM2" s="947"/>
      <c r="BN2" s="947"/>
      <c r="BO2" s="947"/>
      <c r="BP2" s="947"/>
      <c r="BQ2" s="947"/>
      <c r="BR2" s="947"/>
      <c r="BS2" s="947"/>
      <c r="BT2" s="947"/>
      <c r="BU2" s="947"/>
      <c r="BV2" s="947"/>
      <c r="BW2" s="947"/>
      <c r="BX2" s="947"/>
      <c r="BY2" s="947"/>
      <c r="BZ2" s="947"/>
      <c r="CA2" s="947"/>
      <c r="CB2" s="947"/>
      <c r="CC2" s="947"/>
      <c r="CD2" s="947"/>
      <c r="CE2" s="947"/>
      <c r="CF2" s="947"/>
      <c r="CG2" s="947"/>
      <c r="CH2" s="947"/>
      <c r="CI2" s="947"/>
      <c r="CJ2" s="947"/>
      <c r="CK2" s="947"/>
      <c r="CL2" s="947"/>
      <c r="CM2" s="947"/>
      <c r="CN2" s="947"/>
      <c r="CO2" s="947"/>
      <c r="CP2" s="947"/>
      <c r="CQ2" s="947"/>
      <c r="CR2" s="947"/>
      <c r="CS2" s="947"/>
      <c r="CT2" s="947"/>
      <c r="CU2" s="947"/>
      <c r="CV2" s="947"/>
      <c r="CW2" s="947"/>
      <c r="CX2" s="947"/>
      <c r="CY2" s="947"/>
      <c r="CZ2" s="947"/>
      <c r="DA2" s="947"/>
      <c r="DB2" s="947"/>
      <c r="DC2" s="947"/>
      <c r="DD2" s="947"/>
      <c r="DE2" s="947"/>
      <c r="DF2" s="947"/>
      <c r="DG2" s="947"/>
      <c r="DH2" s="947"/>
      <c r="DI2" s="947"/>
      <c r="DJ2" s="947"/>
      <c r="DK2" s="947"/>
      <c r="DL2" s="947"/>
      <c r="DM2" s="947"/>
      <c r="DN2" s="947"/>
      <c r="DO2" s="947"/>
      <c r="DP2" s="947"/>
      <c r="DQ2" s="947"/>
      <c r="DR2" s="947"/>
      <c r="DS2" s="947"/>
      <c r="DT2" s="947"/>
      <c r="DU2" s="947"/>
      <c r="DV2" s="947"/>
      <c r="DW2" s="947"/>
    </row>
    <row r="3" spans="1:127" ht="13.7" customHeight="1" x14ac:dyDescent="0.3">
      <c r="A3" s="1223" t="s">
        <v>119</v>
      </c>
      <c r="B3" s="1224" t="str">
        <f t="shared" ref="B3:B66" si="14">"rgb:["&amp;F3&amp;","&amp;G3&amp;","&amp;H3&amp;"]"&amp;", hsl:["&amp;I3&amp;","&amp;J3&amp;","&amp;K3&amp;"]"&amp;", hwb:["&amp;L3&amp;","&amp;M3&amp;","&amp;N3&amp;"]"</f>
        <v>rgb:[250,235,215], hsl:[ 34.3, 77.8, 91.2], hwb:[ 34.3, 84.3,  2.0]</v>
      </c>
      <c r="C3" s="926" t="str">
        <f t="shared" ref="C3:C66" si="15">"rgb("&amp;U3&amp;" "&amp;V3&amp;" "&amp;W3&amp;")"</f>
        <v>rgb(250 235 215)</v>
      </c>
      <c r="D3" s="926" t="str">
        <f t="shared" si="0"/>
        <v>hsl(34.3 77.8% 91.2%)</v>
      </c>
      <c r="E3" s="926" t="str">
        <f t="shared" ref="E3:E66" si="16">"hwb("&amp;R3&amp;" "&amp;S3&amp;"% "&amp;T3&amp;"%)"</f>
        <v>hwb(34.3 84.3% 2%)</v>
      </c>
      <c r="F3" s="964" t="str">
        <f t="shared" ref="F3:F66" si="17">IF(U3&lt;10,"  ",IF(U3&lt;100," ", ""))&amp;U3</f>
        <v>250</v>
      </c>
      <c r="G3" s="965" t="str">
        <f t="shared" si="1"/>
        <v>235</v>
      </c>
      <c r="H3" s="966" t="str">
        <f t="shared" si="2"/>
        <v>215</v>
      </c>
      <c r="I3" s="964" t="str">
        <f t="shared" ref="I3:I66" si="18">IF(X3&lt;10,"  ",IF(X3&lt;100," ", ""))&amp;TEXT(O3,"0.0")</f>
        <v xml:space="preserve"> 34.3</v>
      </c>
      <c r="J3" s="965" t="str">
        <f t="shared" si="3"/>
        <v xml:space="preserve"> 77.8</v>
      </c>
      <c r="K3" s="966" t="str">
        <f t="shared" si="4"/>
        <v xml:space="preserve"> 91.2</v>
      </c>
      <c r="L3" s="964" t="str">
        <f t="shared" ref="L3:L66" si="19">I3</f>
        <v xml:space="preserve"> 34.3</v>
      </c>
      <c r="M3" s="965" t="str">
        <f t="shared" ref="M3:M66" si="20">IF(AA3&lt;10,"  ",IF(AA3&lt;100," ", ""))&amp;TEXT(S3,"0.0")</f>
        <v xml:space="preserve"> 84.3</v>
      </c>
      <c r="N3" s="966" t="str">
        <f t="shared" si="5"/>
        <v xml:space="preserve">  2.0</v>
      </c>
      <c r="O3" s="984">
        <f t="shared" si="6"/>
        <v>34.299999999999997</v>
      </c>
      <c r="P3" s="985">
        <f t="shared" si="7"/>
        <v>77.8</v>
      </c>
      <c r="Q3" s="986">
        <f t="shared" ref="Q3:Q66" si="21">ROUND(Z3,1)</f>
        <v>91.2</v>
      </c>
      <c r="R3" s="984">
        <f t="shared" ref="R3:R66" si="22">O3</f>
        <v>34.299999999999997</v>
      </c>
      <c r="S3" s="985">
        <f t="shared" ref="S3:S66" si="23">ROUND(AA3,1)</f>
        <v>84.3</v>
      </c>
      <c r="T3" s="986">
        <f t="shared" si="8"/>
        <v>2</v>
      </c>
      <c r="U3" s="973">
        <v>250</v>
      </c>
      <c r="V3" s="974">
        <v>235</v>
      </c>
      <c r="W3" s="975">
        <v>215</v>
      </c>
      <c r="X3" s="996">
        <f t="shared" si="9"/>
        <v>34.28571428571427</v>
      </c>
      <c r="Y3" s="997">
        <f t="shared" si="10"/>
        <v>77.777777777777729</v>
      </c>
      <c r="Z3" s="998">
        <f t="shared" si="11"/>
        <v>91.17647058823529</v>
      </c>
      <c r="AA3" s="996">
        <f t="shared" si="12"/>
        <v>84.313725490196077</v>
      </c>
      <c r="AB3" s="998">
        <f t="shared" si="13"/>
        <v>1.9607843137254943</v>
      </c>
      <c r="AC3" s="955">
        <f t="shared" ref="AC3:AC66" si="24">U3/255</f>
        <v>0.98039215686274506</v>
      </c>
      <c r="AD3" s="956">
        <f t="shared" ref="AD3:AD66" si="25">V3/255</f>
        <v>0.92156862745098034</v>
      </c>
      <c r="AE3" s="957">
        <f t="shared" ref="AE3:AE66" si="26">W3/255</f>
        <v>0.84313725490196079</v>
      </c>
      <c r="AF3" s="955">
        <f t="shared" ref="AF3:AF66" si="27">MIN(AC3:AE3)</f>
        <v>0.84313725490196079</v>
      </c>
      <c r="AG3" s="956">
        <f t="shared" ref="AG3:AG66" si="28">MAX(AC3:AE3)</f>
        <v>0.98039215686274506</v>
      </c>
      <c r="AH3" s="956">
        <f t="shared" ref="AH3:AH66" si="29">AG3-AF3</f>
        <v>0.13725490196078427</v>
      </c>
      <c r="AI3" s="957">
        <f t="shared" ref="AI3:AI66" si="30">AG3+AF3</f>
        <v>1.8235294117647058</v>
      </c>
      <c r="AJ3" s="947"/>
      <c r="AK3" s="947"/>
      <c r="AL3" s="947"/>
      <c r="AM3" s="947"/>
      <c r="AN3" s="947"/>
      <c r="AO3" s="947"/>
      <c r="AP3" s="947"/>
      <c r="AQ3" s="947"/>
      <c r="AR3" s="947"/>
      <c r="AS3" s="947"/>
      <c r="AT3" s="947"/>
      <c r="AU3" s="947"/>
      <c r="AV3" s="947"/>
      <c r="AW3" s="947"/>
      <c r="AX3" s="947"/>
      <c r="AY3" s="947"/>
      <c r="AZ3" s="947"/>
      <c r="BA3" s="947"/>
      <c r="BB3" s="947"/>
      <c r="BC3" s="947"/>
      <c r="BD3" s="947"/>
      <c r="BE3" s="947"/>
      <c r="BF3" s="947"/>
      <c r="BG3" s="947"/>
      <c r="BH3" s="947"/>
      <c r="BI3" s="947"/>
      <c r="BJ3" s="947"/>
      <c r="BK3" s="947"/>
      <c r="BL3" s="947"/>
      <c r="BM3" s="947"/>
      <c r="BN3" s="947"/>
      <c r="BO3" s="947"/>
      <c r="BP3" s="947"/>
      <c r="BQ3" s="947"/>
      <c r="BR3" s="947"/>
      <c r="BS3" s="947"/>
      <c r="BT3" s="947"/>
      <c r="BU3" s="947"/>
      <c r="BV3" s="947"/>
      <c r="BW3" s="947"/>
      <c r="BX3" s="947"/>
      <c r="BY3" s="947"/>
      <c r="BZ3" s="947"/>
      <c r="CA3" s="947"/>
      <c r="CB3" s="947"/>
      <c r="CC3" s="947"/>
      <c r="CD3" s="947"/>
      <c r="CE3" s="947"/>
      <c r="CF3" s="947"/>
      <c r="CG3" s="947"/>
      <c r="CH3" s="947"/>
      <c r="CI3" s="947"/>
      <c r="CJ3" s="947"/>
      <c r="CK3" s="947"/>
      <c r="CL3" s="947"/>
      <c r="CM3" s="947"/>
      <c r="CN3" s="947"/>
      <c r="CO3" s="947"/>
      <c r="CP3" s="947"/>
      <c r="CQ3" s="947"/>
      <c r="CR3" s="947"/>
      <c r="CS3" s="947"/>
      <c r="CT3" s="947"/>
      <c r="CU3" s="947"/>
      <c r="CV3" s="947"/>
      <c r="CW3" s="947"/>
      <c r="CX3" s="947"/>
      <c r="CY3" s="947"/>
      <c r="CZ3" s="947"/>
      <c r="DA3" s="947"/>
      <c r="DB3" s="947"/>
      <c r="DC3" s="947"/>
      <c r="DD3" s="947"/>
      <c r="DE3" s="947"/>
      <c r="DF3" s="947"/>
      <c r="DG3" s="947"/>
      <c r="DH3" s="947"/>
      <c r="DI3" s="947"/>
      <c r="DJ3" s="947"/>
      <c r="DK3" s="947"/>
      <c r="DL3" s="947"/>
      <c r="DM3" s="947"/>
      <c r="DN3" s="947"/>
      <c r="DO3" s="947"/>
      <c r="DP3" s="947"/>
      <c r="DQ3" s="947"/>
      <c r="DR3" s="947"/>
      <c r="DS3" s="947"/>
      <c r="DT3" s="947"/>
      <c r="DU3" s="947"/>
      <c r="DV3" s="947"/>
      <c r="DW3" s="947"/>
    </row>
    <row r="4" spans="1:127" ht="13.7" customHeight="1" x14ac:dyDescent="0.3">
      <c r="A4" s="1223" t="s">
        <v>120</v>
      </c>
      <c r="B4" s="1224" t="str">
        <f t="shared" si="14"/>
        <v>rgb:[  0,255,255], hsl:[180.0,100.0, 50.0], hwb:[180.0,  0.0,  0.0]</v>
      </c>
      <c r="C4" s="926" t="str">
        <f t="shared" si="15"/>
        <v>rgb(0 255 255)</v>
      </c>
      <c r="D4" s="926" t="str">
        <f t="shared" si="0"/>
        <v>hsl(180 100% 50%)</v>
      </c>
      <c r="E4" s="926" t="str">
        <f t="shared" si="16"/>
        <v>hwb(180 0% 0%)</v>
      </c>
      <c r="F4" s="964" t="str">
        <f t="shared" si="17"/>
        <v xml:space="preserve">  0</v>
      </c>
      <c r="G4" s="965" t="str">
        <f t="shared" si="1"/>
        <v>255</v>
      </c>
      <c r="H4" s="966" t="str">
        <f t="shared" si="2"/>
        <v>255</v>
      </c>
      <c r="I4" s="964" t="str">
        <f t="shared" si="18"/>
        <v>180.0</v>
      </c>
      <c r="J4" s="965" t="str">
        <f t="shared" si="3"/>
        <v>100.0</v>
      </c>
      <c r="K4" s="966" t="str">
        <f t="shared" si="4"/>
        <v xml:space="preserve"> 50.0</v>
      </c>
      <c r="L4" s="964" t="str">
        <f t="shared" si="19"/>
        <v>180.0</v>
      </c>
      <c r="M4" s="965" t="str">
        <f t="shared" si="20"/>
        <v xml:space="preserve">  0.0</v>
      </c>
      <c r="N4" s="966" t="str">
        <f t="shared" si="5"/>
        <v xml:space="preserve">  0.0</v>
      </c>
      <c r="O4" s="984">
        <f t="shared" si="6"/>
        <v>180</v>
      </c>
      <c r="P4" s="985">
        <f t="shared" si="7"/>
        <v>100</v>
      </c>
      <c r="Q4" s="986">
        <f t="shared" si="21"/>
        <v>50</v>
      </c>
      <c r="R4" s="984">
        <f t="shared" si="22"/>
        <v>180</v>
      </c>
      <c r="S4" s="985">
        <f t="shared" si="23"/>
        <v>0</v>
      </c>
      <c r="T4" s="986">
        <f t="shared" si="8"/>
        <v>0</v>
      </c>
      <c r="U4" s="973">
        <v>0</v>
      </c>
      <c r="V4" s="974">
        <v>255</v>
      </c>
      <c r="W4" s="975">
        <v>255</v>
      </c>
      <c r="X4" s="996">
        <f t="shared" si="9"/>
        <v>180</v>
      </c>
      <c r="Y4" s="997">
        <f t="shared" si="10"/>
        <v>100</v>
      </c>
      <c r="Z4" s="998">
        <f t="shared" si="11"/>
        <v>50</v>
      </c>
      <c r="AA4" s="996">
        <f t="shared" si="12"/>
        <v>0</v>
      </c>
      <c r="AB4" s="998">
        <f t="shared" si="13"/>
        <v>0</v>
      </c>
      <c r="AC4" s="955">
        <f t="shared" si="24"/>
        <v>0</v>
      </c>
      <c r="AD4" s="956">
        <f t="shared" si="25"/>
        <v>1</v>
      </c>
      <c r="AE4" s="957">
        <f t="shared" si="26"/>
        <v>1</v>
      </c>
      <c r="AF4" s="955">
        <f t="shared" si="27"/>
        <v>0</v>
      </c>
      <c r="AG4" s="956">
        <f t="shared" si="28"/>
        <v>1</v>
      </c>
      <c r="AH4" s="956">
        <f t="shared" si="29"/>
        <v>1</v>
      </c>
      <c r="AI4" s="957">
        <f t="shared" si="30"/>
        <v>1</v>
      </c>
      <c r="AJ4" s="947"/>
      <c r="AK4" s="947"/>
      <c r="AL4" s="947"/>
      <c r="AM4" s="947"/>
      <c r="AN4" s="947"/>
      <c r="AO4" s="947"/>
      <c r="AP4" s="947"/>
      <c r="AQ4" s="947"/>
      <c r="AR4" s="947"/>
      <c r="AS4" s="947"/>
      <c r="AT4" s="947"/>
      <c r="AU4" s="947"/>
      <c r="AV4" s="947"/>
      <c r="AW4" s="947"/>
      <c r="AX4" s="947"/>
      <c r="AY4" s="947"/>
      <c r="AZ4" s="947"/>
      <c r="BA4" s="947"/>
      <c r="BB4" s="947"/>
      <c r="BC4" s="947"/>
      <c r="BD4" s="947"/>
      <c r="BE4" s="947"/>
      <c r="BF4" s="947"/>
      <c r="BG4" s="947"/>
      <c r="BH4" s="947"/>
      <c r="BI4" s="947"/>
      <c r="BJ4" s="947"/>
      <c r="BK4" s="947"/>
      <c r="BL4" s="947"/>
      <c r="BM4" s="947"/>
      <c r="BN4" s="947"/>
      <c r="BO4" s="947"/>
      <c r="BP4" s="947"/>
      <c r="BQ4" s="947"/>
      <c r="BR4" s="947"/>
      <c r="BS4" s="947"/>
      <c r="BT4" s="947"/>
      <c r="BU4" s="947"/>
      <c r="BV4" s="947"/>
      <c r="BW4" s="947"/>
      <c r="BX4" s="947"/>
      <c r="BY4" s="947"/>
      <c r="BZ4" s="947"/>
      <c r="CA4" s="947"/>
      <c r="CB4" s="947"/>
      <c r="CC4" s="947"/>
      <c r="CD4" s="947"/>
      <c r="CE4" s="947"/>
      <c r="CF4" s="947"/>
      <c r="CG4" s="947"/>
      <c r="CH4" s="947"/>
      <c r="CI4" s="947"/>
      <c r="CJ4" s="947"/>
      <c r="CK4" s="947"/>
      <c r="CL4" s="947"/>
      <c r="CM4" s="947"/>
      <c r="CN4" s="947"/>
      <c r="CO4" s="947"/>
      <c r="CP4" s="947"/>
      <c r="CQ4" s="947"/>
      <c r="CR4" s="947"/>
      <c r="CS4" s="947"/>
      <c r="CT4" s="947"/>
      <c r="CU4" s="947"/>
      <c r="CV4" s="947"/>
      <c r="CW4" s="947"/>
      <c r="CX4" s="947"/>
      <c r="CY4" s="947"/>
      <c r="CZ4" s="947"/>
      <c r="DA4" s="947"/>
      <c r="DB4" s="947"/>
      <c r="DC4" s="947"/>
      <c r="DD4" s="947"/>
      <c r="DE4" s="947"/>
      <c r="DF4" s="947"/>
      <c r="DG4" s="947"/>
      <c r="DH4" s="947"/>
      <c r="DI4" s="947"/>
      <c r="DJ4" s="947"/>
      <c r="DK4" s="947"/>
      <c r="DL4" s="947"/>
      <c r="DM4" s="947"/>
      <c r="DN4" s="947"/>
      <c r="DO4" s="947"/>
      <c r="DP4" s="947"/>
      <c r="DQ4" s="947"/>
      <c r="DR4" s="947"/>
      <c r="DS4" s="947"/>
      <c r="DT4" s="947"/>
      <c r="DU4" s="947"/>
      <c r="DV4" s="947"/>
      <c r="DW4" s="947"/>
    </row>
    <row r="5" spans="1:127" ht="13.7" customHeight="1" x14ac:dyDescent="0.3">
      <c r="A5" s="1223" t="s">
        <v>121</v>
      </c>
      <c r="B5" s="1224" t="str">
        <f t="shared" si="14"/>
        <v>rgb:[127,255,212], hsl:[159.8,100.0, 74.9], hwb:[159.8, 49.8,  0.0]</v>
      </c>
      <c r="C5" s="926" t="str">
        <f t="shared" si="15"/>
        <v>rgb(127 255 212)</v>
      </c>
      <c r="D5" s="926" t="str">
        <f t="shared" si="0"/>
        <v>hsl(159.8 100% 74.9%)</v>
      </c>
      <c r="E5" s="926" t="str">
        <f t="shared" si="16"/>
        <v>hwb(159.8 49.8% 0%)</v>
      </c>
      <c r="F5" s="964" t="str">
        <f t="shared" si="17"/>
        <v>127</v>
      </c>
      <c r="G5" s="965" t="str">
        <f t="shared" si="1"/>
        <v>255</v>
      </c>
      <c r="H5" s="966" t="str">
        <f t="shared" si="2"/>
        <v>212</v>
      </c>
      <c r="I5" s="964" t="str">
        <f t="shared" si="18"/>
        <v>159.8</v>
      </c>
      <c r="J5" s="965" t="str">
        <f t="shared" si="3"/>
        <v>100.0</v>
      </c>
      <c r="K5" s="966" t="str">
        <f t="shared" si="4"/>
        <v xml:space="preserve"> 74.9</v>
      </c>
      <c r="L5" s="964" t="str">
        <f t="shared" si="19"/>
        <v>159.8</v>
      </c>
      <c r="M5" s="965" t="str">
        <f t="shared" si="20"/>
        <v xml:space="preserve"> 49.8</v>
      </c>
      <c r="N5" s="966" t="str">
        <f t="shared" si="5"/>
        <v xml:space="preserve">  0.0</v>
      </c>
      <c r="O5" s="984">
        <f t="shared" si="6"/>
        <v>159.80000000000001</v>
      </c>
      <c r="P5" s="985">
        <f t="shared" si="7"/>
        <v>100</v>
      </c>
      <c r="Q5" s="986">
        <f t="shared" si="21"/>
        <v>74.900000000000006</v>
      </c>
      <c r="R5" s="984">
        <f t="shared" si="22"/>
        <v>159.80000000000001</v>
      </c>
      <c r="S5" s="985">
        <f t="shared" si="23"/>
        <v>49.8</v>
      </c>
      <c r="T5" s="986">
        <f t="shared" si="8"/>
        <v>0</v>
      </c>
      <c r="U5" s="973">
        <v>127</v>
      </c>
      <c r="V5" s="974">
        <v>255</v>
      </c>
      <c r="W5" s="975">
        <v>212</v>
      </c>
      <c r="X5" s="996">
        <f t="shared" si="9"/>
        <v>159.84375</v>
      </c>
      <c r="Y5" s="997">
        <f t="shared" si="10"/>
        <v>100</v>
      </c>
      <c r="Z5" s="998">
        <f t="shared" si="11"/>
        <v>74.901960784313729</v>
      </c>
      <c r="AA5" s="996">
        <f t="shared" si="12"/>
        <v>49.803921568627452</v>
      </c>
      <c r="AB5" s="998">
        <f t="shared" si="13"/>
        <v>0</v>
      </c>
      <c r="AC5" s="955">
        <f t="shared" si="24"/>
        <v>0.49803921568627452</v>
      </c>
      <c r="AD5" s="956">
        <f t="shared" si="25"/>
        <v>1</v>
      </c>
      <c r="AE5" s="957">
        <f t="shared" si="26"/>
        <v>0.83137254901960789</v>
      </c>
      <c r="AF5" s="955">
        <f t="shared" si="27"/>
        <v>0.49803921568627452</v>
      </c>
      <c r="AG5" s="956">
        <f t="shared" si="28"/>
        <v>1</v>
      </c>
      <c r="AH5" s="956">
        <f t="shared" si="29"/>
        <v>0.50196078431372548</v>
      </c>
      <c r="AI5" s="957">
        <f t="shared" si="30"/>
        <v>1.4980392156862745</v>
      </c>
      <c r="AJ5" s="980">
        <f>Y17</f>
        <v>74.999999999999986</v>
      </c>
      <c r="AK5" s="947"/>
      <c r="AL5" s="947"/>
      <c r="AM5" s="947"/>
      <c r="AN5" s="947"/>
      <c r="AO5" s="947"/>
      <c r="AP5" s="947"/>
      <c r="AQ5" s="947"/>
      <c r="AR5" s="947"/>
      <c r="AS5" s="947"/>
      <c r="AT5" s="947"/>
      <c r="AU5" s="947"/>
      <c r="AV5" s="947"/>
      <c r="AW5" s="947"/>
      <c r="AX5" s="947"/>
      <c r="AY5" s="947"/>
      <c r="AZ5" s="947"/>
      <c r="BA5" s="947"/>
      <c r="BB5" s="947"/>
      <c r="BC5" s="947"/>
      <c r="BD5" s="947"/>
      <c r="BE5" s="947"/>
      <c r="BF5" s="947"/>
      <c r="BG5" s="947"/>
      <c r="BH5" s="947"/>
      <c r="BI5" s="947"/>
      <c r="BJ5" s="947"/>
      <c r="BK5" s="947"/>
      <c r="BL5" s="947"/>
      <c r="BM5" s="947"/>
      <c r="BN5" s="947"/>
      <c r="BO5" s="947"/>
      <c r="BP5" s="947"/>
      <c r="BQ5" s="947"/>
      <c r="BR5" s="947"/>
      <c r="BS5" s="947"/>
      <c r="BT5" s="947"/>
      <c r="BU5" s="947"/>
      <c r="BV5" s="947"/>
      <c r="BW5" s="947"/>
      <c r="BX5" s="947"/>
      <c r="BY5" s="947"/>
      <c r="BZ5" s="947"/>
      <c r="CA5" s="947"/>
      <c r="CB5" s="947"/>
      <c r="CC5" s="947"/>
      <c r="CD5" s="947"/>
      <c r="CE5" s="947"/>
      <c r="CF5" s="947"/>
      <c r="CG5" s="947"/>
      <c r="CH5" s="947"/>
      <c r="CI5" s="947"/>
      <c r="CJ5" s="947"/>
      <c r="CK5" s="947"/>
      <c r="CL5" s="947"/>
      <c r="CM5" s="947"/>
      <c r="CN5" s="947"/>
      <c r="CO5" s="947"/>
      <c r="CP5" s="947"/>
      <c r="CQ5" s="947"/>
      <c r="CR5" s="947"/>
      <c r="CS5" s="947"/>
      <c r="CT5" s="947"/>
      <c r="CU5" s="947"/>
      <c r="CV5" s="947"/>
      <c r="CW5" s="947"/>
      <c r="CX5" s="947"/>
      <c r="CY5" s="947"/>
      <c r="CZ5" s="947"/>
      <c r="DA5" s="947"/>
      <c r="DB5" s="947"/>
      <c r="DC5" s="947"/>
      <c r="DD5" s="947"/>
      <c r="DE5" s="947"/>
      <c r="DF5" s="947"/>
      <c r="DG5" s="947"/>
      <c r="DH5" s="947"/>
      <c r="DI5" s="947"/>
      <c r="DJ5" s="947"/>
      <c r="DK5" s="947"/>
      <c r="DL5" s="947"/>
      <c r="DM5" s="947"/>
      <c r="DN5" s="947"/>
      <c r="DO5" s="947"/>
      <c r="DP5" s="947"/>
      <c r="DQ5" s="947"/>
      <c r="DR5" s="947"/>
      <c r="DS5" s="947"/>
      <c r="DT5" s="947"/>
      <c r="DU5" s="947"/>
      <c r="DV5" s="947"/>
      <c r="DW5" s="947"/>
    </row>
    <row r="6" spans="1:127" ht="13.7" customHeight="1" x14ac:dyDescent="0.3">
      <c r="A6" s="1223" t="s">
        <v>122</v>
      </c>
      <c r="B6" s="1224" t="str">
        <f t="shared" si="14"/>
        <v>rgb:[240,255,255], hsl:[180.0,100.0, 97.1], hwb:[180.0, 94.1,  0.0]</v>
      </c>
      <c r="C6" s="926" t="str">
        <f t="shared" si="15"/>
        <v>rgb(240 255 255)</v>
      </c>
      <c r="D6" s="926" t="str">
        <f t="shared" si="0"/>
        <v>hsl(180 100% 97.1%)</v>
      </c>
      <c r="E6" s="926" t="str">
        <f t="shared" si="16"/>
        <v>hwb(180 94.1% 0%)</v>
      </c>
      <c r="F6" s="964" t="str">
        <f t="shared" si="17"/>
        <v>240</v>
      </c>
      <c r="G6" s="965" t="str">
        <f t="shared" si="1"/>
        <v>255</v>
      </c>
      <c r="H6" s="966" t="str">
        <f t="shared" si="2"/>
        <v>255</v>
      </c>
      <c r="I6" s="964" t="str">
        <f t="shared" si="18"/>
        <v>180.0</v>
      </c>
      <c r="J6" s="965" t="str">
        <f t="shared" si="3"/>
        <v>100.0</v>
      </c>
      <c r="K6" s="966" t="str">
        <f t="shared" si="4"/>
        <v xml:space="preserve"> 97.1</v>
      </c>
      <c r="L6" s="964" t="str">
        <f t="shared" si="19"/>
        <v>180.0</v>
      </c>
      <c r="M6" s="965" t="str">
        <f t="shared" si="20"/>
        <v xml:space="preserve"> 94.1</v>
      </c>
      <c r="N6" s="966" t="str">
        <f t="shared" si="5"/>
        <v xml:space="preserve">  0.0</v>
      </c>
      <c r="O6" s="984">
        <f t="shared" si="6"/>
        <v>180</v>
      </c>
      <c r="P6" s="985">
        <f t="shared" si="7"/>
        <v>100</v>
      </c>
      <c r="Q6" s="986">
        <f t="shared" si="21"/>
        <v>97.1</v>
      </c>
      <c r="R6" s="984">
        <f t="shared" si="22"/>
        <v>180</v>
      </c>
      <c r="S6" s="985">
        <f t="shared" si="23"/>
        <v>94.1</v>
      </c>
      <c r="T6" s="986">
        <f t="shared" si="8"/>
        <v>0</v>
      </c>
      <c r="U6" s="973">
        <v>240</v>
      </c>
      <c r="V6" s="974">
        <v>255</v>
      </c>
      <c r="W6" s="975">
        <v>255</v>
      </c>
      <c r="X6" s="996">
        <f t="shared" si="9"/>
        <v>180</v>
      </c>
      <c r="Y6" s="997">
        <f t="shared" si="10"/>
        <v>100</v>
      </c>
      <c r="Z6" s="998">
        <f t="shared" si="11"/>
        <v>97.058823529411768</v>
      </c>
      <c r="AA6" s="996">
        <f t="shared" si="12"/>
        <v>94.117647058823522</v>
      </c>
      <c r="AB6" s="998">
        <f t="shared" si="13"/>
        <v>0</v>
      </c>
      <c r="AC6" s="955">
        <f t="shared" si="24"/>
        <v>0.94117647058823528</v>
      </c>
      <c r="AD6" s="956">
        <f t="shared" si="25"/>
        <v>1</v>
      </c>
      <c r="AE6" s="957">
        <f t="shared" si="26"/>
        <v>1</v>
      </c>
      <c r="AF6" s="955">
        <f t="shared" si="27"/>
        <v>0.94117647058823528</v>
      </c>
      <c r="AG6" s="956">
        <f t="shared" si="28"/>
        <v>1</v>
      </c>
      <c r="AH6" s="956">
        <f t="shared" si="29"/>
        <v>5.8823529411764719E-2</v>
      </c>
      <c r="AI6" s="957">
        <f t="shared" si="30"/>
        <v>1.9411764705882353</v>
      </c>
      <c r="AJ6" s="979">
        <f>MOD(AJ5,1)</f>
        <v>0.99999999999998579</v>
      </c>
      <c r="AK6" s="947"/>
      <c r="AL6" s="947"/>
      <c r="AM6" s="947"/>
      <c r="AN6" s="947"/>
      <c r="AO6" s="947"/>
      <c r="AP6" s="947"/>
      <c r="AQ6" s="947"/>
      <c r="AR6" s="947"/>
      <c r="AS6" s="947"/>
      <c r="AT6" s="947"/>
      <c r="AU6" s="947"/>
      <c r="AV6" s="947"/>
      <c r="AW6" s="947"/>
      <c r="AX6" s="947"/>
      <c r="AY6" s="947"/>
      <c r="AZ6" s="947"/>
      <c r="BA6" s="947"/>
      <c r="BB6" s="947"/>
      <c r="BC6" s="947"/>
      <c r="BD6" s="947"/>
      <c r="BE6" s="947"/>
      <c r="BF6" s="947"/>
      <c r="BG6" s="947"/>
      <c r="BH6" s="947"/>
      <c r="BI6" s="947"/>
      <c r="BJ6" s="947"/>
      <c r="BK6" s="947"/>
      <c r="BL6" s="947"/>
      <c r="BM6" s="947"/>
      <c r="BN6" s="947"/>
      <c r="BO6" s="947"/>
      <c r="BP6" s="947"/>
      <c r="BQ6" s="947"/>
      <c r="BR6" s="947"/>
      <c r="BS6" s="947"/>
      <c r="BT6" s="947"/>
      <c r="BU6" s="947"/>
      <c r="BV6" s="947"/>
      <c r="BW6" s="947"/>
      <c r="BX6" s="947"/>
      <c r="BY6" s="947"/>
      <c r="BZ6" s="947"/>
      <c r="CA6" s="947"/>
      <c r="CB6" s="947"/>
      <c r="CC6" s="947"/>
      <c r="CD6" s="947"/>
      <c r="CE6" s="947"/>
      <c r="CF6" s="947"/>
      <c r="CG6" s="947"/>
      <c r="CH6" s="947"/>
      <c r="CI6" s="947"/>
      <c r="CJ6" s="947"/>
      <c r="CK6" s="947"/>
      <c r="CL6" s="947"/>
      <c r="CM6" s="947"/>
      <c r="CN6" s="947"/>
      <c r="CO6" s="947"/>
      <c r="CP6" s="947"/>
      <c r="CQ6" s="947"/>
      <c r="CR6" s="947"/>
      <c r="CS6" s="947"/>
      <c r="CT6" s="947"/>
      <c r="CU6" s="947"/>
      <c r="CV6" s="947"/>
      <c r="CW6" s="947"/>
      <c r="CX6" s="947"/>
      <c r="CY6" s="947"/>
      <c r="CZ6" s="947"/>
      <c r="DA6" s="947"/>
      <c r="DB6" s="947"/>
      <c r="DC6" s="947"/>
      <c r="DD6" s="947"/>
      <c r="DE6" s="947"/>
      <c r="DF6" s="947"/>
      <c r="DG6" s="947"/>
      <c r="DH6" s="947"/>
      <c r="DI6" s="947"/>
      <c r="DJ6" s="947"/>
      <c r="DK6" s="947"/>
      <c r="DL6" s="947"/>
      <c r="DM6" s="947"/>
      <c r="DN6" s="947"/>
      <c r="DO6" s="947"/>
      <c r="DP6" s="947"/>
      <c r="DQ6" s="947"/>
      <c r="DR6" s="947"/>
      <c r="DS6" s="947"/>
      <c r="DT6" s="947"/>
      <c r="DU6" s="947"/>
      <c r="DV6" s="947"/>
      <c r="DW6" s="947"/>
    </row>
    <row r="7" spans="1:127" ht="13.7" customHeight="1" x14ac:dyDescent="0.3">
      <c r="A7" s="1223" t="s">
        <v>123</v>
      </c>
      <c r="B7" s="1224" t="str">
        <f t="shared" si="14"/>
        <v>rgb:[245,245,220], hsl:[ 60.0, 55.6, 91.2], hwb:[ 60.0, 86.3,  3.9]</v>
      </c>
      <c r="C7" s="926" t="str">
        <f t="shared" si="15"/>
        <v>rgb(245 245 220)</v>
      </c>
      <c r="D7" s="926" t="str">
        <f t="shared" si="0"/>
        <v>hsl(60 55.6% 91.2%)</v>
      </c>
      <c r="E7" s="926" t="str">
        <f t="shared" si="16"/>
        <v>hwb(60 86.3% 3.9%)</v>
      </c>
      <c r="F7" s="964" t="str">
        <f t="shared" si="17"/>
        <v>245</v>
      </c>
      <c r="G7" s="965" t="str">
        <f t="shared" si="1"/>
        <v>245</v>
      </c>
      <c r="H7" s="966" t="str">
        <f t="shared" si="2"/>
        <v>220</v>
      </c>
      <c r="I7" s="964" t="str">
        <f t="shared" si="18"/>
        <v xml:space="preserve"> 60.0</v>
      </c>
      <c r="J7" s="965" t="str">
        <f t="shared" si="3"/>
        <v xml:space="preserve"> 55.6</v>
      </c>
      <c r="K7" s="966" t="str">
        <f t="shared" si="4"/>
        <v xml:space="preserve"> 91.2</v>
      </c>
      <c r="L7" s="964" t="str">
        <f t="shared" si="19"/>
        <v xml:space="preserve"> 60.0</v>
      </c>
      <c r="M7" s="965" t="str">
        <f t="shared" si="20"/>
        <v xml:space="preserve"> 86.3</v>
      </c>
      <c r="N7" s="966" t="str">
        <f t="shared" si="5"/>
        <v xml:space="preserve">  3.9</v>
      </c>
      <c r="O7" s="984">
        <f t="shared" si="6"/>
        <v>60</v>
      </c>
      <c r="P7" s="985">
        <f t="shared" si="7"/>
        <v>55.6</v>
      </c>
      <c r="Q7" s="986">
        <f t="shared" si="21"/>
        <v>91.2</v>
      </c>
      <c r="R7" s="984">
        <f t="shared" si="22"/>
        <v>60</v>
      </c>
      <c r="S7" s="985">
        <f t="shared" si="23"/>
        <v>86.3</v>
      </c>
      <c r="T7" s="986">
        <f t="shared" si="8"/>
        <v>3.9</v>
      </c>
      <c r="U7" s="973">
        <v>245</v>
      </c>
      <c r="V7" s="974">
        <v>245</v>
      </c>
      <c r="W7" s="975">
        <v>220</v>
      </c>
      <c r="X7" s="996">
        <f t="shared" si="9"/>
        <v>60</v>
      </c>
      <c r="Y7" s="997">
        <f t="shared" si="10"/>
        <v>55.5555555555556</v>
      </c>
      <c r="Z7" s="998">
        <f t="shared" si="11"/>
        <v>91.176470588235304</v>
      </c>
      <c r="AA7" s="996">
        <f t="shared" si="12"/>
        <v>86.274509803921575</v>
      </c>
      <c r="AB7" s="998">
        <f t="shared" si="13"/>
        <v>3.9215686274509776</v>
      </c>
      <c r="AC7" s="955">
        <f t="shared" si="24"/>
        <v>0.96078431372549022</v>
      </c>
      <c r="AD7" s="956">
        <f t="shared" si="25"/>
        <v>0.96078431372549022</v>
      </c>
      <c r="AE7" s="957">
        <f t="shared" si="26"/>
        <v>0.86274509803921573</v>
      </c>
      <c r="AF7" s="955">
        <f t="shared" si="27"/>
        <v>0.86274509803921573</v>
      </c>
      <c r="AG7" s="956">
        <f t="shared" si="28"/>
        <v>0.96078431372549022</v>
      </c>
      <c r="AH7" s="956">
        <f t="shared" si="29"/>
        <v>9.8039215686274495E-2</v>
      </c>
      <c r="AI7" s="957">
        <f t="shared" si="30"/>
        <v>1.8235294117647061</v>
      </c>
      <c r="AJ7" s="947"/>
      <c r="AK7" s="947"/>
      <c r="AL7" s="947"/>
      <c r="AM7" s="947"/>
      <c r="AN7" s="947"/>
      <c r="AO7" s="947"/>
      <c r="AP7" s="947"/>
      <c r="AQ7" s="947"/>
      <c r="AR7" s="947"/>
      <c r="AS7" s="947"/>
      <c r="AT7" s="947"/>
      <c r="AU7" s="947"/>
      <c r="AV7" s="947"/>
      <c r="AW7" s="947"/>
      <c r="AX7" s="947"/>
      <c r="AY7" s="947"/>
      <c r="AZ7" s="947"/>
      <c r="BA7" s="947"/>
      <c r="BB7" s="947"/>
      <c r="BC7" s="947"/>
      <c r="BD7" s="947"/>
      <c r="BE7" s="947"/>
      <c r="BF7" s="947"/>
      <c r="BG7" s="947"/>
      <c r="BH7" s="947"/>
      <c r="BI7" s="947"/>
      <c r="BJ7" s="947"/>
      <c r="BK7" s="947"/>
      <c r="BL7" s="947"/>
      <c r="BM7" s="947"/>
      <c r="BN7" s="947"/>
      <c r="BO7" s="947"/>
      <c r="BP7" s="947"/>
      <c r="BQ7" s="947"/>
      <c r="BR7" s="947"/>
      <c r="BS7" s="947"/>
      <c r="BT7" s="947"/>
      <c r="BU7" s="947"/>
      <c r="BV7" s="947"/>
      <c r="BW7" s="947"/>
      <c r="BX7" s="947"/>
      <c r="BY7" s="947"/>
      <c r="BZ7" s="947"/>
      <c r="CA7" s="947"/>
      <c r="CB7" s="947"/>
      <c r="CC7" s="947"/>
      <c r="CD7" s="947"/>
      <c r="CE7" s="947"/>
      <c r="CF7" s="947"/>
      <c r="CG7" s="947"/>
      <c r="CH7" s="947"/>
      <c r="CI7" s="947"/>
      <c r="CJ7" s="947"/>
      <c r="CK7" s="947"/>
      <c r="CL7" s="947"/>
      <c r="CM7" s="947"/>
      <c r="CN7" s="947"/>
      <c r="CO7" s="947"/>
      <c r="CP7" s="947"/>
      <c r="CQ7" s="947"/>
      <c r="CR7" s="947"/>
      <c r="CS7" s="947"/>
      <c r="CT7" s="947"/>
      <c r="CU7" s="947"/>
      <c r="CV7" s="947"/>
      <c r="CW7" s="947"/>
      <c r="CX7" s="947"/>
      <c r="CY7" s="947"/>
      <c r="CZ7" s="947"/>
      <c r="DA7" s="947"/>
      <c r="DB7" s="947"/>
      <c r="DC7" s="947"/>
      <c r="DD7" s="947"/>
      <c r="DE7" s="947"/>
      <c r="DF7" s="947"/>
      <c r="DG7" s="947"/>
      <c r="DH7" s="947"/>
      <c r="DI7" s="947"/>
      <c r="DJ7" s="947"/>
      <c r="DK7" s="947"/>
      <c r="DL7" s="947"/>
      <c r="DM7" s="947"/>
      <c r="DN7" s="947"/>
      <c r="DO7" s="947"/>
      <c r="DP7" s="947"/>
      <c r="DQ7" s="947"/>
      <c r="DR7" s="947"/>
      <c r="DS7" s="947"/>
      <c r="DT7" s="947"/>
      <c r="DU7" s="947"/>
      <c r="DV7" s="947"/>
      <c r="DW7" s="947"/>
    </row>
    <row r="8" spans="1:127" ht="13.7" customHeight="1" x14ac:dyDescent="0.3">
      <c r="A8" s="1223" t="s">
        <v>124</v>
      </c>
      <c r="B8" s="1224" t="str">
        <f t="shared" si="14"/>
        <v>rgb:[255,228,196], hsl:[ 32.5,100.0, 88.4], hwb:[ 32.5, 76.9,  0.0]</v>
      </c>
      <c r="C8" s="926" t="str">
        <f t="shared" si="15"/>
        <v>rgb(255 228 196)</v>
      </c>
      <c r="D8" s="926" t="str">
        <f t="shared" si="0"/>
        <v>hsl(32.5 100% 88.4%)</v>
      </c>
      <c r="E8" s="926" t="str">
        <f t="shared" si="16"/>
        <v>hwb(32.5 76.9% 0%)</v>
      </c>
      <c r="F8" s="964" t="str">
        <f t="shared" si="17"/>
        <v>255</v>
      </c>
      <c r="G8" s="965" t="str">
        <f t="shared" si="1"/>
        <v>228</v>
      </c>
      <c r="H8" s="966" t="str">
        <f t="shared" si="2"/>
        <v>196</v>
      </c>
      <c r="I8" s="964" t="str">
        <f t="shared" si="18"/>
        <v xml:space="preserve"> 32.5</v>
      </c>
      <c r="J8" s="965" t="str">
        <f t="shared" si="3"/>
        <v>100.0</v>
      </c>
      <c r="K8" s="966" t="str">
        <f t="shared" si="4"/>
        <v xml:space="preserve"> 88.4</v>
      </c>
      <c r="L8" s="964" t="str">
        <f t="shared" si="19"/>
        <v xml:space="preserve"> 32.5</v>
      </c>
      <c r="M8" s="965" t="str">
        <f t="shared" si="20"/>
        <v xml:space="preserve"> 76.9</v>
      </c>
      <c r="N8" s="966" t="str">
        <f t="shared" si="5"/>
        <v xml:space="preserve">  0.0</v>
      </c>
      <c r="O8" s="984">
        <f t="shared" si="6"/>
        <v>32.5</v>
      </c>
      <c r="P8" s="985">
        <f t="shared" si="7"/>
        <v>100</v>
      </c>
      <c r="Q8" s="986">
        <f t="shared" si="21"/>
        <v>88.4</v>
      </c>
      <c r="R8" s="984">
        <f t="shared" si="22"/>
        <v>32.5</v>
      </c>
      <c r="S8" s="985">
        <f t="shared" si="23"/>
        <v>76.900000000000006</v>
      </c>
      <c r="T8" s="986">
        <f t="shared" si="8"/>
        <v>0</v>
      </c>
      <c r="U8" s="973">
        <v>255</v>
      </c>
      <c r="V8" s="974">
        <v>228</v>
      </c>
      <c r="W8" s="975">
        <v>196</v>
      </c>
      <c r="X8" s="996">
        <f t="shared" si="9"/>
        <v>32.542372881355938</v>
      </c>
      <c r="Y8" s="997">
        <f t="shared" si="10"/>
        <v>99.999999999999957</v>
      </c>
      <c r="Z8" s="998">
        <f t="shared" si="11"/>
        <v>88.431372549019599</v>
      </c>
      <c r="AA8" s="996">
        <f t="shared" si="12"/>
        <v>76.862745098039227</v>
      </c>
      <c r="AB8" s="998">
        <f t="shared" si="13"/>
        <v>0</v>
      </c>
      <c r="AC8" s="955">
        <f t="shared" si="24"/>
        <v>1</v>
      </c>
      <c r="AD8" s="956">
        <f t="shared" si="25"/>
        <v>0.89411764705882357</v>
      </c>
      <c r="AE8" s="957">
        <f t="shared" si="26"/>
        <v>0.7686274509803922</v>
      </c>
      <c r="AF8" s="955">
        <f t="shared" si="27"/>
        <v>0.7686274509803922</v>
      </c>
      <c r="AG8" s="956">
        <f t="shared" si="28"/>
        <v>1</v>
      </c>
      <c r="AH8" s="956">
        <f t="shared" si="29"/>
        <v>0.2313725490196078</v>
      </c>
      <c r="AI8" s="957">
        <f t="shared" si="30"/>
        <v>1.7686274509803921</v>
      </c>
      <c r="AJ8" s="947"/>
      <c r="AK8" s="947"/>
      <c r="AL8" s="947"/>
      <c r="AM8" s="947"/>
      <c r="AN8" s="947"/>
      <c r="AO8" s="947"/>
      <c r="AP8" s="947"/>
      <c r="AQ8" s="947"/>
      <c r="AR8" s="947"/>
      <c r="AS8" s="947"/>
      <c r="AT8" s="947"/>
      <c r="AU8" s="947"/>
      <c r="AV8" s="947"/>
      <c r="AW8" s="947"/>
      <c r="AX8" s="947"/>
      <c r="AY8" s="947"/>
      <c r="AZ8" s="947"/>
      <c r="BA8" s="947"/>
      <c r="BB8" s="947"/>
      <c r="BC8" s="947"/>
      <c r="BD8" s="947"/>
      <c r="BE8" s="947"/>
      <c r="BF8" s="947"/>
      <c r="BG8" s="947"/>
      <c r="BH8" s="947"/>
      <c r="BI8" s="947"/>
      <c r="BJ8" s="947"/>
      <c r="BK8" s="947"/>
      <c r="BL8" s="947"/>
      <c r="BM8" s="947"/>
      <c r="BN8" s="947"/>
      <c r="BO8" s="947"/>
      <c r="BP8" s="947"/>
      <c r="BQ8" s="947"/>
      <c r="BR8" s="947"/>
      <c r="BS8" s="947"/>
      <c r="BT8" s="947"/>
      <c r="BU8" s="947"/>
      <c r="BV8" s="947"/>
      <c r="BW8" s="947"/>
      <c r="BX8" s="947"/>
      <c r="BY8" s="947"/>
      <c r="BZ8" s="947"/>
      <c r="CA8" s="947"/>
      <c r="CB8" s="947"/>
      <c r="CC8" s="947"/>
      <c r="CD8" s="947"/>
      <c r="CE8" s="947"/>
      <c r="CF8" s="947"/>
      <c r="CG8" s="947"/>
      <c r="CH8" s="947"/>
      <c r="CI8" s="947"/>
      <c r="CJ8" s="947"/>
      <c r="CK8" s="947"/>
      <c r="CL8" s="947"/>
      <c r="CM8" s="947"/>
      <c r="CN8" s="947"/>
      <c r="CO8" s="947"/>
      <c r="CP8" s="947"/>
      <c r="CQ8" s="947"/>
      <c r="CR8" s="947"/>
      <c r="CS8" s="947"/>
      <c r="CT8" s="947"/>
      <c r="CU8" s="947"/>
      <c r="CV8" s="947"/>
      <c r="CW8" s="947"/>
      <c r="CX8" s="947"/>
      <c r="CY8" s="947"/>
      <c r="CZ8" s="947"/>
      <c r="DA8" s="947"/>
      <c r="DB8" s="947"/>
      <c r="DC8" s="947"/>
      <c r="DD8" s="947"/>
      <c r="DE8" s="947"/>
      <c r="DF8" s="947"/>
      <c r="DG8" s="947"/>
      <c r="DH8" s="947"/>
      <c r="DI8" s="947"/>
      <c r="DJ8" s="947"/>
      <c r="DK8" s="947"/>
      <c r="DL8" s="947"/>
      <c r="DM8" s="947"/>
      <c r="DN8" s="947"/>
      <c r="DO8" s="947"/>
      <c r="DP8" s="947"/>
      <c r="DQ8" s="947"/>
      <c r="DR8" s="947"/>
      <c r="DS8" s="947"/>
      <c r="DT8" s="947"/>
      <c r="DU8" s="947"/>
      <c r="DV8" s="947"/>
      <c r="DW8" s="947"/>
    </row>
    <row r="9" spans="1:127" ht="13.7" customHeight="1" x14ac:dyDescent="0.3">
      <c r="A9" s="1223" t="s">
        <v>125</v>
      </c>
      <c r="B9" s="1224" t="str">
        <f t="shared" si="14"/>
        <v>rgb:[  0,  0,  0], hsl:[  0.0,  0.0,  0.0], hwb:[  0.0,  0.0,100.0]</v>
      </c>
      <c r="C9" s="926" t="str">
        <f t="shared" si="15"/>
        <v>rgb(0 0 0)</v>
      </c>
      <c r="D9" s="926" t="str">
        <f t="shared" si="0"/>
        <v>hsl(0 0% 0%)</v>
      </c>
      <c r="E9" s="926" t="str">
        <f t="shared" si="16"/>
        <v>hwb(0 0% 100%)</v>
      </c>
      <c r="F9" s="964" t="str">
        <f t="shared" si="17"/>
        <v xml:space="preserve">  0</v>
      </c>
      <c r="G9" s="965" t="str">
        <f t="shared" si="1"/>
        <v xml:space="preserve">  0</v>
      </c>
      <c r="H9" s="966" t="str">
        <f t="shared" si="2"/>
        <v xml:space="preserve">  0</v>
      </c>
      <c r="I9" s="964" t="str">
        <f t="shared" si="18"/>
        <v xml:space="preserve">  0.0</v>
      </c>
      <c r="J9" s="965" t="str">
        <f t="shared" si="3"/>
        <v xml:space="preserve">  0.0</v>
      </c>
      <c r="K9" s="966" t="str">
        <f t="shared" si="4"/>
        <v xml:space="preserve">  0.0</v>
      </c>
      <c r="L9" s="964" t="str">
        <f t="shared" si="19"/>
        <v xml:space="preserve">  0.0</v>
      </c>
      <c r="M9" s="965" t="str">
        <f t="shared" si="20"/>
        <v xml:space="preserve">  0.0</v>
      </c>
      <c r="N9" s="966" t="str">
        <f t="shared" si="5"/>
        <v>100.0</v>
      </c>
      <c r="O9" s="984">
        <f t="shared" si="6"/>
        <v>0</v>
      </c>
      <c r="P9" s="985">
        <f t="shared" si="7"/>
        <v>0</v>
      </c>
      <c r="Q9" s="986">
        <f t="shared" si="21"/>
        <v>0</v>
      </c>
      <c r="R9" s="984">
        <f t="shared" si="22"/>
        <v>0</v>
      </c>
      <c r="S9" s="985">
        <f t="shared" si="23"/>
        <v>0</v>
      </c>
      <c r="T9" s="986">
        <f t="shared" si="8"/>
        <v>100</v>
      </c>
      <c r="U9" s="973">
        <v>0</v>
      </c>
      <c r="V9" s="974">
        <v>0</v>
      </c>
      <c r="W9" s="975">
        <v>0</v>
      </c>
      <c r="X9" s="996">
        <f t="shared" si="9"/>
        <v>0</v>
      </c>
      <c r="Y9" s="997">
        <f t="shared" si="10"/>
        <v>0</v>
      </c>
      <c r="Z9" s="998">
        <f t="shared" si="11"/>
        <v>0</v>
      </c>
      <c r="AA9" s="996">
        <f t="shared" si="12"/>
        <v>0</v>
      </c>
      <c r="AB9" s="998">
        <f t="shared" si="13"/>
        <v>100</v>
      </c>
      <c r="AC9" s="955">
        <f t="shared" si="24"/>
        <v>0</v>
      </c>
      <c r="AD9" s="956">
        <f t="shared" si="25"/>
        <v>0</v>
      </c>
      <c r="AE9" s="957">
        <f t="shared" si="26"/>
        <v>0</v>
      </c>
      <c r="AF9" s="955">
        <f t="shared" si="27"/>
        <v>0</v>
      </c>
      <c r="AG9" s="956">
        <f t="shared" si="28"/>
        <v>0</v>
      </c>
      <c r="AH9" s="956">
        <f t="shared" si="29"/>
        <v>0</v>
      </c>
      <c r="AI9" s="957">
        <f t="shared" si="30"/>
        <v>0</v>
      </c>
      <c r="AJ9" s="947"/>
      <c r="AK9" s="947"/>
      <c r="AL9" s="947"/>
      <c r="AM9" s="947"/>
      <c r="AN9" s="947"/>
      <c r="AO9" s="947"/>
      <c r="AP9" s="947"/>
      <c r="AQ9" s="947"/>
      <c r="AR9" s="947"/>
      <c r="AS9" s="947"/>
      <c r="AT9" s="947"/>
      <c r="AU9" s="947"/>
      <c r="AV9" s="947"/>
      <c r="AW9" s="947"/>
      <c r="AX9" s="947"/>
      <c r="AY9" s="947"/>
      <c r="AZ9" s="947"/>
      <c r="BA9" s="947"/>
      <c r="BB9" s="947"/>
      <c r="BC9" s="947"/>
      <c r="BD9" s="947"/>
      <c r="BE9" s="947"/>
      <c r="BF9" s="947"/>
      <c r="BG9" s="947"/>
      <c r="BH9" s="947"/>
      <c r="BI9" s="947"/>
      <c r="BJ9" s="947"/>
      <c r="BK9" s="947"/>
      <c r="BL9" s="947"/>
      <c r="BM9" s="947"/>
      <c r="BN9" s="947"/>
      <c r="BO9" s="947"/>
      <c r="BP9" s="947"/>
      <c r="BQ9" s="947"/>
      <c r="BR9" s="947"/>
      <c r="BS9" s="947"/>
      <c r="BT9" s="947"/>
      <c r="BU9" s="947"/>
      <c r="BV9" s="947"/>
      <c r="BW9" s="947"/>
      <c r="BX9" s="947"/>
      <c r="BY9" s="947"/>
      <c r="BZ9" s="947"/>
      <c r="CA9" s="947"/>
      <c r="CB9" s="947"/>
      <c r="CC9" s="947"/>
      <c r="CD9" s="947"/>
      <c r="CE9" s="947"/>
      <c r="CF9" s="947"/>
      <c r="CG9" s="947"/>
      <c r="CH9" s="947"/>
      <c r="CI9" s="947"/>
      <c r="CJ9" s="947"/>
      <c r="CK9" s="947"/>
      <c r="CL9" s="947"/>
      <c r="CM9" s="947"/>
      <c r="CN9" s="947"/>
      <c r="CO9" s="947"/>
      <c r="CP9" s="947"/>
      <c r="CQ9" s="947"/>
      <c r="CR9" s="947"/>
      <c r="CS9" s="947"/>
      <c r="CT9" s="947"/>
      <c r="CU9" s="947"/>
      <c r="CV9" s="947"/>
      <c r="CW9" s="947"/>
      <c r="CX9" s="947"/>
      <c r="CY9" s="947"/>
      <c r="CZ9" s="947"/>
      <c r="DA9" s="947"/>
      <c r="DB9" s="947"/>
      <c r="DC9" s="947"/>
      <c r="DD9" s="947"/>
      <c r="DE9" s="947"/>
      <c r="DF9" s="947"/>
      <c r="DG9" s="947"/>
      <c r="DH9" s="947"/>
      <c r="DI9" s="947"/>
      <c r="DJ9" s="947"/>
      <c r="DK9" s="947"/>
      <c r="DL9" s="947"/>
      <c r="DM9" s="947"/>
      <c r="DN9" s="947"/>
      <c r="DO9" s="947"/>
      <c r="DP9" s="947"/>
      <c r="DQ9" s="947"/>
      <c r="DR9" s="947"/>
      <c r="DS9" s="947"/>
      <c r="DT9" s="947"/>
      <c r="DU9" s="947"/>
      <c r="DV9" s="947"/>
      <c r="DW9" s="947"/>
    </row>
    <row r="10" spans="1:127" ht="13.7" customHeight="1" x14ac:dyDescent="0.3">
      <c r="A10" s="1223" t="s">
        <v>126</v>
      </c>
      <c r="B10" s="1224" t="str">
        <f t="shared" si="14"/>
        <v>rgb:[255,235,205], hsl:[ 36.0,100.0, 90.2], hwb:[ 36.0, 80.4,  0.0]</v>
      </c>
      <c r="C10" s="926" t="str">
        <f t="shared" si="15"/>
        <v>rgb(255 235 205)</v>
      </c>
      <c r="D10" s="926" t="str">
        <f t="shared" si="0"/>
        <v>hsl(36 100% 90.2%)</v>
      </c>
      <c r="E10" s="926" t="str">
        <f t="shared" si="16"/>
        <v>hwb(36 80.4% 0%)</v>
      </c>
      <c r="F10" s="964" t="str">
        <f t="shared" si="17"/>
        <v>255</v>
      </c>
      <c r="G10" s="965" t="str">
        <f t="shared" si="1"/>
        <v>235</v>
      </c>
      <c r="H10" s="966" t="str">
        <f t="shared" si="2"/>
        <v>205</v>
      </c>
      <c r="I10" s="964" t="str">
        <f t="shared" si="18"/>
        <v xml:space="preserve"> 36.0</v>
      </c>
      <c r="J10" s="965" t="str">
        <f t="shared" si="3"/>
        <v>100.0</v>
      </c>
      <c r="K10" s="966" t="str">
        <f t="shared" si="4"/>
        <v xml:space="preserve"> 90.2</v>
      </c>
      <c r="L10" s="964" t="str">
        <f t="shared" si="19"/>
        <v xml:space="preserve"> 36.0</v>
      </c>
      <c r="M10" s="965" t="str">
        <f t="shared" si="20"/>
        <v xml:space="preserve"> 80.4</v>
      </c>
      <c r="N10" s="966" t="str">
        <f t="shared" si="5"/>
        <v xml:space="preserve">  0.0</v>
      </c>
      <c r="O10" s="984">
        <f t="shared" si="6"/>
        <v>36</v>
      </c>
      <c r="P10" s="985">
        <f t="shared" si="7"/>
        <v>100</v>
      </c>
      <c r="Q10" s="986">
        <f t="shared" si="21"/>
        <v>90.2</v>
      </c>
      <c r="R10" s="984">
        <f t="shared" si="22"/>
        <v>36</v>
      </c>
      <c r="S10" s="985">
        <f t="shared" si="23"/>
        <v>80.400000000000006</v>
      </c>
      <c r="T10" s="986">
        <f t="shared" si="8"/>
        <v>0</v>
      </c>
      <c r="U10" s="973">
        <v>255</v>
      </c>
      <c r="V10" s="974">
        <v>235</v>
      </c>
      <c r="W10" s="975">
        <v>205</v>
      </c>
      <c r="X10" s="996">
        <f t="shared" si="9"/>
        <v>35.999999999999979</v>
      </c>
      <c r="Y10" s="997">
        <f t="shared" si="10"/>
        <v>100</v>
      </c>
      <c r="Z10" s="998">
        <f t="shared" si="11"/>
        <v>90.196078431372555</v>
      </c>
      <c r="AA10" s="996">
        <f t="shared" si="12"/>
        <v>80.392156862745097</v>
      </c>
      <c r="AB10" s="998">
        <f t="shared" si="13"/>
        <v>0</v>
      </c>
      <c r="AC10" s="955">
        <f t="shared" si="24"/>
        <v>1</v>
      </c>
      <c r="AD10" s="956">
        <f t="shared" si="25"/>
        <v>0.92156862745098034</v>
      </c>
      <c r="AE10" s="957">
        <f t="shared" si="26"/>
        <v>0.80392156862745101</v>
      </c>
      <c r="AF10" s="955">
        <f t="shared" si="27"/>
        <v>0.80392156862745101</v>
      </c>
      <c r="AG10" s="956">
        <f t="shared" si="28"/>
        <v>1</v>
      </c>
      <c r="AH10" s="956">
        <f t="shared" si="29"/>
        <v>0.19607843137254899</v>
      </c>
      <c r="AI10" s="957">
        <f t="shared" si="30"/>
        <v>1.803921568627451</v>
      </c>
      <c r="AJ10" s="947"/>
      <c r="AK10" s="947"/>
      <c r="AL10" s="947"/>
      <c r="AM10" s="947"/>
      <c r="AN10" s="947"/>
      <c r="AO10" s="947"/>
      <c r="AP10" s="947"/>
      <c r="AQ10" s="947"/>
      <c r="AR10" s="947"/>
      <c r="AS10" s="947"/>
      <c r="AT10" s="947"/>
      <c r="AU10" s="947"/>
      <c r="AV10" s="947"/>
      <c r="AW10" s="947"/>
      <c r="AX10" s="947"/>
      <c r="AY10" s="947"/>
      <c r="AZ10" s="947"/>
      <c r="BA10" s="947"/>
      <c r="BB10" s="947"/>
      <c r="BC10" s="947"/>
      <c r="BD10" s="947"/>
      <c r="BE10" s="947"/>
      <c r="BF10" s="947"/>
      <c r="BG10" s="947"/>
      <c r="BH10" s="947"/>
      <c r="BI10" s="947"/>
      <c r="BJ10" s="947"/>
      <c r="BK10" s="947"/>
      <c r="BL10" s="947"/>
      <c r="BM10" s="947"/>
      <c r="BN10" s="947"/>
      <c r="BO10" s="947"/>
      <c r="BP10" s="947"/>
      <c r="BQ10" s="947"/>
      <c r="BR10" s="947"/>
      <c r="BS10" s="947"/>
      <c r="BT10" s="947"/>
      <c r="BU10" s="947"/>
      <c r="BV10" s="947"/>
      <c r="BW10" s="947"/>
      <c r="BX10" s="947"/>
      <c r="BY10" s="947"/>
      <c r="BZ10" s="947"/>
      <c r="CA10" s="947"/>
      <c r="CB10" s="947"/>
      <c r="CC10" s="947"/>
      <c r="CD10" s="947"/>
      <c r="CE10" s="947"/>
      <c r="CF10" s="947"/>
      <c r="CG10" s="947"/>
      <c r="CH10" s="947"/>
      <c r="CI10" s="947"/>
      <c r="CJ10" s="947"/>
      <c r="CK10" s="947"/>
      <c r="CL10" s="947"/>
      <c r="CM10" s="947"/>
      <c r="CN10" s="947"/>
      <c r="CO10" s="947"/>
      <c r="CP10" s="947"/>
      <c r="CQ10" s="947"/>
      <c r="CR10" s="947"/>
      <c r="CS10" s="947"/>
      <c r="CT10" s="947"/>
      <c r="CU10" s="947"/>
      <c r="CV10" s="947"/>
      <c r="CW10" s="947"/>
      <c r="CX10" s="947"/>
      <c r="CY10" s="947"/>
      <c r="CZ10" s="947"/>
      <c r="DA10" s="947"/>
      <c r="DB10" s="947"/>
      <c r="DC10" s="947"/>
      <c r="DD10" s="947"/>
      <c r="DE10" s="947"/>
      <c r="DF10" s="947"/>
      <c r="DG10" s="947"/>
      <c r="DH10" s="947"/>
      <c r="DI10" s="947"/>
      <c r="DJ10" s="947"/>
      <c r="DK10" s="947"/>
      <c r="DL10" s="947"/>
      <c r="DM10" s="947"/>
      <c r="DN10" s="947"/>
      <c r="DO10" s="947"/>
      <c r="DP10" s="947"/>
      <c r="DQ10" s="947"/>
      <c r="DR10" s="947"/>
      <c r="DS10" s="947"/>
      <c r="DT10" s="947"/>
      <c r="DU10" s="947"/>
      <c r="DV10" s="947"/>
      <c r="DW10" s="947"/>
    </row>
    <row r="11" spans="1:127" ht="13.7" customHeight="1" x14ac:dyDescent="0.3">
      <c r="A11" s="1223" t="s">
        <v>127</v>
      </c>
      <c r="B11" s="1224" t="str">
        <f t="shared" si="14"/>
        <v>rgb:[  0,  0,255], hsl:[240.0,100.0, 50.0], hwb:[240.0,  0.0,  0.0]</v>
      </c>
      <c r="C11" s="926" t="str">
        <f t="shared" si="15"/>
        <v>rgb(0 0 255)</v>
      </c>
      <c r="D11" s="926" t="str">
        <f t="shared" si="0"/>
        <v>hsl(240 100% 50%)</v>
      </c>
      <c r="E11" s="926" t="str">
        <f t="shared" si="16"/>
        <v>hwb(240 0% 0%)</v>
      </c>
      <c r="F11" s="964" t="str">
        <f t="shared" si="17"/>
        <v xml:space="preserve">  0</v>
      </c>
      <c r="G11" s="965" t="str">
        <f t="shared" si="1"/>
        <v xml:space="preserve">  0</v>
      </c>
      <c r="H11" s="966" t="str">
        <f t="shared" si="2"/>
        <v>255</v>
      </c>
      <c r="I11" s="964" t="str">
        <f t="shared" si="18"/>
        <v>240.0</v>
      </c>
      <c r="J11" s="965" t="str">
        <f t="shared" si="3"/>
        <v>100.0</v>
      </c>
      <c r="K11" s="966" t="str">
        <f t="shared" si="4"/>
        <v xml:space="preserve"> 50.0</v>
      </c>
      <c r="L11" s="964" t="str">
        <f t="shared" si="19"/>
        <v>240.0</v>
      </c>
      <c r="M11" s="965" t="str">
        <f t="shared" si="20"/>
        <v xml:space="preserve">  0.0</v>
      </c>
      <c r="N11" s="966" t="str">
        <f t="shared" si="5"/>
        <v xml:space="preserve">  0.0</v>
      </c>
      <c r="O11" s="984">
        <f t="shared" si="6"/>
        <v>240</v>
      </c>
      <c r="P11" s="985">
        <f t="shared" si="7"/>
        <v>100</v>
      </c>
      <c r="Q11" s="986">
        <f t="shared" si="21"/>
        <v>50</v>
      </c>
      <c r="R11" s="984">
        <f t="shared" si="22"/>
        <v>240</v>
      </c>
      <c r="S11" s="985">
        <f t="shared" si="23"/>
        <v>0</v>
      </c>
      <c r="T11" s="986">
        <f t="shared" si="8"/>
        <v>0</v>
      </c>
      <c r="U11" s="973">
        <v>0</v>
      </c>
      <c r="V11" s="974">
        <v>0</v>
      </c>
      <c r="W11" s="975">
        <v>255</v>
      </c>
      <c r="X11" s="996">
        <f t="shared" si="9"/>
        <v>240</v>
      </c>
      <c r="Y11" s="997">
        <f t="shared" si="10"/>
        <v>100</v>
      </c>
      <c r="Z11" s="998">
        <f t="shared" si="11"/>
        <v>50</v>
      </c>
      <c r="AA11" s="996">
        <f t="shared" si="12"/>
        <v>0</v>
      </c>
      <c r="AB11" s="998">
        <f t="shared" si="13"/>
        <v>0</v>
      </c>
      <c r="AC11" s="955">
        <f t="shared" si="24"/>
        <v>0</v>
      </c>
      <c r="AD11" s="956">
        <f t="shared" si="25"/>
        <v>0</v>
      </c>
      <c r="AE11" s="957">
        <f t="shared" si="26"/>
        <v>1</v>
      </c>
      <c r="AF11" s="955">
        <f t="shared" si="27"/>
        <v>0</v>
      </c>
      <c r="AG11" s="956">
        <f t="shared" si="28"/>
        <v>1</v>
      </c>
      <c r="AH11" s="956">
        <f t="shared" si="29"/>
        <v>1</v>
      </c>
      <c r="AI11" s="957">
        <f t="shared" si="30"/>
        <v>1</v>
      </c>
      <c r="AJ11" s="947"/>
      <c r="AK11" s="947"/>
      <c r="AL11" s="947"/>
      <c r="AM11" s="947"/>
      <c r="AN11" s="947"/>
      <c r="AO11" s="947"/>
      <c r="AP11" s="947"/>
      <c r="AQ11" s="947"/>
      <c r="AR11" s="947"/>
      <c r="AS11" s="947"/>
      <c r="AT11" s="947"/>
      <c r="AU11" s="947"/>
      <c r="AV11" s="947"/>
      <c r="AW11" s="947"/>
      <c r="AX11" s="947"/>
      <c r="AY11" s="947"/>
      <c r="AZ11" s="947"/>
      <c r="BA11" s="947"/>
      <c r="BB11" s="947"/>
      <c r="BC11" s="947"/>
      <c r="BD11" s="947"/>
      <c r="BE11" s="947"/>
      <c r="BF11" s="947"/>
      <c r="BG11" s="947"/>
      <c r="BH11" s="947"/>
      <c r="BI11" s="947"/>
      <c r="BJ11" s="947"/>
      <c r="BK11" s="947"/>
      <c r="BL11" s="947"/>
      <c r="BM11" s="947"/>
      <c r="BN11" s="947"/>
      <c r="BO11" s="947"/>
      <c r="BP11" s="947"/>
      <c r="BQ11" s="947"/>
      <c r="BR11" s="947"/>
      <c r="BS11" s="947"/>
      <c r="BT11" s="947"/>
      <c r="BU11" s="947"/>
      <c r="BV11" s="947"/>
      <c r="BW11" s="947"/>
      <c r="BX11" s="947"/>
      <c r="BY11" s="947"/>
      <c r="BZ11" s="947"/>
      <c r="CA11" s="947"/>
      <c r="CB11" s="947"/>
      <c r="CC11" s="947"/>
      <c r="CD11" s="947"/>
      <c r="CE11" s="947"/>
      <c r="CF11" s="947"/>
      <c r="CG11" s="947"/>
      <c r="CH11" s="947"/>
      <c r="CI11" s="947"/>
      <c r="CJ11" s="947"/>
      <c r="CK11" s="947"/>
      <c r="CL11" s="947"/>
      <c r="CM11" s="947"/>
      <c r="CN11" s="947"/>
      <c r="CO11" s="947"/>
      <c r="CP11" s="947"/>
      <c r="CQ11" s="947"/>
      <c r="CR11" s="947"/>
      <c r="CS11" s="947"/>
      <c r="CT11" s="947"/>
      <c r="CU11" s="947"/>
      <c r="CV11" s="947"/>
      <c r="CW11" s="947"/>
      <c r="CX11" s="947"/>
      <c r="CY11" s="947"/>
      <c r="CZ11" s="947"/>
      <c r="DA11" s="947"/>
      <c r="DB11" s="947"/>
      <c r="DC11" s="947"/>
      <c r="DD11" s="947"/>
      <c r="DE11" s="947"/>
      <c r="DF11" s="947"/>
      <c r="DG11" s="947"/>
      <c r="DH11" s="947"/>
      <c r="DI11" s="947"/>
      <c r="DJ11" s="947"/>
      <c r="DK11" s="947"/>
      <c r="DL11" s="947"/>
      <c r="DM11" s="947"/>
      <c r="DN11" s="947"/>
      <c r="DO11" s="947"/>
      <c r="DP11" s="947"/>
      <c r="DQ11" s="947"/>
      <c r="DR11" s="947"/>
      <c r="DS11" s="947"/>
      <c r="DT11" s="947"/>
      <c r="DU11" s="947"/>
      <c r="DV11" s="947"/>
      <c r="DW11" s="947"/>
    </row>
    <row r="12" spans="1:127" ht="13.7" customHeight="1" x14ac:dyDescent="0.3">
      <c r="A12" s="1223" t="s">
        <v>128</v>
      </c>
      <c r="B12" s="1224" t="str">
        <f t="shared" si="14"/>
        <v>rgb:[138, 43,226], hsl:[271.1, 75.9, 52.7], hwb:[271.1, 16.9, 11.4]</v>
      </c>
      <c r="C12" s="926" t="str">
        <f t="shared" si="15"/>
        <v>rgb(138 43 226)</v>
      </c>
      <c r="D12" s="926" t="str">
        <f t="shared" si="0"/>
        <v>hsl(271.1 75.9% 52.7%)</v>
      </c>
      <c r="E12" s="926" t="str">
        <f t="shared" si="16"/>
        <v>hwb(271.1 16.9% 11.4%)</v>
      </c>
      <c r="F12" s="964" t="str">
        <f t="shared" si="17"/>
        <v>138</v>
      </c>
      <c r="G12" s="965" t="str">
        <f t="shared" si="1"/>
        <v xml:space="preserve"> 43</v>
      </c>
      <c r="H12" s="966" t="str">
        <f t="shared" si="2"/>
        <v>226</v>
      </c>
      <c r="I12" s="964" t="str">
        <f t="shared" si="18"/>
        <v>271.1</v>
      </c>
      <c r="J12" s="965" t="str">
        <f t="shared" si="3"/>
        <v xml:space="preserve"> 75.9</v>
      </c>
      <c r="K12" s="966" t="str">
        <f t="shared" si="4"/>
        <v xml:space="preserve"> 52.7</v>
      </c>
      <c r="L12" s="964" t="str">
        <f t="shared" si="19"/>
        <v>271.1</v>
      </c>
      <c r="M12" s="965" t="str">
        <f t="shared" si="20"/>
        <v xml:space="preserve"> 16.9</v>
      </c>
      <c r="N12" s="966" t="str">
        <f t="shared" si="5"/>
        <v xml:space="preserve"> 11.4</v>
      </c>
      <c r="O12" s="984">
        <f t="shared" si="6"/>
        <v>271.10000000000002</v>
      </c>
      <c r="P12" s="985">
        <f t="shared" si="7"/>
        <v>75.900000000000006</v>
      </c>
      <c r="Q12" s="986">
        <f t="shared" si="21"/>
        <v>52.7</v>
      </c>
      <c r="R12" s="984">
        <f t="shared" si="22"/>
        <v>271.10000000000002</v>
      </c>
      <c r="S12" s="985">
        <f t="shared" si="23"/>
        <v>16.899999999999999</v>
      </c>
      <c r="T12" s="986">
        <f t="shared" si="8"/>
        <v>11.4</v>
      </c>
      <c r="U12" s="973">
        <v>138</v>
      </c>
      <c r="V12" s="974">
        <v>43</v>
      </c>
      <c r="W12" s="975">
        <v>226</v>
      </c>
      <c r="X12" s="996">
        <f t="shared" si="9"/>
        <v>271.14754098360658</v>
      </c>
      <c r="Y12" s="997">
        <f t="shared" si="10"/>
        <v>75.93360995850621</v>
      </c>
      <c r="Z12" s="998">
        <f t="shared" si="11"/>
        <v>52.745098039215691</v>
      </c>
      <c r="AA12" s="996">
        <f t="shared" si="12"/>
        <v>16.862745098039216</v>
      </c>
      <c r="AB12" s="998">
        <f t="shared" si="13"/>
        <v>11.372549019607847</v>
      </c>
      <c r="AC12" s="955">
        <f t="shared" si="24"/>
        <v>0.54117647058823526</v>
      </c>
      <c r="AD12" s="956">
        <f t="shared" si="25"/>
        <v>0.16862745098039217</v>
      </c>
      <c r="AE12" s="957">
        <f t="shared" si="26"/>
        <v>0.88627450980392153</v>
      </c>
      <c r="AF12" s="955">
        <f t="shared" si="27"/>
        <v>0.16862745098039217</v>
      </c>
      <c r="AG12" s="956">
        <f t="shared" si="28"/>
        <v>0.88627450980392153</v>
      </c>
      <c r="AH12" s="956">
        <f t="shared" si="29"/>
        <v>0.7176470588235293</v>
      </c>
      <c r="AI12" s="957">
        <f t="shared" si="30"/>
        <v>1.0549019607843138</v>
      </c>
      <c r="AJ12" s="947"/>
      <c r="AK12" s="947"/>
      <c r="AL12" s="947"/>
      <c r="AM12" s="947"/>
      <c r="AN12" s="947"/>
      <c r="AO12" s="947"/>
      <c r="AP12" s="947"/>
      <c r="AQ12" s="947"/>
      <c r="AR12" s="947"/>
      <c r="AS12" s="947"/>
      <c r="AT12" s="947"/>
      <c r="AU12" s="947"/>
      <c r="AV12" s="947"/>
      <c r="AW12" s="947"/>
      <c r="AX12" s="947"/>
      <c r="AY12" s="947"/>
      <c r="AZ12" s="947"/>
      <c r="BA12" s="947"/>
      <c r="BB12" s="947"/>
      <c r="BC12" s="947"/>
      <c r="BD12" s="947"/>
      <c r="BE12" s="947"/>
      <c r="BF12" s="947"/>
      <c r="BG12" s="947"/>
      <c r="BH12" s="947"/>
      <c r="BI12" s="947"/>
      <c r="BJ12" s="947"/>
      <c r="BK12" s="947"/>
      <c r="BL12" s="947"/>
      <c r="BM12" s="947"/>
      <c r="BN12" s="947"/>
      <c r="BO12" s="947"/>
      <c r="BP12" s="947"/>
      <c r="BQ12" s="947"/>
      <c r="BR12" s="947"/>
      <c r="BS12" s="947"/>
      <c r="BT12" s="947"/>
      <c r="BU12" s="947"/>
      <c r="BV12" s="947"/>
      <c r="BW12" s="947"/>
      <c r="BX12" s="947"/>
      <c r="BY12" s="947"/>
      <c r="BZ12" s="947"/>
      <c r="CA12" s="947"/>
      <c r="CB12" s="947"/>
      <c r="CC12" s="947"/>
      <c r="CD12" s="947"/>
      <c r="CE12" s="947"/>
      <c r="CF12" s="947"/>
      <c r="CG12" s="947"/>
      <c r="CH12" s="947"/>
      <c r="CI12" s="947"/>
      <c r="CJ12" s="947"/>
      <c r="CK12" s="947"/>
      <c r="CL12" s="947"/>
      <c r="CM12" s="947"/>
      <c r="CN12" s="947"/>
      <c r="CO12" s="947"/>
      <c r="CP12" s="947"/>
      <c r="CQ12" s="947"/>
      <c r="CR12" s="947"/>
      <c r="CS12" s="947"/>
      <c r="CT12" s="947"/>
      <c r="CU12" s="947"/>
      <c r="CV12" s="947"/>
      <c r="CW12" s="947"/>
      <c r="CX12" s="947"/>
      <c r="CY12" s="947"/>
      <c r="CZ12" s="947"/>
      <c r="DA12" s="947"/>
      <c r="DB12" s="947"/>
      <c r="DC12" s="947"/>
      <c r="DD12" s="947"/>
      <c r="DE12" s="947"/>
      <c r="DF12" s="947"/>
      <c r="DG12" s="947"/>
      <c r="DH12" s="947"/>
      <c r="DI12" s="947"/>
      <c r="DJ12" s="947"/>
      <c r="DK12" s="947"/>
      <c r="DL12" s="947"/>
      <c r="DM12" s="947"/>
      <c r="DN12" s="947"/>
      <c r="DO12" s="947"/>
      <c r="DP12" s="947"/>
      <c r="DQ12" s="947"/>
      <c r="DR12" s="947"/>
      <c r="DS12" s="947"/>
      <c r="DT12" s="947"/>
      <c r="DU12" s="947"/>
      <c r="DV12" s="947"/>
      <c r="DW12" s="947"/>
    </row>
    <row r="13" spans="1:127" ht="13.7" customHeight="1" x14ac:dyDescent="0.3">
      <c r="A13" s="1223" t="s">
        <v>129</v>
      </c>
      <c r="B13" s="1224" t="str">
        <f t="shared" si="14"/>
        <v>rgb:[165, 42, 42], hsl:[  0.0, 59.4, 40.6], hwb:[  0.0, 16.5, 35.3]</v>
      </c>
      <c r="C13" s="926" t="str">
        <f t="shared" si="15"/>
        <v>rgb(165 42 42)</v>
      </c>
      <c r="D13" s="926" t="str">
        <f t="shared" si="0"/>
        <v>hsl(0 59.4% 40.6%)</v>
      </c>
      <c r="E13" s="926" t="str">
        <f t="shared" si="16"/>
        <v>hwb(0 16.5% 35.3%)</v>
      </c>
      <c r="F13" s="964" t="str">
        <f t="shared" si="17"/>
        <v>165</v>
      </c>
      <c r="G13" s="965" t="str">
        <f t="shared" si="1"/>
        <v xml:space="preserve"> 42</v>
      </c>
      <c r="H13" s="966" t="str">
        <f t="shared" si="2"/>
        <v xml:space="preserve"> 42</v>
      </c>
      <c r="I13" s="964" t="str">
        <f t="shared" si="18"/>
        <v xml:space="preserve">  0.0</v>
      </c>
      <c r="J13" s="965" t="str">
        <f t="shared" si="3"/>
        <v xml:space="preserve"> 59.4</v>
      </c>
      <c r="K13" s="966" t="str">
        <f t="shared" si="4"/>
        <v xml:space="preserve"> 40.6</v>
      </c>
      <c r="L13" s="964" t="str">
        <f t="shared" si="19"/>
        <v xml:space="preserve">  0.0</v>
      </c>
      <c r="M13" s="965" t="str">
        <f t="shared" si="20"/>
        <v xml:space="preserve"> 16.5</v>
      </c>
      <c r="N13" s="966" t="str">
        <f t="shared" si="5"/>
        <v xml:space="preserve"> 35.3</v>
      </c>
      <c r="O13" s="984">
        <f t="shared" si="6"/>
        <v>0</v>
      </c>
      <c r="P13" s="985">
        <f t="shared" si="7"/>
        <v>59.4</v>
      </c>
      <c r="Q13" s="986">
        <f t="shared" si="21"/>
        <v>40.6</v>
      </c>
      <c r="R13" s="984">
        <f t="shared" si="22"/>
        <v>0</v>
      </c>
      <c r="S13" s="985">
        <f t="shared" si="23"/>
        <v>16.5</v>
      </c>
      <c r="T13" s="986">
        <f t="shared" si="8"/>
        <v>35.299999999999997</v>
      </c>
      <c r="U13" s="973">
        <v>165</v>
      </c>
      <c r="V13" s="974">
        <v>42</v>
      </c>
      <c r="W13" s="975">
        <v>42</v>
      </c>
      <c r="X13" s="996">
        <f t="shared" si="9"/>
        <v>0</v>
      </c>
      <c r="Y13" s="997">
        <f t="shared" si="10"/>
        <v>59.420289855072475</v>
      </c>
      <c r="Z13" s="998">
        <f t="shared" si="11"/>
        <v>40.588235294117645</v>
      </c>
      <c r="AA13" s="996">
        <f t="shared" si="12"/>
        <v>16.470588235294116</v>
      </c>
      <c r="AB13" s="998">
        <f t="shared" si="13"/>
        <v>35.294117647058819</v>
      </c>
      <c r="AC13" s="955">
        <f t="shared" si="24"/>
        <v>0.6470588235294118</v>
      </c>
      <c r="AD13" s="956">
        <f t="shared" si="25"/>
        <v>0.16470588235294117</v>
      </c>
      <c r="AE13" s="957">
        <f t="shared" si="26"/>
        <v>0.16470588235294117</v>
      </c>
      <c r="AF13" s="955">
        <f t="shared" si="27"/>
        <v>0.16470588235294117</v>
      </c>
      <c r="AG13" s="956">
        <f t="shared" si="28"/>
        <v>0.6470588235294118</v>
      </c>
      <c r="AH13" s="956">
        <f t="shared" si="29"/>
        <v>0.48235294117647065</v>
      </c>
      <c r="AI13" s="957">
        <f t="shared" si="30"/>
        <v>0.81176470588235294</v>
      </c>
      <c r="AJ13" s="947"/>
      <c r="AK13" s="947"/>
      <c r="AL13" s="947"/>
      <c r="AM13" s="947"/>
      <c r="AN13" s="947"/>
      <c r="AO13" s="947"/>
      <c r="AP13" s="947"/>
      <c r="AQ13" s="947"/>
      <c r="AR13" s="947"/>
      <c r="AS13" s="947"/>
      <c r="AT13" s="947"/>
      <c r="AU13" s="947"/>
      <c r="AV13" s="947"/>
      <c r="AW13" s="947"/>
      <c r="AX13" s="947"/>
      <c r="AY13" s="947"/>
      <c r="AZ13" s="947"/>
      <c r="BA13" s="947"/>
      <c r="BB13" s="947"/>
      <c r="BC13" s="947"/>
      <c r="BD13" s="947"/>
      <c r="BE13" s="947"/>
      <c r="BF13" s="947"/>
      <c r="BG13" s="947"/>
      <c r="BH13" s="947"/>
      <c r="BI13" s="947"/>
      <c r="BJ13" s="947"/>
      <c r="BK13" s="947"/>
      <c r="BL13" s="947"/>
      <c r="BM13" s="947"/>
      <c r="BN13" s="947"/>
      <c r="BO13" s="947"/>
      <c r="BP13" s="947"/>
      <c r="BQ13" s="947"/>
      <c r="BR13" s="947"/>
      <c r="BS13" s="947"/>
      <c r="BT13" s="947"/>
      <c r="BU13" s="947"/>
      <c r="BV13" s="947"/>
      <c r="BW13" s="947"/>
      <c r="BX13" s="947"/>
      <c r="BY13" s="947"/>
      <c r="BZ13" s="947"/>
      <c r="CA13" s="947"/>
      <c r="CB13" s="947"/>
      <c r="CC13" s="947"/>
      <c r="CD13" s="947"/>
      <c r="CE13" s="947"/>
      <c r="CF13" s="947"/>
      <c r="CG13" s="947"/>
      <c r="CH13" s="947"/>
      <c r="CI13" s="947"/>
      <c r="CJ13" s="947"/>
      <c r="CK13" s="947"/>
      <c r="CL13" s="947"/>
      <c r="CM13" s="947"/>
      <c r="CN13" s="947"/>
      <c r="CO13" s="947"/>
      <c r="CP13" s="947"/>
      <c r="CQ13" s="947"/>
      <c r="CR13" s="947"/>
      <c r="CS13" s="947"/>
      <c r="CT13" s="947"/>
      <c r="CU13" s="947"/>
      <c r="CV13" s="947"/>
      <c r="CW13" s="947"/>
      <c r="CX13" s="947"/>
      <c r="CY13" s="947"/>
      <c r="CZ13" s="947"/>
      <c r="DA13" s="947"/>
      <c r="DB13" s="947"/>
      <c r="DC13" s="947"/>
      <c r="DD13" s="947"/>
      <c r="DE13" s="947"/>
      <c r="DF13" s="947"/>
      <c r="DG13" s="947"/>
      <c r="DH13" s="947"/>
      <c r="DI13" s="947"/>
      <c r="DJ13" s="947"/>
      <c r="DK13" s="947"/>
      <c r="DL13" s="947"/>
      <c r="DM13" s="947"/>
      <c r="DN13" s="947"/>
      <c r="DO13" s="947"/>
      <c r="DP13" s="947"/>
      <c r="DQ13" s="947"/>
      <c r="DR13" s="947"/>
      <c r="DS13" s="947"/>
      <c r="DT13" s="947"/>
      <c r="DU13" s="947"/>
      <c r="DV13" s="947"/>
      <c r="DW13" s="947"/>
    </row>
    <row r="14" spans="1:127" ht="13.7" customHeight="1" x14ac:dyDescent="0.3">
      <c r="A14" s="1223" t="s">
        <v>130</v>
      </c>
      <c r="B14" s="1224" t="str">
        <f t="shared" si="14"/>
        <v>rgb:[222,184,135], hsl:[ 33.8, 56.9, 70.0], hwb:[ 33.8, 52.9, 12.9]</v>
      </c>
      <c r="C14" s="926" t="str">
        <f t="shared" si="15"/>
        <v>rgb(222 184 135)</v>
      </c>
      <c r="D14" s="926" t="str">
        <f t="shared" si="0"/>
        <v>hsl(33.8 56.9% 70%)</v>
      </c>
      <c r="E14" s="926" t="str">
        <f t="shared" si="16"/>
        <v>hwb(33.8 52.9% 12.9%)</v>
      </c>
      <c r="F14" s="964" t="str">
        <f t="shared" si="17"/>
        <v>222</v>
      </c>
      <c r="G14" s="965" t="str">
        <f t="shared" si="1"/>
        <v>184</v>
      </c>
      <c r="H14" s="966" t="str">
        <f t="shared" si="2"/>
        <v>135</v>
      </c>
      <c r="I14" s="964" t="str">
        <f t="shared" si="18"/>
        <v xml:space="preserve"> 33.8</v>
      </c>
      <c r="J14" s="965" t="str">
        <f t="shared" si="3"/>
        <v xml:space="preserve"> 56.9</v>
      </c>
      <c r="K14" s="966" t="str">
        <f t="shared" si="4"/>
        <v xml:space="preserve"> 70.0</v>
      </c>
      <c r="L14" s="964" t="str">
        <f t="shared" si="19"/>
        <v xml:space="preserve"> 33.8</v>
      </c>
      <c r="M14" s="965" t="str">
        <f t="shared" si="20"/>
        <v xml:space="preserve"> 52.9</v>
      </c>
      <c r="N14" s="966" t="str">
        <f t="shared" si="5"/>
        <v xml:space="preserve"> 12.9</v>
      </c>
      <c r="O14" s="984">
        <f t="shared" si="6"/>
        <v>33.799999999999997</v>
      </c>
      <c r="P14" s="985">
        <f t="shared" si="7"/>
        <v>56.9</v>
      </c>
      <c r="Q14" s="986">
        <f t="shared" si="21"/>
        <v>70</v>
      </c>
      <c r="R14" s="984">
        <f t="shared" si="22"/>
        <v>33.799999999999997</v>
      </c>
      <c r="S14" s="985">
        <f t="shared" si="23"/>
        <v>52.9</v>
      </c>
      <c r="T14" s="986">
        <f t="shared" si="8"/>
        <v>12.9</v>
      </c>
      <c r="U14" s="973">
        <v>222</v>
      </c>
      <c r="V14" s="974">
        <v>184</v>
      </c>
      <c r="W14" s="975">
        <v>135</v>
      </c>
      <c r="X14" s="996">
        <f t="shared" si="9"/>
        <v>33.793103448275858</v>
      </c>
      <c r="Y14" s="997">
        <f t="shared" si="10"/>
        <v>56.862745098039213</v>
      </c>
      <c r="Z14" s="998">
        <f t="shared" si="11"/>
        <v>70</v>
      </c>
      <c r="AA14" s="996">
        <f t="shared" si="12"/>
        <v>52.941176470588239</v>
      </c>
      <c r="AB14" s="998">
        <f t="shared" si="13"/>
        <v>12.941176470588234</v>
      </c>
      <c r="AC14" s="955">
        <f t="shared" si="24"/>
        <v>0.87058823529411766</v>
      </c>
      <c r="AD14" s="956">
        <f t="shared" si="25"/>
        <v>0.72156862745098038</v>
      </c>
      <c r="AE14" s="957">
        <f t="shared" si="26"/>
        <v>0.52941176470588236</v>
      </c>
      <c r="AF14" s="955">
        <f t="shared" si="27"/>
        <v>0.52941176470588236</v>
      </c>
      <c r="AG14" s="956">
        <f t="shared" si="28"/>
        <v>0.87058823529411766</v>
      </c>
      <c r="AH14" s="956">
        <f t="shared" si="29"/>
        <v>0.3411764705882353</v>
      </c>
      <c r="AI14" s="957">
        <f t="shared" si="30"/>
        <v>1.4</v>
      </c>
      <c r="AJ14" s="947"/>
      <c r="AK14" s="947"/>
      <c r="AL14" s="947"/>
      <c r="AM14" s="947"/>
      <c r="AN14" s="947"/>
      <c r="AO14" s="947"/>
      <c r="AP14" s="947"/>
      <c r="AQ14" s="947"/>
      <c r="AR14" s="947"/>
      <c r="AS14" s="947"/>
      <c r="AT14" s="947"/>
      <c r="AU14" s="947"/>
      <c r="AV14" s="947"/>
      <c r="AW14" s="947"/>
      <c r="AX14" s="947"/>
      <c r="AY14" s="947"/>
      <c r="AZ14" s="947"/>
      <c r="BA14" s="947"/>
      <c r="BB14" s="947"/>
      <c r="BC14" s="947"/>
      <c r="BD14" s="947"/>
      <c r="BE14" s="947"/>
      <c r="BF14" s="947"/>
      <c r="BG14" s="947"/>
      <c r="BH14" s="947"/>
      <c r="BI14" s="947"/>
      <c r="BJ14" s="947"/>
      <c r="BK14" s="947"/>
      <c r="BL14" s="947"/>
      <c r="BM14" s="947"/>
      <c r="BN14" s="947"/>
      <c r="BO14" s="947"/>
      <c r="BP14" s="947"/>
      <c r="BQ14" s="947"/>
      <c r="BR14" s="947"/>
      <c r="BS14" s="947"/>
      <c r="BT14" s="947"/>
      <c r="BU14" s="947"/>
      <c r="BV14" s="947"/>
      <c r="BW14" s="947"/>
      <c r="BX14" s="947"/>
      <c r="BY14" s="947"/>
      <c r="BZ14" s="947"/>
      <c r="CA14" s="947"/>
      <c r="CB14" s="947"/>
      <c r="CC14" s="947"/>
      <c r="CD14" s="947"/>
      <c r="CE14" s="947"/>
      <c r="CF14" s="947"/>
      <c r="CG14" s="947"/>
      <c r="CH14" s="947"/>
      <c r="CI14" s="947"/>
      <c r="CJ14" s="947"/>
      <c r="CK14" s="947"/>
      <c r="CL14" s="947"/>
      <c r="CM14" s="947"/>
      <c r="CN14" s="947"/>
      <c r="CO14" s="947"/>
      <c r="CP14" s="947"/>
      <c r="CQ14" s="947"/>
      <c r="CR14" s="947"/>
      <c r="CS14" s="947"/>
      <c r="CT14" s="947"/>
      <c r="CU14" s="947"/>
      <c r="CV14" s="947"/>
      <c r="CW14" s="947"/>
      <c r="CX14" s="947"/>
      <c r="CY14" s="947"/>
      <c r="CZ14" s="947"/>
      <c r="DA14" s="947"/>
      <c r="DB14" s="947"/>
      <c r="DC14" s="947"/>
      <c r="DD14" s="947"/>
      <c r="DE14" s="947"/>
      <c r="DF14" s="947"/>
      <c r="DG14" s="947"/>
      <c r="DH14" s="947"/>
      <c r="DI14" s="947"/>
      <c r="DJ14" s="947"/>
      <c r="DK14" s="947"/>
      <c r="DL14" s="947"/>
      <c r="DM14" s="947"/>
      <c r="DN14" s="947"/>
      <c r="DO14" s="947"/>
      <c r="DP14" s="947"/>
      <c r="DQ14" s="947"/>
      <c r="DR14" s="947"/>
      <c r="DS14" s="947"/>
      <c r="DT14" s="947"/>
      <c r="DU14" s="947"/>
      <c r="DV14" s="947"/>
      <c r="DW14" s="947"/>
    </row>
    <row r="15" spans="1:127" ht="13.7" customHeight="1" x14ac:dyDescent="0.3">
      <c r="A15" s="1223" t="s">
        <v>131</v>
      </c>
      <c r="B15" s="1224" t="str">
        <f t="shared" si="14"/>
        <v>rgb:[ 95,158,160], hsl:[181.8, 25.5, 50.0], hwb:[181.8, 37.3, 37.3]</v>
      </c>
      <c r="C15" s="926" t="str">
        <f t="shared" si="15"/>
        <v>rgb(95 158 160)</v>
      </c>
      <c r="D15" s="926" t="str">
        <f t="shared" si="0"/>
        <v>hsl(181.8 25.5% 50%)</v>
      </c>
      <c r="E15" s="926" t="str">
        <f t="shared" si="16"/>
        <v>hwb(181.8 37.3% 37.3%)</v>
      </c>
      <c r="F15" s="964" t="str">
        <f t="shared" si="17"/>
        <v xml:space="preserve"> 95</v>
      </c>
      <c r="G15" s="965" t="str">
        <f t="shared" si="1"/>
        <v>158</v>
      </c>
      <c r="H15" s="966" t="str">
        <f t="shared" si="2"/>
        <v>160</v>
      </c>
      <c r="I15" s="964" t="str">
        <f t="shared" si="18"/>
        <v>181.8</v>
      </c>
      <c r="J15" s="965" t="str">
        <f t="shared" si="3"/>
        <v xml:space="preserve"> 25.5</v>
      </c>
      <c r="K15" s="966" t="str">
        <f t="shared" si="4"/>
        <v xml:space="preserve"> 50.0</v>
      </c>
      <c r="L15" s="964" t="str">
        <f t="shared" si="19"/>
        <v>181.8</v>
      </c>
      <c r="M15" s="965" t="str">
        <f t="shared" si="20"/>
        <v xml:space="preserve"> 37.3</v>
      </c>
      <c r="N15" s="966" t="str">
        <f t="shared" si="5"/>
        <v xml:space="preserve"> 37.3</v>
      </c>
      <c r="O15" s="984">
        <f t="shared" si="6"/>
        <v>181.8</v>
      </c>
      <c r="P15" s="985">
        <f t="shared" si="7"/>
        <v>25.5</v>
      </c>
      <c r="Q15" s="986">
        <f t="shared" si="21"/>
        <v>50</v>
      </c>
      <c r="R15" s="984">
        <f t="shared" si="22"/>
        <v>181.8</v>
      </c>
      <c r="S15" s="985">
        <f t="shared" si="23"/>
        <v>37.299999999999997</v>
      </c>
      <c r="T15" s="986">
        <f t="shared" si="8"/>
        <v>37.299999999999997</v>
      </c>
      <c r="U15" s="973">
        <v>95</v>
      </c>
      <c r="V15" s="974">
        <v>158</v>
      </c>
      <c r="W15" s="975">
        <v>160</v>
      </c>
      <c r="X15" s="996">
        <f t="shared" si="9"/>
        <v>181.84615384615384</v>
      </c>
      <c r="Y15" s="997">
        <f t="shared" si="10"/>
        <v>25.490196078431371</v>
      </c>
      <c r="Z15" s="998">
        <f t="shared" si="11"/>
        <v>50</v>
      </c>
      <c r="AA15" s="996">
        <f t="shared" si="12"/>
        <v>37.254901960784316</v>
      </c>
      <c r="AB15" s="998">
        <f t="shared" si="13"/>
        <v>37.254901960784316</v>
      </c>
      <c r="AC15" s="955">
        <f t="shared" si="24"/>
        <v>0.37254901960784315</v>
      </c>
      <c r="AD15" s="956">
        <f t="shared" si="25"/>
        <v>0.61960784313725492</v>
      </c>
      <c r="AE15" s="957">
        <f t="shared" si="26"/>
        <v>0.62745098039215685</v>
      </c>
      <c r="AF15" s="955">
        <f t="shared" si="27"/>
        <v>0.37254901960784315</v>
      </c>
      <c r="AG15" s="956">
        <f t="shared" si="28"/>
        <v>0.62745098039215685</v>
      </c>
      <c r="AH15" s="956">
        <f t="shared" si="29"/>
        <v>0.25490196078431371</v>
      </c>
      <c r="AI15" s="957">
        <f t="shared" si="30"/>
        <v>1</v>
      </c>
      <c r="AJ15" s="947"/>
      <c r="AK15" s="947"/>
      <c r="AL15" s="947"/>
      <c r="AM15" s="947"/>
      <c r="AN15" s="947"/>
      <c r="AO15" s="947"/>
      <c r="AP15" s="947"/>
      <c r="AQ15" s="947"/>
      <c r="AR15" s="947"/>
      <c r="AS15" s="947"/>
      <c r="AT15" s="947"/>
      <c r="AU15" s="947"/>
      <c r="AV15" s="947"/>
      <c r="AW15" s="947"/>
      <c r="AX15" s="947"/>
      <c r="AY15" s="947"/>
      <c r="AZ15" s="947"/>
      <c r="BA15" s="947"/>
      <c r="BB15" s="947"/>
      <c r="BC15" s="947"/>
      <c r="BD15" s="947"/>
      <c r="BE15" s="947"/>
      <c r="BF15" s="947"/>
      <c r="BG15" s="947"/>
      <c r="BH15" s="947"/>
      <c r="BI15" s="947"/>
      <c r="BJ15" s="947"/>
      <c r="BK15" s="947"/>
      <c r="BL15" s="947"/>
      <c r="BM15" s="947"/>
      <c r="BN15" s="947"/>
      <c r="BO15" s="947"/>
      <c r="BP15" s="947"/>
      <c r="BQ15" s="947"/>
      <c r="BR15" s="947"/>
      <c r="BS15" s="947"/>
      <c r="BT15" s="947"/>
      <c r="BU15" s="947"/>
      <c r="BV15" s="947"/>
      <c r="BW15" s="947"/>
      <c r="BX15" s="947"/>
      <c r="BY15" s="947"/>
      <c r="BZ15" s="947"/>
      <c r="CA15" s="947"/>
      <c r="CB15" s="947"/>
      <c r="CC15" s="947"/>
      <c r="CD15" s="947"/>
      <c r="CE15" s="947"/>
      <c r="CF15" s="947"/>
      <c r="CG15" s="947"/>
      <c r="CH15" s="947"/>
      <c r="CI15" s="947"/>
      <c r="CJ15" s="947"/>
      <c r="CK15" s="947"/>
      <c r="CL15" s="947"/>
      <c r="CM15" s="947"/>
      <c r="CN15" s="947"/>
      <c r="CO15" s="947"/>
      <c r="CP15" s="947"/>
      <c r="CQ15" s="947"/>
      <c r="CR15" s="947"/>
      <c r="CS15" s="947"/>
      <c r="CT15" s="947"/>
      <c r="CU15" s="947"/>
      <c r="CV15" s="947"/>
      <c r="CW15" s="947"/>
      <c r="CX15" s="947"/>
      <c r="CY15" s="947"/>
      <c r="CZ15" s="947"/>
      <c r="DA15" s="947"/>
      <c r="DB15" s="947"/>
      <c r="DC15" s="947"/>
      <c r="DD15" s="947"/>
      <c r="DE15" s="947"/>
      <c r="DF15" s="947"/>
      <c r="DG15" s="947"/>
      <c r="DH15" s="947"/>
      <c r="DI15" s="947"/>
      <c r="DJ15" s="947"/>
      <c r="DK15" s="947"/>
      <c r="DL15" s="947"/>
      <c r="DM15" s="947"/>
      <c r="DN15" s="947"/>
      <c r="DO15" s="947"/>
      <c r="DP15" s="947"/>
      <c r="DQ15" s="947"/>
      <c r="DR15" s="947"/>
      <c r="DS15" s="947"/>
      <c r="DT15" s="947"/>
      <c r="DU15" s="947"/>
      <c r="DV15" s="947"/>
      <c r="DW15" s="947"/>
    </row>
    <row r="16" spans="1:127" ht="13.7" customHeight="1" x14ac:dyDescent="0.3">
      <c r="A16" s="1223" t="s">
        <v>132</v>
      </c>
      <c r="B16" s="1224" t="str">
        <f t="shared" si="14"/>
        <v>rgb:[127,255,  0], hsl:[ 90.1,100.0, 50.0], hwb:[ 90.1,  0.0,  0.0]</v>
      </c>
      <c r="C16" s="926" t="str">
        <f t="shared" si="15"/>
        <v>rgb(127 255 0)</v>
      </c>
      <c r="D16" s="926" t="str">
        <f t="shared" si="0"/>
        <v>hsl(90.1 100% 50%)</v>
      </c>
      <c r="E16" s="926" t="str">
        <f t="shared" si="16"/>
        <v>hwb(90.1 0% 0%)</v>
      </c>
      <c r="F16" s="964" t="str">
        <f t="shared" si="17"/>
        <v>127</v>
      </c>
      <c r="G16" s="965" t="str">
        <f t="shared" si="1"/>
        <v>255</v>
      </c>
      <c r="H16" s="966" t="str">
        <f t="shared" si="2"/>
        <v xml:space="preserve">  0</v>
      </c>
      <c r="I16" s="964" t="str">
        <f t="shared" si="18"/>
        <v xml:space="preserve"> 90.1</v>
      </c>
      <c r="J16" s="965" t="str">
        <f t="shared" si="3"/>
        <v>100.0</v>
      </c>
      <c r="K16" s="966" t="str">
        <f t="shared" si="4"/>
        <v xml:space="preserve"> 50.0</v>
      </c>
      <c r="L16" s="964" t="str">
        <f t="shared" si="19"/>
        <v xml:space="preserve"> 90.1</v>
      </c>
      <c r="M16" s="965" t="str">
        <f t="shared" si="20"/>
        <v xml:space="preserve">  0.0</v>
      </c>
      <c r="N16" s="966" t="str">
        <f t="shared" si="5"/>
        <v xml:space="preserve">  0.0</v>
      </c>
      <c r="O16" s="984">
        <f t="shared" si="6"/>
        <v>90.1</v>
      </c>
      <c r="P16" s="985">
        <f t="shared" si="7"/>
        <v>100</v>
      </c>
      <c r="Q16" s="986">
        <f t="shared" si="21"/>
        <v>50</v>
      </c>
      <c r="R16" s="984">
        <f t="shared" si="22"/>
        <v>90.1</v>
      </c>
      <c r="S16" s="985">
        <f t="shared" si="23"/>
        <v>0</v>
      </c>
      <c r="T16" s="986">
        <f t="shared" si="8"/>
        <v>0</v>
      </c>
      <c r="U16" s="973">
        <v>127</v>
      </c>
      <c r="V16" s="974">
        <v>255</v>
      </c>
      <c r="W16" s="975">
        <v>0</v>
      </c>
      <c r="X16" s="996">
        <f t="shared" si="9"/>
        <v>90.117647058823536</v>
      </c>
      <c r="Y16" s="997">
        <f t="shared" si="10"/>
        <v>100</v>
      </c>
      <c r="Z16" s="998">
        <f t="shared" si="11"/>
        <v>50</v>
      </c>
      <c r="AA16" s="996">
        <f t="shared" si="12"/>
        <v>0</v>
      </c>
      <c r="AB16" s="998">
        <f t="shared" si="13"/>
        <v>0</v>
      </c>
      <c r="AC16" s="955">
        <f t="shared" si="24"/>
        <v>0.49803921568627452</v>
      </c>
      <c r="AD16" s="956">
        <f t="shared" si="25"/>
        <v>1</v>
      </c>
      <c r="AE16" s="957">
        <f t="shared" si="26"/>
        <v>0</v>
      </c>
      <c r="AF16" s="955">
        <f t="shared" si="27"/>
        <v>0</v>
      </c>
      <c r="AG16" s="956">
        <f t="shared" si="28"/>
        <v>1</v>
      </c>
      <c r="AH16" s="956">
        <f t="shared" si="29"/>
        <v>1</v>
      </c>
      <c r="AI16" s="957">
        <f t="shared" si="30"/>
        <v>1</v>
      </c>
      <c r="AJ16" s="947"/>
      <c r="AK16" s="947"/>
      <c r="AL16" s="947"/>
      <c r="AM16" s="947"/>
      <c r="AN16" s="947"/>
      <c r="AO16" s="947"/>
      <c r="AP16" s="947"/>
      <c r="AQ16" s="947"/>
      <c r="AR16" s="947"/>
      <c r="AS16" s="947"/>
      <c r="AT16" s="947"/>
      <c r="AU16" s="947"/>
      <c r="AV16" s="947"/>
      <c r="AW16" s="947"/>
      <c r="AX16" s="947"/>
      <c r="AY16" s="947"/>
      <c r="AZ16" s="947"/>
      <c r="BA16" s="947"/>
      <c r="BB16" s="947"/>
      <c r="BC16" s="947"/>
      <c r="BD16" s="947"/>
      <c r="BE16" s="947"/>
      <c r="BF16" s="947"/>
      <c r="BG16" s="947"/>
      <c r="BH16" s="947"/>
      <c r="BI16" s="947"/>
      <c r="BJ16" s="947"/>
      <c r="BK16" s="947"/>
      <c r="BL16" s="947"/>
      <c r="BM16" s="947"/>
      <c r="BN16" s="947"/>
      <c r="BO16" s="947"/>
      <c r="BP16" s="947"/>
      <c r="BQ16" s="947"/>
      <c r="BR16" s="947"/>
      <c r="BS16" s="947"/>
      <c r="BT16" s="947"/>
      <c r="BU16" s="947"/>
      <c r="BV16" s="947"/>
      <c r="BW16" s="947"/>
      <c r="BX16" s="947"/>
      <c r="BY16" s="947"/>
      <c r="BZ16" s="947"/>
      <c r="CA16" s="947"/>
      <c r="CB16" s="947"/>
      <c r="CC16" s="947"/>
      <c r="CD16" s="947"/>
      <c r="CE16" s="947"/>
      <c r="CF16" s="947"/>
      <c r="CG16" s="947"/>
      <c r="CH16" s="947"/>
      <c r="CI16" s="947"/>
      <c r="CJ16" s="947"/>
      <c r="CK16" s="947"/>
      <c r="CL16" s="947"/>
      <c r="CM16" s="947"/>
      <c r="CN16" s="947"/>
      <c r="CO16" s="947"/>
      <c r="CP16" s="947"/>
      <c r="CQ16" s="947"/>
      <c r="CR16" s="947"/>
      <c r="CS16" s="947"/>
      <c r="CT16" s="947"/>
      <c r="CU16" s="947"/>
      <c r="CV16" s="947"/>
      <c r="CW16" s="947"/>
      <c r="CX16" s="947"/>
      <c r="CY16" s="947"/>
      <c r="CZ16" s="947"/>
      <c r="DA16" s="947"/>
      <c r="DB16" s="947"/>
      <c r="DC16" s="947"/>
      <c r="DD16" s="947"/>
      <c r="DE16" s="947"/>
      <c r="DF16" s="947"/>
      <c r="DG16" s="947"/>
      <c r="DH16" s="947"/>
      <c r="DI16" s="947"/>
      <c r="DJ16" s="947"/>
      <c r="DK16" s="947"/>
      <c r="DL16" s="947"/>
      <c r="DM16" s="947"/>
      <c r="DN16" s="947"/>
      <c r="DO16" s="947"/>
      <c r="DP16" s="947"/>
      <c r="DQ16" s="947"/>
      <c r="DR16" s="947"/>
      <c r="DS16" s="947"/>
      <c r="DT16" s="947"/>
      <c r="DU16" s="947"/>
      <c r="DV16" s="947"/>
      <c r="DW16" s="947"/>
    </row>
    <row r="17" spans="1:127" ht="13.7" customHeight="1" x14ac:dyDescent="0.3">
      <c r="A17" s="1223" t="s">
        <v>133</v>
      </c>
      <c r="B17" s="1224" t="str">
        <f t="shared" si="14"/>
        <v>rgb:[210,105, 30], hsl:[ 25.0, 75.0, 47.1], hwb:[ 25.0, 11.8, 17.6]</v>
      </c>
      <c r="C17" s="926" t="str">
        <f t="shared" si="15"/>
        <v>rgb(210 105 30)</v>
      </c>
      <c r="D17" s="926" t="str">
        <f t="shared" si="0"/>
        <v>hsl(25 75% 47.1%)</v>
      </c>
      <c r="E17" s="926" t="str">
        <f t="shared" si="16"/>
        <v>hwb(25 11.8% 17.6%)</v>
      </c>
      <c r="F17" s="964" t="str">
        <f t="shared" si="17"/>
        <v>210</v>
      </c>
      <c r="G17" s="965" t="str">
        <f t="shared" si="1"/>
        <v>105</v>
      </c>
      <c r="H17" s="966" t="str">
        <f t="shared" si="2"/>
        <v xml:space="preserve"> 30</v>
      </c>
      <c r="I17" s="964" t="str">
        <f t="shared" si="18"/>
        <v xml:space="preserve"> 25.0</v>
      </c>
      <c r="J17" s="965" t="str">
        <f t="shared" si="3"/>
        <v xml:space="preserve"> 75.0</v>
      </c>
      <c r="K17" s="966" t="str">
        <f t="shared" si="4"/>
        <v xml:space="preserve"> 47.1</v>
      </c>
      <c r="L17" s="964" t="str">
        <f t="shared" si="19"/>
        <v xml:space="preserve"> 25.0</v>
      </c>
      <c r="M17" s="965" t="str">
        <f t="shared" si="20"/>
        <v xml:space="preserve"> 11.8</v>
      </c>
      <c r="N17" s="966" t="str">
        <f t="shared" si="5"/>
        <v xml:space="preserve"> 17.6</v>
      </c>
      <c r="O17" s="984">
        <f t="shared" si="6"/>
        <v>25</v>
      </c>
      <c r="P17" s="985">
        <f t="shared" si="7"/>
        <v>75</v>
      </c>
      <c r="Q17" s="986">
        <f t="shared" si="21"/>
        <v>47.1</v>
      </c>
      <c r="R17" s="984">
        <f t="shared" si="22"/>
        <v>25</v>
      </c>
      <c r="S17" s="985">
        <f t="shared" si="23"/>
        <v>11.8</v>
      </c>
      <c r="T17" s="986">
        <f t="shared" si="8"/>
        <v>17.600000000000001</v>
      </c>
      <c r="U17" s="973">
        <v>210</v>
      </c>
      <c r="V17" s="974">
        <v>105</v>
      </c>
      <c r="W17" s="975">
        <v>30</v>
      </c>
      <c r="X17" s="996">
        <f t="shared" si="9"/>
        <v>24.999999999999996</v>
      </c>
      <c r="Y17" s="997">
        <f t="shared" si="10"/>
        <v>74.999999999999986</v>
      </c>
      <c r="Z17" s="998">
        <f t="shared" si="11"/>
        <v>47.058823529411761</v>
      </c>
      <c r="AA17" s="996">
        <f t="shared" si="12"/>
        <v>11.76470588235294</v>
      </c>
      <c r="AB17" s="998">
        <f t="shared" si="13"/>
        <v>17.647058823529417</v>
      </c>
      <c r="AC17" s="955">
        <f t="shared" si="24"/>
        <v>0.82352941176470584</v>
      </c>
      <c r="AD17" s="956">
        <f t="shared" si="25"/>
        <v>0.41176470588235292</v>
      </c>
      <c r="AE17" s="957">
        <f t="shared" si="26"/>
        <v>0.11764705882352941</v>
      </c>
      <c r="AF17" s="955">
        <f t="shared" si="27"/>
        <v>0.11764705882352941</v>
      </c>
      <c r="AG17" s="956">
        <f t="shared" si="28"/>
        <v>0.82352941176470584</v>
      </c>
      <c r="AH17" s="956">
        <f t="shared" si="29"/>
        <v>0.70588235294117641</v>
      </c>
      <c r="AI17" s="957">
        <f t="shared" si="30"/>
        <v>0.94117647058823528</v>
      </c>
      <c r="AJ17" s="947"/>
      <c r="AK17" s="947"/>
      <c r="AL17" s="947"/>
      <c r="AM17" s="947"/>
      <c r="AN17" s="947"/>
      <c r="AO17" s="947"/>
      <c r="AP17" s="947"/>
      <c r="AQ17" s="947"/>
      <c r="AR17" s="947"/>
      <c r="AS17" s="947"/>
      <c r="AT17" s="947"/>
      <c r="AU17" s="947"/>
      <c r="AV17" s="947"/>
      <c r="AW17" s="947"/>
      <c r="AX17" s="947"/>
      <c r="AY17" s="947"/>
      <c r="AZ17" s="947"/>
      <c r="BA17" s="947"/>
      <c r="BB17" s="947"/>
      <c r="BC17" s="947"/>
      <c r="BD17" s="947"/>
      <c r="BE17" s="947"/>
      <c r="BF17" s="947"/>
      <c r="BG17" s="947"/>
      <c r="BH17" s="947"/>
      <c r="BI17" s="947"/>
      <c r="BJ17" s="947"/>
      <c r="BK17" s="947"/>
      <c r="BL17" s="947"/>
      <c r="BM17" s="947"/>
      <c r="BN17" s="947"/>
      <c r="BO17" s="947"/>
      <c r="BP17" s="947"/>
      <c r="BQ17" s="947"/>
      <c r="BR17" s="947"/>
      <c r="BS17" s="947"/>
      <c r="BT17" s="947"/>
      <c r="BU17" s="947"/>
      <c r="BV17" s="947"/>
      <c r="BW17" s="947"/>
      <c r="BX17" s="947"/>
      <c r="BY17" s="947"/>
      <c r="BZ17" s="947"/>
      <c r="CA17" s="947"/>
      <c r="CB17" s="947"/>
      <c r="CC17" s="947"/>
      <c r="CD17" s="947"/>
      <c r="CE17" s="947"/>
      <c r="CF17" s="947"/>
      <c r="CG17" s="947"/>
      <c r="CH17" s="947"/>
      <c r="CI17" s="947"/>
      <c r="CJ17" s="947"/>
      <c r="CK17" s="947"/>
      <c r="CL17" s="947"/>
      <c r="CM17" s="947"/>
      <c r="CN17" s="947"/>
      <c r="CO17" s="947"/>
      <c r="CP17" s="947"/>
      <c r="CQ17" s="947"/>
      <c r="CR17" s="947"/>
      <c r="CS17" s="947"/>
      <c r="CT17" s="947"/>
      <c r="CU17" s="947"/>
      <c r="CV17" s="947"/>
      <c r="CW17" s="947"/>
      <c r="CX17" s="947"/>
      <c r="CY17" s="947"/>
      <c r="CZ17" s="947"/>
      <c r="DA17" s="947"/>
      <c r="DB17" s="947"/>
      <c r="DC17" s="947"/>
      <c r="DD17" s="947"/>
      <c r="DE17" s="947"/>
      <c r="DF17" s="947"/>
      <c r="DG17" s="947"/>
      <c r="DH17" s="947"/>
      <c r="DI17" s="947"/>
      <c r="DJ17" s="947"/>
      <c r="DK17" s="947"/>
      <c r="DL17" s="947"/>
      <c r="DM17" s="947"/>
      <c r="DN17" s="947"/>
      <c r="DO17" s="947"/>
      <c r="DP17" s="947"/>
      <c r="DQ17" s="947"/>
      <c r="DR17" s="947"/>
      <c r="DS17" s="947"/>
      <c r="DT17" s="947"/>
      <c r="DU17" s="947"/>
      <c r="DV17" s="947"/>
      <c r="DW17" s="947"/>
    </row>
    <row r="18" spans="1:127" ht="13.7" customHeight="1" x14ac:dyDescent="0.3">
      <c r="A18" s="1223" t="s">
        <v>134</v>
      </c>
      <c r="B18" s="1224" t="str">
        <f t="shared" si="14"/>
        <v>rgb:[255,127, 80], hsl:[ 16.1,100.0, 65.7], hwb:[ 16.1, 31.4,  0.0]</v>
      </c>
      <c r="C18" s="926" t="str">
        <f t="shared" si="15"/>
        <v>rgb(255 127 80)</v>
      </c>
      <c r="D18" s="926" t="str">
        <f t="shared" si="0"/>
        <v>hsl(16.1 100% 65.7%)</v>
      </c>
      <c r="E18" s="926" t="str">
        <f t="shared" si="16"/>
        <v>hwb(16.1 31.4% 0%)</v>
      </c>
      <c r="F18" s="964" t="str">
        <f t="shared" si="17"/>
        <v>255</v>
      </c>
      <c r="G18" s="965" t="str">
        <f t="shared" si="1"/>
        <v>127</v>
      </c>
      <c r="H18" s="966" t="str">
        <f t="shared" si="2"/>
        <v xml:space="preserve"> 80</v>
      </c>
      <c r="I18" s="964" t="str">
        <f t="shared" si="18"/>
        <v xml:space="preserve"> 16.1</v>
      </c>
      <c r="J18" s="965" t="str">
        <f t="shared" si="3"/>
        <v>100.0</v>
      </c>
      <c r="K18" s="966" t="str">
        <f t="shared" si="4"/>
        <v xml:space="preserve"> 65.7</v>
      </c>
      <c r="L18" s="964" t="str">
        <f t="shared" si="19"/>
        <v xml:space="preserve"> 16.1</v>
      </c>
      <c r="M18" s="965" t="str">
        <f t="shared" si="20"/>
        <v xml:space="preserve"> 31.4</v>
      </c>
      <c r="N18" s="966" t="str">
        <f t="shared" si="5"/>
        <v xml:space="preserve">  0.0</v>
      </c>
      <c r="O18" s="984">
        <f t="shared" si="6"/>
        <v>16.100000000000001</v>
      </c>
      <c r="P18" s="985">
        <f t="shared" si="7"/>
        <v>100</v>
      </c>
      <c r="Q18" s="986">
        <f t="shared" si="21"/>
        <v>65.7</v>
      </c>
      <c r="R18" s="984">
        <f t="shared" si="22"/>
        <v>16.100000000000001</v>
      </c>
      <c r="S18" s="985">
        <f t="shared" si="23"/>
        <v>31.4</v>
      </c>
      <c r="T18" s="986">
        <f t="shared" si="8"/>
        <v>0</v>
      </c>
      <c r="U18" s="973">
        <v>255</v>
      </c>
      <c r="V18" s="974">
        <v>127</v>
      </c>
      <c r="W18" s="975">
        <v>80</v>
      </c>
      <c r="X18" s="996">
        <f t="shared" si="9"/>
        <v>16.114285714285714</v>
      </c>
      <c r="Y18" s="997">
        <f t="shared" si="10"/>
        <v>100</v>
      </c>
      <c r="Z18" s="998">
        <f t="shared" si="11"/>
        <v>65.686274509803923</v>
      </c>
      <c r="AA18" s="996">
        <f t="shared" si="12"/>
        <v>31.372549019607842</v>
      </c>
      <c r="AB18" s="998">
        <f t="shared" si="13"/>
        <v>0</v>
      </c>
      <c r="AC18" s="955">
        <f t="shared" si="24"/>
        <v>1</v>
      </c>
      <c r="AD18" s="956">
        <f t="shared" si="25"/>
        <v>0.49803921568627452</v>
      </c>
      <c r="AE18" s="957">
        <f t="shared" si="26"/>
        <v>0.31372549019607843</v>
      </c>
      <c r="AF18" s="955">
        <f t="shared" si="27"/>
        <v>0.31372549019607843</v>
      </c>
      <c r="AG18" s="956">
        <f t="shared" si="28"/>
        <v>1</v>
      </c>
      <c r="AH18" s="956">
        <f t="shared" si="29"/>
        <v>0.68627450980392157</v>
      </c>
      <c r="AI18" s="957">
        <f t="shared" si="30"/>
        <v>1.3137254901960784</v>
      </c>
      <c r="AJ18" s="947"/>
      <c r="AK18" s="947"/>
      <c r="AL18" s="947"/>
      <c r="AM18" s="947"/>
      <c r="AN18" s="947"/>
      <c r="AO18" s="947"/>
      <c r="AP18" s="947"/>
      <c r="AQ18" s="947"/>
      <c r="AR18" s="947"/>
      <c r="AS18" s="947"/>
      <c r="AT18" s="947"/>
      <c r="AU18" s="947"/>
      <c r="AV18" s="947"/>
      <c r="AW18" s="947"/>
      <c r="AX18" s="947"/>
      <c r="AY18" s="947"/>
      <c r="AZ18" s="947"/>
      <c r="BA18" s="947"/>
      <c r="BB18" s="947"/>
      <c r="BC18" s="947"/>
      <c r="BD18" s="947"/>
      <c r="BE18" s="947"/>
      <c r="BF18" s="947"/>
      <c r="BG18" s="947"/>
      <c r="BH18" s="947"/>
      <c r="BI18" s="947"/>
      <c r="BJ18" s="947"/>
      <c r="BK18" s="947"/>
      <c r="BL18" s="947"/>
      <c r="BM18" s="947"/>
      <c r="BN18" s="947"/>
      <c r="BO18" s="947"/>
      <c r="BP18" s="947"/>
      <c r="BQ18" s="947"/>
      <c r="BR18" s="947"/>
      <c r="BS18" s="947"/>
      <c r="BT18" s="947"/>
      <c r="BU18" s="947"/>
      <c r="BV18" s="947"/>
      <c r="BW18" s="947"/>
      <c r="BX18" s="947"/>
      <c r="BY18" s="947"/>
      <c r="BZ18" s="947"/>
      <c r="CA18" s="947"/>
      <c r="CB18" s="947"/>
      <c r="CC18" s="947"/>
      <c r="CD18" s="947"/>
      <c r="CE18" s="947"/>
      <c r="CF18" s="947"/>
      <c r="CG18" s="947"/>
      <c r="CH18" s="947"/>
      <c r="CI18" s="947"/>
      <c r="CJ18" s="947"/>
      <c r="CK18" s="947"/>
      <c r="CL18" s="947"/>
      <c r="CM18" s="947"/>
      <c r="CN18" s="947"/>
      <c r="CO18" s="947"/>
      <c r="CP18" s="947"/>
      <c r="CQ18" s="947"/>
      <c r="CR18" s="947"/>
      <c r="CS18" s="947"/>
      <c r="CT18" s="947"/>
      <c r="CU18" s="947"/>
      <c r="CV18" s="947"/>
      <c r="CW18" s="947"/>
      <c r="CX18" s="947"/>
      <c r="CY18" s="947"/>
      <c r="CZ18" s="947"/>
      <c r="DA18" s="947"/>
      <c r="DB18" s="947"/>
      <c r="DC18" s="947"/>
      <c r="DD18" s="947"/>
      <c r="DE18" s="947"/>
      <c r="DF18" s="947"/>
      <c r="DG18" s="947"/>
      <c r="DH18" s="947"/>
      <c r="DI18" s="947"/>
      <c r="DJ18" s="947"/>
      <c r="DK18" s="947"/>
      <c r="DL18" s="947"/>
      <c r="DM18" s="947"/>
      <c r="DN18" s="947"/>
      <c r="DO18" s="947"/>
      <c r="DP18" s="947"/>
      <c r="DQ18" s="947"/>
      <c r="DR18" s="947"/>
      <c r="DS18" s="947"/>
      <c r="DT18" s="947"/>
      <c r="DU18" s="947"/>
      <c r="DV18" s="947"/>
      <c r="DW18" s="947"/>
    </row>
    <row r="19" spans="1:127" ht="13.7" customHeight="1" x14ac:dyDescent="0.3">
      <c r="A19" s="1223" t="s">
        <v>135</v>
      </c>
      <c r="B19" s="1224" t="str">
        <f t="shared" si="14"/>
        <v>rgb:[100,149,237], hsl:[218.5, 79.2, 66.1], hwb:[218.5, 39.2,  7.1]</v>
      </c>
      <c r="C19" s="926" t="str">
        <f t="shared" si="15"/>
        <v>rgb(100 149 237)</v>
      </c>
      <c r="D19" s="926" t="str">
        <f t="shared" si="0"/>
        <v>hsl(218.5 79.2% 66.1%)</v>
      </c>
      <c r="E19" s="926" t="str">
        <f t="shared" si="16"/>
        <v>hwb(218.5 39.2% 7.1%)</v>
      </c>
      <c r="F19" s="964" t="str">
        <f t="shared" si="17"/>
        <v>100</v>
      </c>
      <c r="G19" s="965" t="str">
        <f t="shared" si="1"/>
        <v>149</v>
      </c>
      <c r="H19" s="966" t="str">
        <f t="shared" si="2"/>
        <v>237</v>
      </c>
      <c r="I19" s="964" t="str">
        <f t="shared" si="18"/>
        <v>218.5</v>
      </c>
      <c r="J19" s="965" t="str">
        <f t="shared" si="3"/>
        <v xml:space="preserve"> 79.2</v>
      </c>
      <c r="K19" s="966" t="str">
        <f t="shared" si="4"/>
        <v xml:space="preserve"> 66.1</v>
      </c>
      <c r="L19" s="964" t="str">
        <f t="shared" si="19"/>
        <v>218.5</v>
      </c>
      <c r="M19" s="965" t="str">
        <f t="shared" si="20"/>
        <v xml:space="preserve"> 39.2</v>
      </c>
      <c r="N19" s="966" t="str">
        <f t="shared" si="5"/>
        <v xml:space="preserve">  7.1</v>
      </c>
      <c r="O19" s="984">
        <f t="shared" si="6"/>
        <v>218.5</v>
      </c>
      <c r="P19" s="985">
        <f t="shared" si="7"/>
        <v>79.2</v>
      </c>
      <c r="Q19" s="986">
        <f t="shared" si="21"/>
        <v>66.099999999999994</v>
      </c>
      <c r="R19" s="984">
        <f t="shared" si="22"/>
        <v>218.5</v>
      </c>
      <c r="S19" s="985">
        <f t="shared" si="23"/>
        <v>39.200000000000003</v>
      </c>
      <c r="T19" s="986">
        <f t="shared" si="8"/>
        <v>7.1</v>
      </c>
      <c r="U19" s="973">
        <v>100</v>
      </c>
      <c r="V19" s="974">
        <v>149</v>
      </c>
      <c r="W19" s="975">
        <v>237</v>
      </c>
      <c r="X19" s="996">
        <f t="shared" si="9"/>
        <v>218.54014598540147</v>
      </c>
      <c r="Y19" s="997">
        <f t="shared" si="10"/>
        <v>79.190751445086718</v>
      </c>
      <c r="Z19" s="998">
        <f t="shared" si="11"/>
        <v>66.078431372549019</v>
      </c>
      <c r="AA19" s="996">
        <f t="shared" si="12"/>
        <v>39.215686274509807</v>
      </c>
      <c r="AB19" s="998">
        <f t="shared" si="13"/>
        <v>7.0588235294117618</v>
      </c>
      <c r="AC19" s="955">
        <f t="shared" si="24"/>
        <v>0.39215686274509803</v>
      </c>
      <c r="AD19" s="956">
        <f t="shared" si="25"/>
        <v>0.58431372549019611</v>
      </c>
      <c r="AE19" s="957">
        <f t="shared" si="26"/>
        <v>0.92941176470588238</v>
      </c>
      <c r="AF19" s="955">
        <f t="shared" si="27"/>
        <v>0.39215686274509803</v>
      </c>
      <c r="AG19" s="956">
        <f t="shared" si="28"/>
        <v>0.92941176470588238</v>
      </c>
      <c r="AH19" s="956">
        <f t="shared" si="29"/>
        <v>0.5372549019607844</v>
      </c>
      <c r="AI19" s="957">
        <f t="shared" si="30"/>
        <v>1.3215686274509804</v>
      </c>
      <c r="AJ19" s="947"/>
      <c r="AK19" s="947"/>
      <c r="AL19" s="947"/>
      <c r="AM19" s="947"/>
      <c r="AN19" s="947"/>
      <c r="AO19" s="947"/>
      <c r="AP19" s="947"/>
      <c r="AQ19" s="947"/>
      <c r="AR19" s="947"/>
      <c r="AS19" s="947"/>
      <c r="AT19" s="947"/>
      <c r="AU19" s="947"/>
      <c r="AV19" s="947"/>
      <c r="AW19" s="947"/>
      <c r="AX19" s="947"/>
      <c r="AY19" s="947"/>
      <c r="AZ19" s="947"/>
      <c r="BA19" s="947"/>
      <c r="BB19" s="947"/>
      <c r="BC19" s="947"/>
      <c r="BD19" s="947"/>
      <c r="BE19" s="947"/>
      <c r="BF19" s="947"/>
      <c r="BG19" s="947"/>
      <c r="BH19" s="947"/>
      <c r="BI19" s="947"/>
      <c r="BJ19" s="947"/>
      <c r="BK19" s="947"/>
      <c r="BL19" s="947"/>
      <c r="BM19" s="947"/>
      <c r="BN19" s="947"/>
      <c r="BO19" s="947"/>
      <c r="BP19" s="947"/>
      <c r="BQ19" s="947"/>
      <c r="BR19" s="947"/>
      <c r="BS19" s="947"/>
      <c r="BT19" s="947"/>
      <c r="BU19" s="947"/>
      <c r="BV19" s="947"/>
      <c r="BW19" s="947"/>
      <c r="BX19" s="947"/>
      <c r="BY19" s="947"/>
      <c r="BZ19" s="947"/>
      <c r="CA19" s="947"/>
      <c r="CB19" s="947"/>
      <c r="CC19" s="947"/>
      <c r="CD19" s="947"/>
      <c r="CE19" s="947"/>
      <c r="CF19" s="947"/>
      <c r="CG19" s="947"/>
      <c r="CH19" s="947"/>
      <c r="CI19" s="947"/>
      <c r="CJ19" s="947"/>
      <c r="CK19" s="947"/>
      <c r="CL19" s="947"/>
      <c r="CM19" s="947"/>
      <c r="CN19" s="947"/>
      <c r="CO19" s="947"/>
      <c r="CP19" s="947"/>
      <c r="CQ19" s="947"/>
      <c r="CR19" s="947"/>
      <c r="CS19" s="947"/>
      <c r="CT19" s="947"/>
      <c r="CU19" s="947"/>
      <c r="CV19" s="947"/>
      <c r="CW19" s="947"/>
      <c r="CX19" s="947"/>
      <c r="CY19" s="947"/>
      <c r="CZ19" s="947"/>
      <c r="DA19" s="947"/>
      <c r="DB19" s="947"/>
      <c r="DC19" s="947"/>
      <c r="DD19" s="947"/>
      <c r="DE19" s="947"/>
      <c r="DF19" s="947"/>
      <c r="DG19" s="947"/>
      <c r="DH19" s="947"/>
      <c r="DI19" s="947"/>
      <c r="DJ19" s="947"/>
      <c r="DK19" s="947"/>
      <c r="DL19" s="947"/>
      <c r="DM19" s="947"/>
      <c r="DN19" s="947"/>
      <c r="DO19" s="947"/>
      <c r="DP19" s="947"/>
      <c r="DQ19" s="947"/>
      <c r="DR19" s="947"/>
      <c r="DS19" s="947"/>
      <c r="DT19" s="947"/>
      <c r="DU19" s="947"/>
      <c r="DV19" s="947"/>
      <c r="DW19" s="947"/>
    </row>
    <row r="20" spans="1:127" ht="13.7" customHeight="1" x14ac:dyDescent="0.3">
      <c r="A20" s="1223" t="s">
        <v>136</v>
      </c>
      <c r="B20" s="1224" t="str">
        <f t="shared" si="14"/>
        <v>rgb:[255,248,220], hsl:[ 48.0,100.0, 93.1], hwb:[ 48.0, 86.3,  0.0]</v>
      </c>
      <c r="C20" s="926" t="str">
        <f t="shared" si="15"/>
        <v>rgb(255 248 220)</v>
      </c>
      <c r="D20" s="926" t="str">
        <f t="shared" si="0"/>
        <v>hsl(48 100% 93.1%)</v>
      </c>
      <c r="E20" s="926" t="str">
        <f t="shared" si="16"/>
        <v>hwb(48 86.3% 0%)</v>
      </c>
      <c r="F20" s="964" t="str">
        <f t="shared" si="17"/>
        <v>255</v>
      </c>
      <c r="G20" s="965" t="str">
        <f t="shared" si="1"/>
        <v>248</v>
      </c>
      <c r="H20" s="966" t="str">
        <f t="shared" si="2"/>
        <v>220</v>
      </c>
      <c r="I20" s="964" t="str">
        <f t="shared" si="18"/>
        <v xml:space="preserve"> 48.0</v>
      </c>
      <c r="J20" s="965" t="str">
        <f t="shared" si="3"/>
        <v>100.0</v>
      </c>
      <c r="K20" s="966" t="str">
        <f t="shared" si="4"/>
        <v xml:space="preserve"> 93.1</v>
      </c>
      <c r="L20" s="964" t="str">
        <f t="shared" si="19"/>
        <v xml:space="preserve"> 48.0</v>
      </c>
      <c r="M20" s="965" t="str">
        <f t="shared" si="20"/>
        <v xml:space="preserve"> 86.3</v>
      </c>
      <c r="N20" s="966" t="str">
        <f t="shared" si="5"/>
        <v xml:space="preserve">  0.0</v>
      </c>
      <c r="O20" s="984">
        <f t="shared" si="6"/>
        <v>48</v>
      </c>
      <c r="P20" s="985">
        <f t="shared" si="7"/>
        <v>100</v>
      </c>
      <c r="Q20" s="986">
        <f t="shared" si="21"/>
        <v>93.1</v>
      </c>
      <c r="R20" s="984">
        <f t="shared" si="22"/>
        <v>48</v>
      </c>
      <c r="S20" s="985">
        <f t="shared" si="23"/>
        <v>86.3</v>
      </c>
      <c r="T20" s="986">
        <f t="shared" si="8"/>
        <v>0</v>
      </c>
      <c r="U20" s="973">
        <v>255</v>
      </c>
      <c r="V20" s="974">
        <v>248</v>
      </c>
      <c r="W20" s="975">
        <v>220</v>
      </c>
      <c r="X20" s="996">
        <f t="shared" si="9"/>
        <v>47.999999999999986</v>
      </c>
      <c r="Y20" s="997">
        <f t="shared" si="10"/>
        <v>100</v>
      </c>
      <c r="Z20" s="998">
        <f t="shared" si="11"/>
        <v>93.137254901960787</v>
      </c>
      <c r="AA20" s="996">
        <f t="shared" si="12"/>
        <v>86.274509803921575</v>
      </c>
      <c r="AB20" s="998">
        <f t="shared" si="13"/>
        <v>0</v>
      </c>
      <c r="AC20" s="955">
        <f t="shared" si="24"/>
        <v>1</v>
      </c>
      <c r="AD20" s="956">
        <f t="shared" si="25"/>
        <v>0.97254901960784312</v>
      </c>
      <c r="AE20" s="957">
        <f t="shared" si="26"/>
        <v>0.86274509803921573</v>
      </c>
      <c r="AF20" s="955">
        <f t="shared" si="27"/>
        <v>0.86274509803921573</v>
      </c>
      <c r="AG20" s="956">
        <f t="shared" si="28"/>
        <v>1</v>
      </c>
      <c r="AH20" s="956">
        <f t="shared" si="29"/>
        <v>0.13725490196078427</v>
      </c>
      <c r="AI20" s="957">
        <f t="shared" si="30"/>
        <v>1.8627450980392157</v>
      </c>
      <c r="AJ20" s="947"/>
      <c r="AK20" s="947"/>
      <c r="AL20" s="947"/>
      <c r="AM20" s="947"/>
      <c r="AN20" s="947"/>
      <c r="AO20" s="947"/>
      <c r="AP20" s="947"/>
      <c r="AQ20" s="947"/>
      <c r="AR20" s="947"/>
      <c r="AS20" s="947"/>
      <c r="AT20" s="947"/>
      <c r="AU20" s="947"/>
      <c r="AV20" s="947"/>
      <c r="AW20" s="947"/>
      <c r="AX20" s="947"/>
      <c r="AY20" s="947"/>
      <c r="AZ20" s="947"/>
      <c r="BA20" s="947"/>
      <c r="BB20" s="947"/>
      <c r="BC20" s="947"/>
      <c r="BD20" s="947"/>
      <c r="BE20" s="947"/>
      <c r="BF20" s="947"/>
      <c r="BG20" s="947"/>
      <c r="BH20" s="947"/>
      <c r="BI20" s="947"/>
      <c r="BJ20" s="947"/>
      <c r="BK20" s="947"/>
      <c r="BL20" s="947"/>
      <c r="BM20" s="947"/>
      <c r="BN20" s="947"/>
      <c r="BO20" s="947"/>
      <c r="BP20" s="947"/>
      <c r="BQ20" s="947"/>
      <c r="BR20" s="947"/>
      <c r="BS20" s="947"/>
      <c r="BT20" s="947"/>
      <c r="BU20" s="947"/>
      <c r="BV20" s="947"/>
      <c r="BW20" s="947"/>
      <c r="BX20" s="947"/>
      <c r="BY20" s="947"/>
      <c r="BZ20" s="947"/>
      <c r="CA20" s="947"/>
      <c r="CB20" s="947"/>
      <c r="CC20" s="947"/>
      <c r="CD20" s="947"/>
      <c r="CE20" s="947"/>
      <c r="CF20" s="947"/>
      <c r="CG20" s="947"/>
      <c r="CH20" s="947"/>
      <c r="CI20" s="947"/>
      <c r="CJ20" s="947"/>
      <c r="CK20" s="947"/>
      <c r="CL20" s="947"/>
      <c r="CM20" s="947"/>
      <c r="CN20" s="947"/>
      <c r="CO20" s="947"/>
      <c r="CP20" s="947"/>
      <c r="CQ20" s="947"/>
      <c r="CR20" s="947"/>
      <c r="CS20" s="947"/>
      <c r="CT20" s="947"/>
      <c r="CU20" s="947"/>
      <c r="CV20" s="947"/>
      <c r="CW20" s="947"/>
      <c r="CX20" s="947"/>
      <c r="CY20" s="947"/>
      <c r="CZ20" s="947"/>
      <c r="DA20" s="947"/>
      <c r="DB20" s="947"/>
      <c r="DC20" s="947"/>
      <c r="DD20" s="947"/>
      <c r="DE20" s="947"/>
      <c r="DF20" s="947"/>
      <c r="DG20" s="947"/>
      <c r="DH20" s="947"/>
      <c r="DI20" s="947"/>
      <c r="DJ20" s="947"/>
      <c r="DK20" s="947"/>
      <c r="DL20" s="947"/>
      <c r="DM20" s="947"/>
      <c r="DN20" s="947"/>
      <c r="DO20" s="947"/>
      <c r="DP20" s="947"/>
      <c r="DQ20" s="947"/>
      <c r="DR20" s="947"/>
      <c r="DS20" s="947"/>
      <c r="DT20" s="947"/>
      <c r="DU20" s="947"/>
      <c r="DV20" s="947"/>
      <c r="DW20" s="947"/>
    </row>
    <row r="21" spans="1:127" ht="13.7" customHeight="1" x14ac:dyDescent="0.3">
      <c r="A21" s="1223" t="s">
        <v>137</v>
      </c>
      <c r="B21" s="1224" t="str">
        <f t="shared" si="14"/>
        <v>rgb:[220, 20, 60], hsl:[348.0, 83.3, 47.1], hwb:[348.0,  7.8, 13.7]</v>
      </c>
      <c r="C21" s="926" t="str">
        <f t="shared" si="15"/>
        <v>rgb(220 20 60)</v>
      </c>
      <c r="D21" s="926" t="str">
        <f t="shared" si="0"/>
        <v>hsl(348 83.3% 47.1%)</v>
      </c>
      <c r="E21" s="926" t="str">
        <f t="shared" si="16"/>
        <v>hwb(348 7.8% 13.7%)</v>
      </c>
      <c r="F21" s="964" t="str">
        <f t="shared" si="17"/>
        <v>220</v>
      </c>
      <c r="G21" s="965" t="str">
        <f t="shared" si="1"/>
        <v xml:space="preserve"> 20</v>
      </c>
      <c r="H21" s="966" t="str">
        <f t="shared" si="2"/>
        <v xml:space="preserve"> 60</v>
      </c>
      <c r="I21" s="964" t="str">
        <f t="shared" si="18"/>
        <v>348.0</v>
      </c>
      <c r="J21" s="965" t="str">
        <f t="shared" si="3"/>
        <v xml:space="preserve"> 83.3</v>
      </c>
      <c r="K21" s="966" t="str">
        <f t="shared" si="4"/>
        <v xml:space="preserve"> 47.1</v>
      </c>
      <c r="L21" s="964" t="str">
        <f t="shared" si="19"/>
        <v>348.0</v>
      </c>
      <c r="M21" s="965" t="str">
        <f t="shared" si="20"/>
        <v xml:space="preserve">  7.8</v>
      </c>
      <c r="N21" s="966" t="str">
        <f t="shared" si="5"/>
        <v xml:space="preserve"> 13.7</v>
      </c>
      <c r="O21" s="984">
        <f t="shared" si="6"/>
        <v>348</v>
      </c>
      <c r="P21" s="985">
        <f t="shared" si="7"/>
        <v>83.3</v>
      </c>
      <c r="Q21" s="986">
        <f t="shared" si="21"/>
        <v>47.1</v>
      </c>
      <c r="R21" s="984">
        <f t="shared" si="22"/>
        <v>348</v>
      </c>
      <c r="S21" s="985">
        <f t="shared" si="23"/>
        <v>7.8</v>
      </c>
      <c r="T21" s="986">
        <f t="shared" si="8"/>
        <v>13.7</v>
      </c>
      <c r="U21" s="973">
        <v>220</v>
      </c>
      <c r="V21" s="974">
        <v>20</v>
      </c>
      <c r="W21" s="975">
        <v>60</v>
      </c>
      <c r="X21" s="996">
        <f t="shared" si="9"/>
        <v>348</v>
      </c>
      <c r="Y21" s="997">
        <f t="shared" si="10"/>
        <v>83.333333333333343</v>
      </c>
      <c r="Z21" s="998">
        <f t="shared" si="11"/>
        <v>47.058823529411761</v>
      </c>
      <c r="AA21" s="996">
        <f t="shared" si="12"/>
        <v>7.8431372549019605</v>
      </c>
      <c r="AB21" s="998">
        <f t="shared" si="13"/>
        <v>13.725490196078427</v>
      </c>
      <c r="AC21" s="955">
        <f t="shared" si="24"/>
        <v>0.86274509803921573</v>
      </c>
      <c r="AD21" s="956">
        <f t="shared" si="25"/>
        <v>7.8431372549019607E-2</v>
      </c>
      <c r="AE21" s="957">
        <f t="shared" si="26"/>
        <v>0.23529411764705882</v>
      </c>
      <c r="AF21" s="955">
        <f t="shared" si="27"/>
        <v>7.8431372549019607E-2</v>
      </c>
      <c r="AG21" s="956">
        <f t="shared" si="28"/>
        <v>0.86274509803921573</v>
      </c>
      <c r="AH21" s="956">
        <f t="shared" si="29"/>
        <v>0.78431372549019618</v>
      </c>
      <c r="AI21" s="957">
        <f t="shared" si="30"/>
        <v>0.94117647058823528</v>
      </c>
      <c r="AJ21" s="947"/>
      <c r="AK21" s="947"/>
      <c r="AL21" s="947"/>
      <c r="AM21" s="947"/>
      <c r="AN21" s="947"/>
      <c r="AO21" s="947"/>
      <c r="AP21" s="947"/>
      <c r="AQ21" s="947"/>
      <c r="AR21" s="947"/>
      <c r="AS21" s="947"/>
      <c r="AT21" s="947"/>
      <c r="AU21" s="947"/>
      <c r="AV21" s="947"/>
      <c r="AW21" s="947"/>
      <c r="AX21" s="947"/>
      <c r="AY21" s="947"/>
      <c r="AZ21" s="947"/>
      <c r="BA21" s="947"/>
      <c r="BB21" s="947"/>
      <c r="BC21" s="947"/>
      <c r="BD21" s="947"/>
      <c r="BE21" s="947"/>
      <c r="BF21" s="947"/>
      <c r="BG21" s="947"/>
      <c r="BH21" s="947"/>
      <c r="BI21" s="947"/>
      <c r="BJ21" s="947"/>
      <c r="BK21" s="947"/>
      <c r="BL21" s="947"/>
      <c r="BM21" s="947"/>
      <c r="BN21" s="947"/>
      <c r="BO21" s="947"/>
      <c r="BP21" s="947"/>
      <c r="BQ21" s="947"/>
      <c r="BR21" s="947"/>
      <c r="BS21" s="947"/>
      <c r="BT21" s="947"/>
      <c r="BU21" s="947"/>
      <c r="BV21" s="947"/>
      <c r="BW21" s="947"/>
      <c r="BX21" s="947"/>
      <c r="BY21" s="947"/>
      <c r="BZ21" s="947"/>
      <c r="CA21" s="947"/>
      <c r="CB21" s="947"/>
      <c r="CC21" s="947"/>
      <c r="CD21" s="947"/>
      <c r="CE21" s="947"/>
      <c r="CF21" s="947"/>
      <c r="CG21" s="947"/>
      <c r="CH21" s="947"/>
      <c r="CI21" s="947"/>
      <c r="CJ21" s="947"/>
      <c r="CK21" s="947"/>
      <c r="CL21" s="947"/>
      <c r="CM21" s="947"/>
      <c r="CN21" s="947"/>
      <c r="CO21" s="947"/>
      <c r="CP21" s="947"/>
      <c r="CQ21" s="947"/>
      <c r="CR21" s="947"/>
      <c r="CS21" s="947"/>
      <c r="CT21" s="947"/>
      <c r="CU21" s="947"/>
      <c r="CV21" s="947"/>
      <c r="CW21" s="947"/>
      <c r="CX21" s="947"/>
      <c r="CY21" s="947"/>
      <c r="CZ21" s="947"/>
      <c r="DA21" s="947"/>
      <c r="DB21" s="947"/>
      <c r="DC21" s="947"/>
      <c r="DD21" s="947"/>
      <c r="DE21" s="947"/>
      <c r="DF21" s="947"/>
      <c r="DG21" s="947"/>
      <c r="DH21" s="947"/>
      <c r="DI21" s="947"/>
      <c r="DJ21" s="947"/>
      <c r="DK21" s="947"/>
      <c r="DL21" s="947"/>
      <c r="DM21" s="947"/>
      <c r="DN21" s="947"/>
      <c r="DO21" s="947"/>
      <c r="DP21" s="947"/>
      <c r="DQ21" s="947"/>
      <c r="DR21" s="947"/>
      <c r="DS21" s="947"/>
      <c r="DT21" s="947"/>
      <c r="DU21" s="947"/>
      <c r="DV21" s="947"/>
      <c r="DW21" s="947"/>
    </row>
    <row r="22" spans="1:127" ht="13.7" customHeight="1" x14ac:dyDescent="0.3">
      <c r="A22" s="1223" t="s">
        <v>138</v>
      </c>
      <c r="B22" s="1224" t="str">
        <f t="shared" si="14"/>
        <v>rgb:[  0,255,255], hsl:[180.0,100.0, 50.0], hwb:[180.0,  0.0,  0.0]</v>
      </c>
      <c r="C22" s="926" t="str">
        <f t="shared" si="15"/>
        <v>rgb(0 255 255)</v>
      </c>
      <c r="D22" s="926" t="str">
        <f t="shared" si="0"/>
        <v>hsl(180 100% 50%)</v>
      </c>
      <c r="E22" s="926" t="str">
        <f t="shared" si="16"/>
        <v>hwb(180 0% 0%)</v>
      </c>
      <c r="F22" s="964" t="str">
        <f t="shared" si="17"/>
        <v xml:space="preserve">  0</v>
      </c>
      <c r="G22" s="965" t="str">
        <f t="shared" si="1"/>
        <v>255</v>
      </c>
      <c r="H22" s="966" t="str">
        <f t="shared" si="2"/>
        <v>255</v>
      </c>
      <c r="I22" s="964" t="str">
        <f t="shared" si="18"/>
        <v>180.0</v>
      </c>
      <c r="J22" s="965" t="str">
        <f t="shared" si="3"/>
        <v>100.0</v>
      </c>
      <c r="K22" s="966" t="str">
        <f t="shared" si="4"/>
        <v xml:space="preserve"> 50.0</v>
      </c>
      <c r="L22" s="964" t="str">
        <f t="shared" si="19"/>
        <v>180.0</v>
      </c>
      <c r="M22" s="965" t="str">
        <f t="shared" si="20"/>
        <v xml:space="preserve">  0.0</v>
      </c>
      <c r="N22" s="966" t="str">
        <f t="shared" si="5"/>
        <v xml:space="preserve">  0.0</v>
      </c>
      <c r="O22" s="984">
        <f t="shared" si="6"/>
        <v>180</v>
      </c>
      <c r="P22" s="985">
        <f t="shared" si="7"/>
        <v>100</v>
      </c>
      <c r="Q22" s="986">
        <f t="shared" si="21"/>
        <v>50</v>
      </c>
      <c r="R22" s="984">
        <f t="shared" si="22"/>
        <v>180</v>
      </c>
      <c r="S22" s="985">
        <f t="shared" si="23"/>
        <v>0</v>
      </c>
      <c r="T22" s="986">
        <f t="shared" si="8"/>
        <v>0</v>
      </c>
      <c r="U22" s="973">
        <v>0</v>
      </c>
      <c r="V22" s="974">
        <v>255</v>
      </c>
      <c r="W22" s="975">
        <v>255</v>
      </c>
      <c r="X22" s="996">
        <f t="shared" si="9"/>
        <v>180</v>
      </c>
      <c r="Y22" s="997">
        <f t="shared" si="10"/>
        <v>100</v>
      </c>
      <c r="Z22" s="998">
        <f t="shared" si="11"/>
        <v>50</v>
      </c>
      <c r="AA22" s="996">
        <f t="shared" si="12"/>
        <v>0</v>
      </c>
      <c r="AB22" s="998">
        <f t="shared" si="13"/>
        <v>0</v>
      </c>
      <c r="AC22" s="955">
        <f t="shared" si="24"/>
        <v>0</v>
      </c>
      <c r="AD22" s="956">
        <f t="shared" si="25"/>
        <v>1</v>
      </c>
      <c r="AE22" s="957">
        <f t="shared" si="26"/>
        <v>1</v>
      </c>
      <c r="AF22" s="955">
        <f t="shared" si="27"/>
        <v>0</v>
      </c>
      <c r="AG22" s="956">
        <f t="shared" si="28"/>
        <v>1</v>
      </c>
      <c r="AH22" s="956">
        <f t="shared" si="29"/>
        <v>1</v>
      </c>
      <c r="AI22" s="957">
        <f t="shared" si="30"/>
        <v>1</v>
      </c>
      <c r="AJ22" s="947"/>
      <c r="AK22" s="947"/>
      <c r="AL22" s="947"/>
      <c r="AM22" s="947"/>
      <c r="AN22" s="947"/>
      <c r="AO22" s="947"/>
      <c r="AP22" s="947"/>
      <c r="AQ22" s="947"/>
      <c r="AR22" s="947"/>
      <c r="AS22" s="947"/>
      <c r="AT22" s="947"/>
      <c r="AU22" s="947"/>
      <c r="AV22" s="947"/>
      <c r="AW22" s="947"/>
      <c r="AX22" s="947"/>
      <c r="AY22" s="947"/>
      <c r="AZ22" s="947"/>
      <c r="BA22" s="947"/>
      <c r="BB22" s="947"/>
      <c r="BC22" s="947"/>
      <c r="BD22" s="947"/>
      <c r="BE22" s="947"/>
      <c r="BF22" s="947"/>
      <c r="BG22" s="947"/>
      <c r="BH22" s="947"/>
      <c r="BI22" s="947"/>
      <c r="BJ22" s="947"/>
      <c r="BK22" s="947"/>
      <c r="BL22" s="947"/>
      <c r="BM22" s="947"/>
      <c r="BN22" s="947"/>
      <c r="BO22" s="947"/>
      <c r="BP22" s="947"/>
      <c r="BQ22" s="947"/>
      <c r="BR22" s="947"/>
      <c r="BS22" s="947"/>
      <c r="BT22" s="947"/>
      <c r="BU22" s="947"/>
      <c r="BV22" s="947"/>
      <c r="BW22" s="947"/>
      <c r="BX22" s="947"/>
      <c r="BY22" s="947"/>
      <c r="BZ22" s="947"/>
      <c r="CA22" s="947"/>
      <c r="CB22" s="947"/>
      <c r="CC22" s="947"/>
      <c r="CD22" s="947"/>
      <c r="CE22" s="947"/>
      <c r="CF22" s="947"/>
      <c r="CG22" s="947"/>
      <c r="CH22" s="947"/>
      <c r="CI22" s="947"/>
      <c r="CJ22" s="947"/>
      <c r="CK22" s="947"/>
      <c r="CL22" s="947"/>
      <c r="CM22" s="947"/>
      <c r="CN22" s="947"/>
      <c r="CO22" s="947"/>
      <c r="CP22" s="947"/>
      <c r="CQ22" s="947"/>
      <c r="CR22" s="947"/>
      <c r="CS22" s="947"/>
      <c r="CT22" s="947"/>
      <c r="CU22" s="947"/>
      <c r="CV22" s="947"/>
      <c r="CW22" s="947"/>
      <c r="CX22" s="947"/>
      <c r="CY22" s="947"/>
      <c r="CZ22" s="947"/>
      <c r="DA22" s="947"/>
      <c r="DB22" s="947"/>
      <c r="DC22" s="947"/>
      <c r="DD22" s="947"/>
      <c r="DE22" s="947"/>
      <c r="DF22" s="947"/>
      <c r="DG22" s="947"/>
      <c r="DH22" s="947"/>
      <c r="DI22" s="947"/>
      <c r="DJ22" s="947"/>
      <c r="DK22" s="947"/>
      <c r="DL22" s="947"/>
      <c r="DM22" s="947"/>
      <c r="DN22" s="947"/>
      <c r="DO22" s="947"/>
      <c r="DP22" s="947"/>
      <c r="DQ22" s="947"/>
      <c r="DR22" s="947"/>
      <c r="DS22" s="947"/>
      <c r="DT22" s="947"/>
      <c r="DU22" s="947"/>
      <c r="DV22" s="947"/>
      <c r="DW22" s="947"/>
    </row>
    <row r="23" spans="1:127" ht="13.7" customHeight="1" x14ac:dyDescent="0.3">
      <c r="A23" s="1223" t="s">
        <v>139</v>
      </c>
      <c r="B23" s="1224" t="str">
        <f t="shared" si="14"/>
        <v>rgb:[  0,  0,139], hsl:[240.0,100.0, 27.3], hwb:[240.0,  0.0, 45.5]</v>
      </c>
      <c r="C23" s="926" t="str">
        <f t="shared" si="15"/>
        <v>rgb(0 0 139)</v>
      </c>
      <c r="D23" s="926" t="str">
        <f t="shared" si="0"/>
        <v>hsl(240 100% 27.3%)</v>
      </c>
      <c r="E23" s="926" t="str">
        <f t="shared" si="16"/>
        <v>hwb(240 0% 45.5%)</v>
      </c>
      <c r="F23" s="964" t="str">
        <f t="shared" si="17"/>
        <v xml:space="preserve">  0</v>
      </c>
      <c r="G23" s="965" t="str">
        <f t="shared" si="1"/>
        <v xml:space="preserve">  0</v>
      </c>
      <c r="H23" s="966" t="str">
        <f t="shared" si="2"/>
        <v>139</v>
      </c>
      <c r="I23" s="964" t="str">
        <f t="shared" si="18"/>
        <v>240.0</v>
      </c>
      <c r="J23" s="965" t="str">
        <f t="shared" si="3"/>
        <v>100.0</v>
      </c>
      <c r="K23" s="966" t="str">
        <f t="shared" si="4"/>
        <v xml:space="preserve"> 27.3</v>
      </c>
      <c r="L23" s="964" t="str">
        <f t="shared" si="19"/>
        <v>240.0</v>
      </c>
      <c r="M23" s="965" t="str">
        <f t="shared" si="20"/>
        <v xml:space="preserve">  0.0</v>
      </c>
      <c r="N23" s="966" t="str">
        <f t="shared" si="5"/>
        <v xml:space="preserve"> 45.5</v>
      </c>
      <c r="O23" s="984">
        <f t="shared" si="6"/>
        <v>240</v>
      </c>
      <c r="P23" s="985">
        <f t="shared" si="7"/>
        <v>100</v>
      </c>
      <c r="Q23" s="986">
        <f t="shared" si="21"/>
        <v>27.3</v>
      </c>
      <c r="R23" s="984">
        <f t="shared" si="22"/>
        <v>240</v>
      </c>
      <c r="S23" s="985">
        <f t="shared" si="23"/>
        <v>0</v>
      </c>
      <c r="T23" s="986">
        <f t="shared" si="8"/>
        <v>45.5</v>
      </c>
      <c r="U23" s="973">
        <v>0</v>
      </c>
      <c r="V23" s="974">
        <v>0</v>
      </c>
      <c r="W23" s="975">
        <v>139</v>
      </c>
      <c r="X23" s="996">
        <f t="shared" si="9"/>
        <v>240</v>
      </c>
      <c r="Y23" s="997">
        <f t="shared" si="10"/>
        <v>100</v>
      </c>
      <c r="Z23" s="998">
        <f t="shared" si="11"/>
        <v>27.254901960784313</v>
      </c>
      <c r="AA23" s="996">
        <f t="shared" si="12"/>
        <v>0</v>
      </c>
      <c r="AB23" s="998">
        <f t="shared" si="13"/>
        <v>45.490196078431374</v>
      </c>
      <c r="AC23" s="955">
        <f t="shared" si="24"/>
        <v>0</v>
      </c>
      <c r="AD23" s="956">
        <f t="shared" si="25"/>
        <v>0</v>
      </c>
      <c r="AE23" s="957">
        <f t="shared" si="26"/>
        <v>0.54509803921568623</v>
      </c>
      <c r="AF23" s="955">
        <f t="shared" si="27"/>
        <v>0</v>
      </c>
      <c r="AG23" s="956">
        <f t="shared" si="28"/>
        <v>0.54509803921568623</v>
      </c>
      <c r="AH23" s="956">
        <f t="shared" si="29"/>
        <v>0.54509803921568623</v>
      </c>
      <c r="AI23" s="957">
        <f t="shared" si="30"/>
        <v>0.54509803921568623</v>
      </c>
      <c r="AJ23" s="947"/>
      <c r="AK23" s="947"/>
      <c r="AL23" s="947"/>
      <c r="AM23" s="947"/>
      <c r="AN23" s="947"/>
      <c r="AO23" s="947"/>
      <c r="AP23" s="947"/>
      <c r="AQ23" s="947"/>
      <c r="AR23" s="947"/>
      <c r="AS23" s="947"/>
      <c r="AT23" s="947"/>
      <c r="AU23" s="947"/>
      <c r="AV23" s="947"/>
      <c r="AW23" s="947"/>
      <c r="AX23" s="947"/>
      <c r="AY23" s="947"/>
      <c r="AZ23" s="947"/>
      <c r="BA23" s="947"/>
      <c r="BB23" s="947"/>
      <c r="BC23" s="947"/>
      <c r="BD23" s="947"/>
      <c r="BE23" s="947"/>
      <c r="BF23" s="947"/>
      <c r="BG23" s="947"/>
      <c r="BH23" s="947"/>
      <c r="BI23" s="947"/>
      <c r="BJ23" s="947"/>
      <c r="BK23" s="947"/>
      <c r="BL23" s="947"/>
      <c r="BM23" s="947"/>
      <c r="BN23" s="947"/>
      <c r="BO23" s="947"/>
      <c r="BP23" s="947"/>
      <c r="BQ23" s="947"/>
      <c r="BR23" s="947"/>
      <c r="BS23" s="947"/>
      <c r="BT23" s="947"/>
      <c r="BU23" s="947"/>
      <c r="BV23" s="947"/>
      <c r="BW23" s="947"/>
      <c r="BX23" s="947"/>
      <c r="BY23" s="947"/>
      <c r="BZ23" s="947"/>
      <c r="CA23" s="947"/>
      <c r="CB23" s="947"/>
      <c r="CC23" s="947"/>
      <c r="CD23" s="947"/>
      <c r="CE23" s="947"/>
      <c r="CF23" s="947"/>
      <c r="CG23" s="947"/>
      <c r="CH23" s="947"/>
      <c r="CI23" s="947"/>
      <c r="CJ23" s="947"/>
      <c r="CK23" s="947"/>
      <c r="CL23" s="947"/>
      <c r="CM23" s="947"/>
      <c r="CN23" s="947"/>
      <c r="CO23" s="947"/>
      <c r="CP23" s="947"/>
      <c r="CQ23" s="947"/>
      <c r="CR23" s="947"/>
      <c r="CS23" s="947"/>
      <c r="CT23" s="947"/>
      <c r="CU23" s="947"/>
      <c r="CV23" s="947"/>
      <c r="CW23" s="947"/>
      <c r="CX23" s="947"/>
      <c r="CY23" s="947"/>
      <c r="CZ23" s="947"/>
      <c r="DA23" s="947"/>
      <c r="DB23" s="947"/>
      <c r="DC23" s="947"/>
      <c r="DD23" s="947"/>
      <c r="DE23" s="947"/>
      <c r="DF23" s="947"/>
      <c r="DG23" s="947"/>
      <c r="DH23" s="947"/>
      <c r="DI23" s="947"/>
      <c r="DJ23" s="947"/>
      <c r="DK23" s="947"/>
      <c r="DL23" s="947"/>
      <c r="DM23" s="947"/>
      <c r="DN23" s="947"/>
      <c r="DO23" s="947"/>
      <c r="DP23" s="947"/>
      <c r="DQ23" s="947"/>
      <c r="DR23" s="947"/>
      <c r="DS23" s="947"/>
      <c r="DT23" s="947"/>
      <c r="DU23" s="947"/>
      <c r="DV23" s="947"/>
      <c r="DW23" s="947"/>
    </row>
    <row r="24" spans="1:127" ht="13.7" customHeight="1" x14ac:dyDescent="0.3">
      <c r="A24" s="1223" t="s">
        <v>140</v>
      </c>
      <c r="B24" s="1224" t="str">
        <f t="shared" si="14"/>
        <v>rgb:[  0,139,139], hsl:[180.0,100.0, 27.3], hwb:[180.0,  0.0, 45.5]</v>
      </c>
      <c r="C24" s="926" t="str">
        <f t="shared" si="15"/>
        <v>rgb(0 139 139)</v>
      </c>
      <c r="D24" s="926" t="str">
        <f t="shared" si="0"/>
        <v>hsl(180 100% 27.3%)</v>
      </c>
      <c r="E24" s="926" t="str">
        <f t="shared" si="16"/>
        <v>hwb(180 0% 45.5%)</v>
      </c>
      <c r="F24" s="964" t="str">
        <f t="shared" si="17"/>
        <v xml:space="preserve">  0</v>
      </c>
      <c r="G24" s="965" t="str">
        <f t="shared" si="1"/>
        <v>139</v>
      </c>
      <c r="H24" s="966" t="str">
        <f t="shared" si="2"/>
        <v>139</v>
      </c>
      <c r="I24" s="964" t="str">
        <f t="shared" si="18"/>
        <v>180.0</v>
      </c>
      <c r="J24" s="965" t="str">
        <f t="shared" si="3"/>
        <v>100.0</v>
      </c>
      <c r="K24" s="966" t="str">
        <f t="shared" si="4"/>
        <v xml:space="preserve"> 27.3</v>
      </c>
      <c r="L24" s="964" t="str">
        <f t="shared" si="19"/>
        <v>180.0</v>
      </c>
      <c r="M24" s="965" t="str">
        <f t="shared" si="20"/>
        <v xml:space="preserve">  0.0</v>
      </c>
      <c r="N24" s="966" t="str">
        <f t="shared" si="5"/>
        <v xml:space="preserve"> 45.5</v>
      </c>
      <c r="O24" s="984">
        <f t="shared" si="6"/>
        <v>180</v>
      </c>
      <c r="P24" s="985">
        <f t="shared" si="7"/>
        <v>100</v>
      </c>
      <c r="Q24" s="986">
        <f t="shared" si="21"/>
        <v>27.3</v>
      </c>
      <c r="R24" s="984">
        <f t="shared" si="22"/>
        <v>180</v>
      </c>
      <c r="S24" s="985">
        <f t="shared" si="23"/>
        <v>0</v>
      </c>
      <c r="T24" s="986">
        <f t="shared" si="8"/>
        <v>45.5</v>
      </c>
      <c r="U24" s="973">
        <v>0</v>
      </c>
      <c r="V24" s="974">
        <v>139</v>
      </c>
      <c r="W24" s="975">
        <v>139</v>
      </c>
      <c r="X24" s="996">
        <f t="shared" si="9"/>
        <v>180</v>
      </c>
      <c r="Y24" s="997">
        <f t="shared" si="10"/>
        <v>100</v>
      </c>
      <c r="Z24" s="998">
        <f t="shared" si="11"/>
        <v>27.254901960784313</v>
      </c>
      <c r="AA24" s="996">
        <f t="shared" si="12"/>
        <v>0</v>
      </c>
      <c r="AB24" s="998">
        <f t="shared" si="13"/>
        <v>45.490196078431374</v>
      </c>
      <c r="AC24" s="955">
        <f t="shared" si="24"/>
        <v>0</v>
      </c>
      <c r="AD24" s="956">
        <f t="shared" si="25"/>
        <v>0.54509803921568623</v>
      </c>
      <c r="AE24" s="957">
        <f t="shared" si="26"/>
        <v>0.54509803921568623</v>
      </c>
      <c r="AF24" s="955">
        <f t="shared" si="27"/>
        <v>0</v>
      </c>
      <c r="AG24" s="956">
        <f t="shared" si="28"/>
        <v>0.54509803921568623</v>
      </c>
      <c r="AH24" s="956">
        <f t="shared" si="29"/>
        <v>0.54509803921568623</v>
      </c>
      <c r="AI24" s="957">
        <f t="shared" si="30"/>
        <v>0.54509803921568623</v>
      </c>
      <c r="AJ24" s="947"/>
      <c r="AK24" s="947"/>
      <c r="AL24" s="947"/>
      <c r="AM24" s="947"/>
      <c r="AN24" s="947"/>
      <c r="AO24" s="947"/>
      <c r="AP24" s="947"/>
      <c r="AQ24" s="947"/>
      <c r="AR24" s="947"/>
      <c r="AS24" s="947"/>
      <c r="AT24" s="947"/>
      <c r="AU24" s="947"/>
      <c r="AV24" s="947"/>
      <c r="AW24" s="947"/>
      <c r="AX24" s="947"/>
      <c r="AY24" s="947"/>
      <c r="AZ24" s="947"/>
      <c r="BA24" s="947"/>
      <c r="BB24" s="947"/>
      <c r="BC24" s="947"/>
      <c r="BD24" s="947"/>
      <c r="BE24" s="947"/>
      <c r="BF24" s="947"/>
      <c r="BG24" s="947"/>
      <c r="BH24" s="947"/>
      <c r="BI24" s="947"/>
      <c r="BJ24" s="947"/>
      <c r="BK24" s="947"/>
      <c r="BL24" s="947"/>
      <c r="BM24" s="947"/>
      <c r="BN24" s="947"/>
      <c r="BO24" s="947"/>
      <c r="BP24" s="947"/>
      <c r="BQ24" s="947"/>
      <c r="BR24" s="947"/>
      <c r="BS24" s="947"/>
      <c r="BT24" s="947"/>
      <c r="BU24" s="947"/>
      <c r="BV24" s="947"/>
      <c r="BW24" s="947"/>
      <c r="BX24" s="947"/>
      <c r="BY24" s="947"/>
      <c r="BZ24" s="947"/>
      <c r="CA24" s="947"/>
      <c r="CB24" s="947"/>
      <c r="CC24" s="947"/>
      <c r="CD24" s="947"/>
      <c r="CE24" s="947"/>
      <c r="CF24" s="947"/>
      <c r="CG24" s="947"/>
      <c r="CH24" s="947"/>
      <c r="CI24" s="947"/>
      <c r="CJ24" s="947"/>
      <c r="CK24" s="947"/>
      <c r="CL24" s="947"/>
      <c r="CM24" s="947"/>
      <c r="CN24" s="947"/>
      <c r="CO24" s="947"/>
      <c r="CP24" s="947"/>
      <c r="CQ24" s="947"/>
      <c r="CR24" s="947"/>
      <c r="CS24" s="947"/>
      <c r="CT24" s="947"/>
      <c r="CU24" s="947"/>
      <c r="CV24" s="947"/>
      <c r="CW24" s="947"/>
      <c r="CX24" s="947"/>
      <c r="CY24" s="947"/>
      <c r="CZ24" s="947"/>
      <c r="DA24" s="947"/>
      <c r="DB24" s="947"/>
      <c r="DC24" s="947"/>
      <c r="DD24" s="947"/>
      <c r="DE24" s="947"/>
      <c r="DF24" s="947"/>
      <c r="DG24" s="947"/>
      <c r="DH24" s="947"/>
      <c r="DI24" s="947"/>
      <c r="DJ24" s="947"/>
      <c r="DK24" s="947"/>
      <c r="DL24" s="947"/>
      <c r="DM24" s="947"/>
      <c r="DN24" s="947"/>
      <c r="DO24" s="947"/>
      <c r="DP24" s="947"/>
      <c r="DQ24" s="947"/>
      <c r="DR24" s="947"/>
      <c r="DS24" s="947"/>
      <c r="DT24" s="947"/>
      <c r="DU24" s="947"/>
      <c r="DV24" s="947"/>
      <c r="DW24" s="947"/>
    </row>
    <row r="25" spans="1:127" ht="13.7" customHeight="1" x14ac:dyDescent="0.3">
      <c r="A25" s="1223" t="s">
        <v>141</v>
      </c>
      <c r="B25" s="1224" t="str">
        <f t="shared" si="14"/>
        <v>rgb:[184,134, 11], hsl:[ 42.7, 88.7, 38.2], hwb:[ 42.7,  4.3, 27.8]</v>
      </c>
      <c r="C25" s="926" t="str">
        <f t="shared" si="15"/>
        <v>rgb(184 134 11)</v>
      </c>
      <c r="D25" s="926" t="str">
        <f t="shared" si="0"/>
        <v>hsl(42.7 88.7% 38.2%)</v>
      </c>
      <c r="E25" s="926" t="str">
        <f t="shared" si="16"/>
        <v>hwb(42.7 4.3% 27.8%)</v>
      </c>
      <c r="F25" s="964" t="str">
        <f t="shared" si="17"/>
        <v>184</v>
      </c>
      <c r="G25" s="965" t="str">
        <f t="shared" si="1"/>
        <v>134</v>
      </c>
      <c r="H25" s="966" t="str">
        <f t="shared" si="2"/>
        <v xml:space="preserve"> 11</v>
      </c>
      <c r="I25" s="964" t="str">
        <f t="shared" si="18"/>
        <v xml:space="preserve"> 42.7</v>
      </c>
      <c r="J25" s="965" t="str">
        <f t="shared" si="3"/>
        <v xml:space="preserve"> 88.7</v>
      </c>
      <c r="K25" s="966" t="str">
        <f t="shared" si="4"/>
        <v xml:space="preserve"> 38.2</v>
      </c>
      <c r="L25" s="964" t="str">
        <f t="shared" si="19"/>
        <v xml:space="preserve"> 42.7</v>
      </c>
      <c r="M25" s="965" t="str">
        <f t="shared" si="20"/>
        <v xml:space="preserve">  4.3</v>
      </c>
      <c r="N25" s="966" t="str">
        <f t="shared" si="5"/>
        <v xml:space="preserve"> 27.8</v>
      </c>
      <c r="O25" s="984">
        <f t="shared" si="6"/>
        <v>42.7</v>
      </c>
      <c r="P25" s="985">
        <f t="shared" si="7"/>
        <v>88.7</v>
      </c>
      <c r="Q25" s="986">
        <f t="shared" si="21"/>
        <v>38.200000000000003</v>
      </c>
      <c r="R25" s="984">
        <f t="shared" si="22"/>
        <v>42.7</v>
      </c>
      <c r="S25" s="985">
        <f t="shared" si="23"/>
        <v>4.3</v>
      </c>
      <c r="T25" s="986">
        <f t="shared" si="8"/>
        <v>27.8</v>
      </c>
      <c r="U25" s="973">
        <v>184</v>
      </c>
      <c r="V25" s="974">
        <v>134</v>
      </c>
      <c r="W25" s="975">
        <v>11</v>
      </c>
      <c r="X25" s="996">
        <f t="shared" si="9"/>
        <v>42.658959537572251</v>
      </c>
      <c r="Y25" s="997">
        <f t="shared" si="10"/>
        <v>88.71794871794873</v>
      </c>
      <c r="Z25" s="998">
        <f t="shared" si="11"/>
        <v>38.235294117647058</v>
      </c>
      <c r="AA25" s="996">
        <f t="shared" si="12"/>
        <v>4.3137254901960782</v>
      </c>
      <c r="AB25" s="998">
        <f t="shared" si="13"/>
        <v>27.843137254901961</v>
      </c>
      <c r="AC25" s="955">
        <f t="shared" si="24"/>
        <v>0.72156862745098038</v>
      </c>
      <c r="AD25" s="956">
        <f t="shared" si="25"/>
        <v>0.52549019607843139</v>
      </c>
      <c r="AE25" s="957">
        <f t="shared" si="26"/>
        <v>4.3137254901960784E-2</v>
      </c>
      <c r="AF25" s="955">
        <f t="shared" si="27"/>
        <v>4.3137254901960784E-2</v>
      </c>
      <c r="AG25" s="956">
        <f t="shared" si="28"/>
        <v>0.72156862745098038</v>
      </c>
      <c r="AH25" s="956">
        <f t="shared" si="29"/>
        <v>0.67843137254901964</v>
      </c>
      <c r="AI25" s="957">
        <f t="shared" si="30"/>
        <v>0.76470588235294112</v>
      </c>
      <c r="AJ25" s="947"/>
      <c r="AK25" s="947"/>
      <c r="AL25" s="947"/>
      <c r="AM25" s="947"/>
      <c r="AN25" s="947"/>
      <c r="AO25" s="947"/>
      <c r="AP25" s="947"/>
      <c r="AQ25" s="947"/>
      <c r="AR25" s="947"/>
      <c r="AS25" s="947"/>
      <c r="AT25" s="947"/>
      <c r="AU25" s="947"/>
      <c r="AV25" s="947"/>
      <c r="AW25" s="947"/>
      <c r="AX25" s="947"/>
      <c r="AY25" s="947"/>
      <c r="AZ25" s="947"/>
      <c r="BA25" s="947"/>
      <c r="BB25" s="947"/>
      <c r="BC25" s="947"/>
      <c r="BD25" s="947"/>
      <c r="BE25" s="947"/>
      <c r="BF25" s="947"/>
      <c r="BG25" s="947"/>
      <c r="BH25" s="947"/>
      <c r="BI25" s="947"/>
      <c r="BJ25" s="947"/>
      <c r="BK25" s="947"/>
      <c r="BL25" s="947"/>
      <c r="BM25" s="947"/>
      <c r="BN25" s="947"/>
      <c r="BO25" s="947"/>
      <c r="BP25" s="947"/>
      <c r="BQ25" s="947"/>
      <c r="BR25" s="947"/>
      <c r="BS25" s="947"/>
      <c r="BT25" s="947"/>
      <c r="BU25" s="947"/>
      <c r="BV25" s="947"/>
      <c r="BW25" s="947"/>
      <c r="BX25" s="947"/>
      <c r="BY25" s="947"/>
      <c r="BZ25" s="947"/>
      <c r="CA25" s="947"/>
      <c r="CB25" s="947"/>
      <c r="CC25" s="947"/>
      <c r="CD25" s="947"/>
      <c r="CE25" s="947"/>
      <c r="CF25" s="947"/>
      <c r="CG25" s="947"/>
      <c r="CH25" s="947"/>
      <c r="CI25" s="947"/>
      <c r="CJ25" s="947"/>
      <c r="CK25" s="947"/>
      <c r="CL25" s="947"/>
      <c r="CM25" s="947"/>
      <c r="CN25" s="947"/>
      <c r="CO25" s="947"/>
      <c r="CP25" s="947"/>
      <c r="CQ25" s="947"/>
      <c r="CR25" s="947"/>
      <c r="CS25" s="947"/>
      <c r="CT25" s="947"/>
      <c r="CU25" s="947"/>
      <c r="CV25" s="947"/>
      <c r="CW25" s="947"/>
      <c r="CX25" s="947"/>
      <c r="CY25" s="947"/>
      <c r="CZ25" s="947"/>
      <c r="DA25" s="947"/>
      <c r="DB25" s="947"/>
      <c r="DC25" s="947"/>
      <c r="DD25" s="947"/>
      <c r="DE25" s="947"/>
      <c r="DF25" s="947"/>
      <c r="DG25" s="947"/>
      <c r="DH25" s="947"/>
      <c r="DI25" s="947"/>
      <c r="DJ25" s="947"/>
      <c r="DK25" s="947"/>
      <c r="DL25" s="947"/>
      <c r="DM25" s="947"/>
      <c r="DN25" s="947"/>
      <c r="DO25" s="947"/>
      <c r="DP25" s="947"/>
      <c r="DQ25" s="947"/>
      <c r="DR25" s="947"/>
      <c r="DS25" s="947"/>
      <c r="DT25" s="947"/>
      <c r="DU25" s="947"/>
      <c r="DV25" s="947"/>
      <c r="DW25" s="947"/>
    </row>
    <row r="26" spans="1:127" ht="13.7" customHeight="1" x14ac:dyDescent="0.3">
      <c r="A26" s="1223" t="s">
        <v>142</v>
      </c>
      <c r="B26" s="1224" t="str">
        <f t="shared" si="14"/>
        <v>rgb:[169,169,169], hsl:[  0.0,  0.0, 66.3], hwb:[  0.0, 66.3, 33.7]</v>
      </c>
      <c r="C26" s="926" t="str">
        <f t="shared" si="15"/>
        <v>rgb(169 169 169)</v>
      </c>
      <c r="D26" s="926" t="str">
        <f t="shared" si="0"/>
        <v>hsl(0 0% 66.3%)</v>
      </c>
      <c r="E26" s="926" t="str">
        <f t="shared" si="16"/>
        <v>hwb(0 66.3% 33.7%)</v>
      </c>
      <c r="F26" s="964" t="str">
        <f t="shared" si="17"/>
        <v>169</v>
      </c>
      <c r="G26" s="965" t="str">
        <f t="shared" si="1"/>
        <v>169</v>
      </c>
      <c r="H26" s="966" t="str">
        <f t="shared" si="2"/>
        <v>169</v>
      </c>
      <c r="I26" s="964" t="str">
        <f t="shared" si="18"/>
        <v xml:space="preserve">  0.0</v>
      </c>
      <c r="J26" s="965" t="str">
        <f t="shared" si="3"/>
        <v xml:space="preserve">  0.0</v>
      </c>
      <c r="K26" s="966" t="str">
        <f t="shared" si="4"/>
        <v xml:space="preserve"> 66.3</v>
      </c>
      <c r="L26" s="964" t="str">
        <f t="shared" si="19"/>
        <v xml:space="preserve">  0.0</v>
      </c>
      <c r="M26" s="965" t="str">
        <f t="shared" si="20"/>
        <v xml:space="preserve"> 66.3</v>
      </c>
      <c r="N26" s="966" t="str">
        <f t="shared" si="5"/>
        <v xml:space="preserve"> 33.7</v>
      </c>
      <c r="O26" s="984">
        <f t="shared" si="6"/>
        <v>0</v>
      </c>
      <c r="P26" s="985">
        <f t="shared" si="7"/>
        <v>0</v>
      </c>
      <c r="Q26" s="986">
        <f t="shared" si="21"/>
        <v>66.3</v>
      </c>
      <c r="R26" s="984">
        <f t="shared" si="22"/>
        <v>0</v>
      </c>
      <c r="S26" s="985">
        <f t="shared" si="23"/>
        <v>66.3</v>
      </c>
      <c r="T26" s="986">
        <f t="shared" si="8"/>
        <v>33.700000000000003</v>
      </c>
      <c r="U26" s="973">
        <v>169</v>
      </c>
      <c r="V26" s="974">
        <v>169</v>
      </c>
      <c r="W26" s="975">
        <v>169</v>
      </c>
      <c r="X26" s="996">
        <f t="shared" si="9"/>
        <v>0</v>
      </c>
      <c r="Y26" s="997">
        <f t="shared" si="10"/>
        <v>0</v>
      </c>
      <c r="Z26" s="998">
        <f t="shared" si="11"/>
        <v>66.274509803921561</v>
      </c>
      <c r="AA26" s="996">
        <f t="shared" si="12"/>
        <v>66.274509803921561</v>
      </c>
      <c r="AB26" s="998">
        <f t="shared" si="13"/>
        <v>33.725490196078432</v>
      </c>
      <c r="AC26" s="955">
        <f t="shared" si="24"/>
        <v>0.66274509803921566</v>
      </c>
      <c r="AD26" s="956">
        <f t="shared" si="25"/>
        <v>0.66274509803921566</v>
      </c>
      <c r="AE26" s="957">
        <f t="shared" si="26"/>
        <v>0.66274509803921566</v>
      </c>
      <c r="AF26" s="955">
        <f t="shared" si="27"/>
        <v>0.66274509803921566</v>
      </c>
      <c r="AG26" s="956">
        <f t="shared" si="28"/>
        <v>0.66274509803921566</v>
      </c>
      <c r="AH26" s="956">
        <f t="shared" si="29"/>
        <v>0</v>
      </c>
      <c r="AI26" s="957">
        <f t="shared" si="30"/>
        <v>1.3254901960784313</v>
      </c>
      <c r="AJ26" s="947"/>
      <c r="AK26" s="947"/>
      <c r="AL26" s="947"/>
      <c r="AM26" s="947"/>
      <c r="AN26" s="947"/>
      <c r="AO26" s="947"/>
      <c r="AP26" s="947"/>
      <c r="AQ26" s="947"/>
      <c r="AR26" s="947"/>
      <c r="AS26" s="947"/>
      <c r="AT26" s="947"/>
      <c r="AU26" s="947"/>
      <c r="AV26" s="947"/>
      <c r="AW26" s="947"/>
      <c r="AX26" s="947"/>
      <c r="AY26" s="947"/>
      <c r="AZ26" s="947"/>
      <c r="BA26" s="947"/>
      <c r="BB26" s="947"/>
      <c r="BC26" s="947"/>
      <c r="BD26" s="947"/>
      <c r="BE26" s="947"/>
      <c r="BF26" s="947"/>
      <c r="BG26" s="947"/>
      <c r="BH26" s="947"/>
      <c r="BI26" s="947"/>
      <c r="BJ26" s="947"/>
      <c r="BK26" s="947"/>
      <c r="BL26" s="947"/>
      <c r="BM26" s="947"/>
      <c r="BN26" s="947"/>
      <c r="BO26" s="947"/>
      <c r="BP26" s="947"/>
      <c r="BQ26" s="947"/>
      <c r="BR26" s="947"/>
      <c r="BS26" s="947"/>
      <c r="BT26" s="947"/>
      <c r="BU26" s="947"/>
      <c r="BV26" s="947"/>
      <c r="BW26" s="947"/>
      <c r="BX26" s="947"/>
      <c r="BY26" s="947"/>
      <c r="BZ26" s="947"/>
      <c r="CA26" s="947"/>
      <c r="CB26" s="947"/>
      <c r="CC26" s="947"/>
      <c r="CD26" s="947"/>
      <c r="CE26" s="947"/>
      <c r="CF26" s="947"/>
      <c r="CG26" s="947"/>
      <c r="CH26" s="947"/>
      <c r="CI26" s="947"/>
      <c r="CJ26" s="947"/>
      <c r="CK26" s="947"/>
      <c r="CL26" s="947"/>
      <c r="CM26" s="947"/>
      <c r="CN26" s="947"/>
      <c r="CO26" s="947"/>
      <c r="CP26" s="947"/>
      <c r="CQ26" s="947"/>
      <c r="CR26" s="947"/>
      <c r="CS26" s="947"/>
      <c r="CT26" s="947"/>
      <c r="CU26" s="947"/>
      <c r="CV26" s="947"/>
      <c r="CW26" s="947"/>
      <c r="CX26" s="947"/>
      <c r="CY26" s="947"/>
      <c r="CZ26" s="947"/>
      <c r="DA26" s="947"/>
      <c r="DB26" s="947"/>
      <c r="DC26" s="947"/>
      <c r="DD26" s="947"/>
      <c r="DE26" s="947"/>
      <c r="DF26" s="947"/>
      <c r="DG26" s="947"/>
      <c r="DH26" s="947"/>
      <c r="DI26" s="947"/>
      <c r="DJ26" s="947"/>
      <c r="DK26" s="947"/>
      <c r="DL26" s="947"/>
      <c r="DM26" s="947"/>
      <c r="DN26" s="947"/>
      <c r="DO26" s="947"/>
      <c r="DP26" s="947"/>
      <c r="DQ26" s="947"/>
      <c r="DR26" s="947"/>
      <c r="DS26" s="947"/>
      <c r="DT26" s="947"/>
      <c r="DU26" s="947"/>
      <c r="DV26" s="947"/>
      <c r="DW26" s="947"/>
    </row>
    <row r="27" spans="1:127" ht="13.7" customHeight="1" x14ac:dyDescent="0.3">
      <c r="A27" s="1223" t="s">
        <v>143</v>
      </c>
      <c r="B27" s="1224" t="str">
        <f t="shared" si="14"/>
        <v>rgb:[  0,100,  0], hsl:[120.0,100.0, 19.6], hwb:[120.0,  0.0, 60.8]</v>
      </c>
      <c r="C27" s="926" t="str">
        <f t="shared" si="15"/>
        <v>rgb(0 100 0)</v>
      </c>
      <c r="D27" s="926" t="str">
        <f t="shared" si="0"/>
        <v>hsl(120 100% 19.6%)</v>
      </c>
      <c r="E27" s="926" t="str">
        <f t="shared" si="16"/>
        <v>hwb(120 0% 60.8%)</v>
      </c>
      <c r="F27" s="964" t="str">
        <f t="shared" si="17"/>
        <v xml:space="preserve">  0</v>
      </c>
      <c r="G27" s="965" t="str">
        <f t="shared" si="1"/>
        <v>100</v>
      </c>
      <c r="H27" s="966" t="str">
        <f t="shared" si="2"/>
        <v xml:space="preserve">  0</v>
      </c>
      <c r="I27" s="964" t="str">
        <f t="shared" si="18"/>
        <v>120.0</v>
      </c>
      <c r="J27" s="965" t="str">
        <f t="shared" si="3"/>
        <v>100.0</v>
      </c>
      <c r="K27" s="966" t="str">
        <f t="shared" si="4"/>
        <v xml:space="preserve"> 19.6</v>
      </c>
      <c r="L27" s="964" t="str">
        <f t="shared" si="19"/>
        <v>120.0</v>
      </c>
      <c r="M27" s="965" t="str">
        <f t="shared" si="20"/>
        <v xml:space="preserve">  0.0</v>
      </c>
      <c r="N27" s="966" t="str">
        <f t="shared" si="5"/>
        <v xml:space="preserve"> 60.8</v>
      </c>
      <c r="O27" s="984">
        <f t="shared" si="6"/>
        <v>120</v>
      </c>
      <c r="P27" s="985">
        <f t="shared" si="7"/>
        <v>100</v>
      </c>
      <c r="Q27" s="986">
        <f t="shared" si="21"/>
        <v>19.600000000000001</v>
      </c>
      <c r="R27" s="984">
        <f t="shared" si="22"/>
        <v>120</v>
      </c>
      <c r="S27" s="985">
        <f t="shared" si="23"/>
        <v>0</v>
      </c>
      <c r="T27" s="986">
        <f t="shared" si="8"/>
        <v>60.8</v>
      </c>
      <c r="U27" s="973">
        <v>0</v>
      </c>
      <c r="V27" s="974">
        <v>100</v>
      </c>
      <c r="W27" s="975">
        <v>0</v>
      </c>
      <c r="X27" s="996">
        <f t="shared" si="9"/>
        <v>120</v>
      </c>
      <c r="Y27" s="997">
        <f t="shared" si="10"/>
        <v>100</v>
      </c>
      <c r="Z27" s="998">
        <f t="shared" si="11"/>
        <v>19.607843137254903</v>
      </c>
      <c r="AA27" s="996">
        <f t="shared" si="12"/>
        <v>0</v>
      </c>
      <c r="AB27" s="998">
        <f t="shared" si="13"/>
        <v>60.7843137254902</v>
      </c>
      <c r="AC27" s="955">
        <f t="shared" si="24"/>
        <v>0</v>
      </c>
      <c r="AD27" s="956">
        <f t="shared" si="25"/>
        <v>0.39215686274509803</v>
      </c>
      <c r="AE27" s="957">
        <f t="shared" si="26"/>
        <v>0</v>
      </c>
      <c r="AF27" s="955">
        <f t="shared" si="27"/>
        <v>0</v>
      </c>
      <c r="AG27" s="956">
        <f t="shared" si="28"/>
        <v>0.39215686274509803</v>
      </c>
      <c r="AH27" s="956">
        <f t="shared" si="29"/>
        <v>0.39215686274509803</v>
      </c>
      <c r="AI27" s="957">
        <f t="shared" si="30"/>
        <v>0.39215686274509803</v>
      </c>
      <c r="AJ27" s="947"/>
      <c r="AK27" s="947"/>
      <c r="AL27" s="947"/>
      <c r="AM27" s="947"/>
      <c r="AN27" s="947"/>
      <c r="AO27" s="947"/>
      <c r="AP27" s="947"/>
      <c r="AQ27" s="947"/>
      <c r="AR27" s="947"/>
      <c r="AS27" s="947"/>
      <c r="AT27" s="947"/>
      <c r="AU27" s="947"/>
      <c r="AV27" s="947"/>
      <c r="AW27" s="947"/>
      <c r="AX27" s="947"/>
      <c r="AY27" s="947"/>
      <c r="AZ27" s="947"/>
      <c r="BA27" s="947"/>
      <c r="BB27" s="947"/>
      <c r="BC27" s="947"/>
      <c r="BD27" s="947"/>
      <c r="BE27" s="947"/>
      <c r="BF27" s="947"/>
      <c r="BG27" s="947"/>
      <c r="BH27" s="947"/>
      <c r="BI27" s="947"/>
      <c r="BJ27" s="947"/>
      <c r="BK27" s="947"/>
      <c r="BL27" s="947"/>
      <c r="BM27" s="947"/>
      <c r="BN27" s="947"/>
      <c r="BO27" s="947"/>
      <c r="BP27" s="947"/>
      <c r="BQ27" s="947"/>
      <c r="BR27" s="947"/>
      <c r="BS27" s="947"/>
      <c r="BT27" s="947"/>
      <c r="BU27" s="947"/>
      <c r="BV27" s="947"/>
      <c r="BW27" s="947"/>
      <c r="BX27" s="947"/>
      <c r="BY27" s="947"/>
      <c r="BZ27" s="947"/>
      <c r="CA27" s="947"/>
      <c r="CB27" s="947"/>
      <c r="CC27" s="947"/>
      <c r="CD27" s="947"/>
      <c r="CE27" s="947"/>
      <c r="CF27" s="947"/>
      <c r="CG27" s="947"/>
      <c r="CH27" s="947"/>
      <c r="CI27" s="947"/>
      <c r="CJ27" s="947"/>
      <c r="CK27" s="947"/>
      <c r="CL27" s="947"/>
      <c r="CM27" s="947"/>
      <c r="CN27" s="947"/>
      <c r="CO27" s="947"/>
      <c r="CP27" s="947"/>
      <c r="CQ27" s="947"/>
      <c r="CR27" s="947"/>
      <c r="CS27" s="947"/>
      <c r="CT27" s="947"/>
      <c r="CU27" s="947"/>
      <c r="CV27" s="947"/>
      <c r="CW27" s="947"/>
      <c r="CX27" s="947"/>
      <c r="CY27" s="947"/>
      <c r="CZ27" s="947"/>
      <c r="DA27" s="947"/>
      <c r="DB27" s="947"/>
      <c r="DC27" s="947"/>
      <c r="DD27" s="947"/>
      <c r="DE27" s="947"/>
      <c r="DF27" s="947"/>
      <c r="DG27" s="947"/>
      <c r="DH27" s="947"/>
      <c r="DI27" s="947"/>
      <c r="DJ27" s="947"/>
      <c r="DK27" s="947"/>
      <c r="DL27" s="947"/>
      <c r="DM27" s="947"/>
      <c r="DN27" s="947"/>
      <c r="DO27" s="947"/>
      <c r="DP27" s="947"/>
      <c r="DQ27" s="947"/>
      <c r="DR27" s="947"/>
      <c r="DS27" s="947"/>
      <c r="DT27" s="947"/>
      <c r="DU27" s="947"/>
      <c r="DV27" s="947"/>
      <c r="DW27" s="947"/>
    </row>
    <row r="28" spans="1:127" ht="13.7" customHeight="1" x14ac:dyDescent="0.3">
      <c r="A28" s="1223" t="s">
        <v>144</v>
      </c>
      <c r="B28" s="1224" t="str">
        <f t="shared" si="14"/>
        <v>rgb:[169,169,169], hsl:[  0.0,  0.0, 66.3], hwb:[  0.0, 66.3, 33.7]</v>
      </c>
      <c r="C28" s="926" t="str">
        <f t="shared" si="15"/>
        <v>rgb(169 169 169)</v>
      </c>
      <c r="D28" s="926" t="str">
        <f t="shared" si="0"/>
        <v>hsl(0 0% 66.3%)</v>
      </c>
      <c r="E28" s="926" t="str">
        <f t="shared" si="16"/>
        <v>hwb(0 66.3% 33.7%)</v>
      </c>
      <c r="F28" s="964" t="str">
        <f t="shared" si="17"/>
        <v>169</v>
      </c>
      <c r="G28" s="965" t="str">
        <f t="shared" si="1"/>
        <v>169</v>
      </c>
      <c r="H28" s="966" t="str">
        <f t="shared" si="2"/>
        <v>169</v>
      </c>
      <c r="I28" s="964" t="str">
        <f t="shared" si="18"/>
        <v xml:space="preserve">  0.0</v>
      </c>
      <c r="J28" s="965" t="str">
        <f t="shared" si="3"/>
        <v xml:space="preserve">  0.0</v>
      </c>
      <c r="K28" s="966" t="str">
        <f t="shared" si="4"/>
        <v xml:space="preserve"> 66.3</v>
      </c>
      <c r="L28" s="964" t="str">
        <f t="shared" si="19"/>
        <v xml:space="preserve">  0.0</v>
      </c>
      <c r="M28" s="965" t="str">
        <f t="shared" si="20"/>
        <v xml:space="preserve"> 66.3</v>
      </c>
      <c r="N28" s="966" t="str">
        <f t="shared" si="5"/>
        <v xml:space="preserve"> 33.7</v>
      </c>
      <c r="O28" s="984">
        <f t="shared" si="6"/>
        <v>0</v>
      </c>
      <c r="P28" s="985">
        <f t="shared" si="7"/>
        <v>0</v>
      </c>
      <c r="Q28" s="986">
        <f t="shared" si="21"/>
        <v>66.3</v>
      </c>
      <c r="R28" s="984">
        <f t="shared" si="22"/>
        <v>0</v>
      </c>
      <c r="S28" s="985">
        <f t="shared" si="23"/>
        <v>66.3</v>
      </c>
      <c r="T28" s="986">
        <f t="shared" si="8"/>
        <v>33.700000000000003</v>
      </c>
      <c r="U28" s="973">
        <v>169</v>
      </c>
      <c r="V28" s="974">
        <v>169</v>
      </c>
      <c r="W28" s="975">
        <v>169</v>
      </c>
      <c r="X28" s="996">
        <f t="shared" si="9"/>
        <v>0</v>
      </c>
      <c r="Y28" s="997">
        <f t="shared" si="10"/>
        <v>0</v>
      </c>
      <c r="Z28" s="998">
        <f t="shared" si="11"/>
        <v>66.274509803921561</v>
      </c>
      <c r="AA28" s="996">
        <f t="shared" si="12"/>
        <v>66.274509803921561</v>
      </c>
      <c r="AB28" s="998">
        <f t="shared" si="13"/>
        <v>33.725490196078432</v>
      </c>
      <c r="AC28" s="955">
        <f t="shared" si="24"/>
        <v>0.66274509803921566</v>
      </c>
      <c r="AD28" s="956">
        <f t="shared" si="25"/>
        <v>0.66274509803921566</v>
      </c>
      <c r="AE28" s="957">
        <f t="shared" si="26"/>
        <v>0.66274509803921566</v>
      </c>
      <c r="AF28" s="955">
        <f t="shared" si="27"/>
        <v>0.66274509803921566</v>
      </c>
      <c r="AG28" s="956">
        <f t="shared" si="28"/>
        <v>0.66274509803921566</v>
      </c>
      <c r="AH28" s="956">
        <f t="shared" si="29"/>
        <v>0</v>
      </c>
      <c r="AI28" s="957">
        <f t="shared" si="30"/>
        <v>1.3254901960784313</v>
      </c>
      <c r="AJ28" s="947"/>
      <c r="AK28" s="947"/>
      <c r="AL28" s="947"/>
      <c r="AM28" s="947"/>
      <c r="AN28" s="947"/>
      <c r="AO28" s="947"/>
      <c r="AP28" s="947"/>
      <c r="AQ28" s="947"/>
      <c r="AR28" s="947"/>
      <c r="AS28" s="947"/>
      <c r="AT28" s="947"/>
      <c r="AU28" s="947"/>
      <c r="AV28" s="947"/>
      <c r="AW28" s="947"/>
      <c r="AX28" s="947"/>
      <c r="AY28" s="947"/>
      <c r="AZ28" s="947"/>
      <c r="BA28" s="947"/>
      <c r="BB28" s="947"/>
      <c r="BC28" s="947"/>
      <c r="BD28" s="947"/>
      <c r="BE28" s="947"/>
      <c r="BF28" s="947"/>
      <c r="BG28" s="947"/>
      <c r="BH28" s="947"/>
      <c r="BI28" s="947"/>
      <c r="BJ28" s="947"/>
      <c r="BK28" s="947"/>
      <c r="BL28" s="947"/>
      <c r="BM28" s="947"/>
      <c r="BN28" s="947"/>
      <c r="BO28" s="947"/>
      <c r="BP28" s="947"/>
      <c r="BQ28" s="947"/>
      <c r="BR28" s="947"/>
      <c r="BS28" s="947"/>
      <c r="BT28" s="947"/>
      <c r="BU28" s="947"/>
      <c r="BV28" s="947"/>
      <c r="BW28" s="947"/>
      <c r="BX28" s="947"/>
      <c r="BY28" s="947"/>
      <c r="BZ28" s="947"/>
      <c r="CA28" s="947"/>
      <c r="CB28" s="947"/>
      <c r="CC28" s="947"/>
      <c r="CD28" s="947"/>
      <c r="CE28" s="947"/>
      <c r="CF28" s="947"/>
      <c r="CG28" s="947"/>
      <c r="CH28" s="947"/>
      <c r="CI28" s="947"/>
      <c r="CJ28" s="947"/>
      <c r="CK28" s="947"/>
      <c r="CL28" s="947"/>
      <c r="CM28" s="947"/>
      <c r="CN28" s="947"/>
      <c r="CO28" s="947"/>
      <c r="CP28" s="947"/>
      <c r="CQ28" s="947"/>
      <c r="CR28" s="947"/>
      <c r="CS28" s="947"/>
      <c r="CT28" s="947"/>
      <c r="CU28" s="947"/>
      <c r="CV28" s="947"/>
      <c r="CW28" s="947"/>
      <c r="CX28" s="947"/>
      <c r="CY28" s="947"/>
      <c r="CZ28" s="947"/>
      <c r="DA28" s="947"/>
      <c r="DB28" s="947"/>
      <c r="DC28" s="947"/>
      <c r="DD28" s="947"/>
      <c r="DE28" s="947"/>
      <c r="DF28" s="947"/>
      <c r="DG28" s="947"/>
      <c r="DH28" s="947"/>
      <c r="DI28" s="947"/>
      <c r="DJ28" s="947"/>
      <c r="DK28" s="947"/>
      <c r="DL28" s="947"/>
      <c r="DM28" s="947"/>
      <c r="DN28" s="947"/>
      <c r="DO28" s="947"/>
      <c r="DP28" s="947"/>
      <c r="DQ28" s="947"/>
      <c r="DR28" s="947"/>
      <c r="DS28" s="947"/>
      <c r="DT28" s="947"/>
      <c r="DU28" s="947"/>
      <c r="DV28" s="947"/>
      <c r="DW28" s="947"/>
    </row>
    <row r="29" spans="1:127" ht="13.7" customHeight="1" x14ac:dyDescent="0.3">
      <c r="A29" s="1223" t="s">
        <v>145</v>
      </c>
      <c r="B29" s="1224" t="str">
        <f t="shared" si="14"/>
        <v>rgb:[189,183,107], hsl:[ 55.6, 38.3, 58.0], hwb:[ 55.6, 42.0, 25.9]</v>
      </c>
      <c r="C29" s="926" t="str">
        <f t="shared" si="15"/>
        <v>rgb(189 183 107)</v>
      </c>
      <c r="D29" s="926" t="str">
        <f t="shared" si="0"/>
        <v>hsl(55.6 38.3% 58%)</v>
      </c>
      <c r="E29" s="926" t="str">
        <f t="shared" si="16"/>
        <v>hwb(55.6 42% 25.9%)</v>
      </c>
      <c r="F29" s="964" t="str">
        <f t="shared" si="17"/>
        <v>189</v>
      </c>
      <c r="G29" s="965" t="str">
        <f t="shared" si="1"/>
        <v>183</v>
      </c>
      <c r="H29" s="966" t="str">
        <f t="shared" si="2"/>
        <v>107</v>
      </c>
      <c r="I29" s="964" t="str">
        <f t="shared" si="18"/>
        <v xml:space="preserve"> 55.6</v>
      </c>
      <c r="J29" s="965" t="str">
        <f t="shared" si="3"/>
        <v xml:space="preserve"> 38.3</v>
      </c>
      <c r="K29" s="966" t="str">
        <f t="shared" si="4"/>
        <v xml:space="preserve"> 58.0</v>
      </c>
      <c r="L29" s="964" t="str">
        <f t="shared" si="19"/>
        <v xml:space="preserve"> 55.6</v>
      </c>
      <c r="M29" s="965" t="str">
        <f t="shared" si="20"/>
        <v xml:space="preserve"> 42.0</v>
      </c>
      <c r="N29" s="966" t="str">
        <f t="shared" si="5"/>
        <v xml:space="preserve"> 25.9</v>
      </c>
      <c r="O29" s="984">
        <f t="shared" si="6"/>
        <v>55.6</v>
      </c>
      <c r="P29" s="985">
        <f t="shared" si="7"/>
        <v>38.299999999999997</v>
      </c>
      <c r="Q29" s="986">
        <f t="shared" si="21"/>
        <v>58</v>
      </c>
      <c r="R29" s="984">
        <f t="shared" si="22"/>
        <v>55.6</v>
      </c>
      <c r="S29" s="985">
        <f t="shared" si="23"/>
        <v>42</v>
      </c>
      <c r="T29" s="986">
        <f t="shared" si="8"/>
        <v>25.9</v>
      </c>
      <c r="U29" s="973">
        <v>189</v>
      </c>
      <c r="V29" s="974">
        <v>183</v>
      </c>
      <c r="W29" s="975">
        <v>107</v>
      </c>
      <c r="X29" s="996">
        <f t="shared" si="9"/>
        <v>55.609756097560975</v>
      </c>
      <c r="Y29" s="997">
        <f t="shared" si="10"/>
        <v>38.317757009345804</v>
      </c>
      <c r="Z29" s="998">
        <f t="shared" si="11"/>
        <v>58.039215686274517</v>
      </c>
      <c r="AA29" s="996">
        <f t="shared" si="12"/>
        <v>41.96078431372549</v>
      </c>
      <c r="AB29" s="998">
        <f t="shared" si="13"/>
        <v>25.882352941176467</v>
      </c>
      <c r="AC29" s="955">
        <f t="shared" si="24"/>
        <v>0.74117647058823533</v>
      </c>
      <c r="AD29" s="956">
        <f t="shared" si="25"/>
        <v>0.71764705882352942</v>
      </c>
      <c r="AE29" s="957">
        <f t="shared" si="26"/>
        <v>0.41960784313725491</v>
      </c>
      <c r="AF29" s="955">
        <f t="shared" si="27"/>
        <v>0.41960784313725491</v>
      </c>
      <c r="AG29" s="956">
        <f t="shared" si="28"/>
        <v>0.74117647058823533</v>
      </c>
      <c r="AH29" s="956">
        <f t="shared" si="29"/>
        <v>0.32156862745098042</v>
      </c>
      <c r="AI29" s="957">
        <f t="shared" si="30"/>
        <v>1.1607843137254903</v>
      </c>
      <c r="AJ29" s="947"/>
      <c r="AK29" s="947"/>
      <c r="AL29" s="947"/>
      <c r="AM29" s="947"/>
      <c r="AN29" s="947"/>
      <c r="AO29" s="947"/>
      <c r="AP29" s="947"/>
      <c r="AQ29" s="947"/>
      <c r="AR29" s="947"/>
      <c r="AS29" s="947"/>
      <c r="AT29" s="947"/>
      <c r="AU29" s="947"/>
      <c r="AV29" s="947"/>
      <c r="AW29" s="947"/>
      <c r="AX29" s="947"/>
      <c r="AY29" s="947"/>
      <c r="AZ29" s="947"/>
      <c r="BA29" s="947"/>
      <c r="BB29" s="947"/>
      <c r="BC29" s="947"/>
      <c r="BD29" s="947"/>
      <c r="BE29" s="947"/>
      <c r="BF29" s="947"/>
      <c r="BG29" s="947"/>
      <c r="BH29" s="947"/>
      <c r="BI29" s="947"/>
      <c r="BJ29" s="947"/>
      <c r="BK29" s="947"/>
      <c r="BL29" s="947"/>
      <c r="BM29" s="947"/>
      <c r="BN29" s="947"/>
      <c r="BO29" s="947"/>
      <c r="BP29" s="947"/>
      <c r="BQ29" s="947"/>
      <c r="BR29" s="947"/>
      <c r="BS29" s="947"/>
      <c r="BT29" s="947"/>
      <c r="BU29" s="947"/>
      <c r="BV29" s="947"/>
      <c r="BW29" s="947"/>
      <c r="BX29" s="947"/>
      <c r="BY29" s="947"/>
      <c r="BZ29" s="947"/>
      <c r="CA29" s="947"/>
      <c r="CB29" s="947"/>
      <c r="CC29" s="947"/>
      <c r="CD29" s="947"/>
      <c r="CE29" s="947"/>
      <c r="CF29" s="947"/>
      <c r="CG29" s="947"/>
      <c r="CH29" s="947"/>
      <c r="CI29" s="947"/>
      <c r="CJ29" s="947"/>
      <c r="CK29" s="947"/>
      <c r="CL29" s="947"/>
      <c r="CM29" s="947"/>
      <c r="CN29" s="947"/>
      <c r="CO29" s="947"/>
      <c r="CP29" s="947"/>
      <c r="CQ29" s="947"/>
      <c r="CR29" s="947"/>
      <c r="CS29" s="947"/>
      <c r="CT29" s="947"/>
      <c r="CU29" s="947"/>
      <c r="CV29" s="947"/>
      <c r="CW29" s="947"/>
      <c r="CX29" s="947"/>
      <c r="CY29" s="947"/>
      <c r="CZ29" s="947"/>
      <c r="DA29" s="947"/>
      <c r="DB29" s="947"/>
      <c r="DC29" s="947"/>
      <c r="DD29" s="947"/>
      <c r="DE29" s="947"/>
      <c r="DF29" s="947"/>
      <c r="DG29" s="947"/>
      <c r="DH29" s="947"/>
      <c r="DI29" s="947"/>
      <c r="DJ29" s="947"/>
      <c r="DK29" s="947"/>
      <c r="DL29" s="947"/>
      <c r="DM29" s="947"/>
      <c r="DN29" s="947"/>
      <c r="DO29" s="947"/>
      <c r="DP29" s="947"/>
      <c r="DQ29" s="947"/>
      <c r="DR29" s="947"/>
      <c r="DS29" s="947"/>
      <c r="DT29" s="947"/>
      <c r="DU29" s="947"/>
      <c r="DV29" s="947"/>
      <c r="DW29" s="947"/>
    </row>
    <row r="30" spans="1:127" ht="13.7" customHeight="1" x14ac:dyDescent="0.3">
      <c r="A30" s="1223" t="s">
        <v>146</v>
      </c>
      <c r="B30" s="1224" t="str">
        <f t="shared" si="14"/>
        <v>rgb:[139,  0,139], hsl:[300.0,100.0, 27.3], hwb:[300.0,  0.0, 45.5]</v>
      </c>
      <c r="C30" s="926" t="str">
        <f t="shared" si="15"/>
        <v>rgb(139 0 139)</v>
      </c>
      <c r="D30" s="926" t="str">
        <f t="shared" si="0"/>
        <v>hsl(300 100% 27.3%)</v>
      </c>
      <c r="E30" s="926" t="str">
        <f t="shared" si="16"/>
        <v>hwb(300 0% 45.5%)</v>
      </c>
      <c r="F30" s="964" t="str">
        <f t="shared" si="17"/>
        <v>139</v>
      </c>
      <c r="G30" s="965" t="str">
        <f t="shared" si="1"/>
        <v xml:space="preserve">  0</v>
      </c>
      <c r="H30" s="966" t="str">
        <f t="shared" si="2"/>
        <v>139</v>
      </c>
      <c r="I30" s="964" t="str">
        <f t="shared" si="18"/>
        <v>300.0</v>
      </c>
      <c r="J30" s="965" t="str">
        <f t="shared" si="3"/>
        <v>100.0</v>
      </c>
      <c r="K30" s="966" t="str">
        <f t="shared" si="4"/>
        <v xml:space="preserve"> 27.3</v>
      </c>
      <c r="L30" s="964" t="str">
        <f t="shared" si="19"/>
        <v>300.0</v>
      </c>
      <c r="M30" s="965" t="str">
        <f t="shared" si="20"/>
        <v xml:space="preserve">  0.0</v>
      </c>
      <c r="N30" s="966" t="str">
        <f t="shared" si="5"/>
        <v xml:space="preserve"> 45.5</v>
      </c>
      <c r="O30" s="984">
        <f t="shared" si="6"/>
        <v>300</v>
      </c>
      <c r="P30" s="985">
        <f t="shared" si="7"/>
        <v>100</v>
      </c>
      <c r="Q30" s="986">
        <f t="shared" si="21"/>
        <v>27.3</v>
      </c>
      <c r="R30" s="984">
        <f t="shared" si="22"/>
        <v>300</v>
      </c>
      <c r="S30" s="985">
        <f t="shared" si="23"/>
        <v>0</v>
      </c>
      <c r="T30" s="986">
        <f t="shared" si="8"/>
        <v>45.5</v>
      </c>
      <c r="U30" s="973">
        <v>139</v>
      </c>
      <c r="V30" s="974">
        <v>0</v>
      </c>
      <c r="W30" s="975">
        <v>139</v>
      </c>
      <c r="X30" s="996">
        <f t="shared" si="9"/>
        <v>300</v>
      </c>
      <c r="Y30" s="997">
        <f t="shared" si="10"/>
        <v>100</v>
      </c>
      <c r="Z30" s="998">
        <f t="shared" si="11"/>
        <v>27.254901960784313</v>
      </c>
      <c r="AA30" s="996">
        <f t="shared" si="12"/>
        <v>0</v>
      </c>
      <c r="AB30" s="998">
        <f t="shared" si="13"/>
        <v>45.490196078431374</v>
      </c>
      <c r="AC30" s="955">
        <f t="shared" si="24"/>
        <v>0.54509803921568623</v>
      </c>
      <c r="AD30" s="956">
        <f t="shared" si="25"/>
        <v>0</v>
      </c>
      <c r="AE30" s="957">
        <f t="shared" si="26"/>
        <v>0.54509803921568623</v>
      </c>
      <c r="AF30" s="955">
        <f t="shared" si="27"/>
        <v>0</v>
      </c>
      <c r="AG30" s="956">
        <f t="shared" si="28"/>
        <v>0.54509803921568623</v>
      </c>
      <c r="AH30" s="956">
        <f t="shared" si="29"/>
        <v>0.54509803921568623</v>
      </c>
      <c r="AI30" s="957">
        <f t="shared" si="30"/>
        <v>0.54509803921568623</v>
      </c>
      <c r="AJ30" s="947"/>
      <c r="AK30" s="947"/>
      <c r="AL30" s="947"/>
      <c r="AM30" s="947"/>
      <c r="AN30" s="947"/>
      <c r="AO30" s="947"/>
      <c r="AP30" s="947"/>
      <c r="AQ30" s="947"/>
      <c r="AR30" s="947"/>
      <c r="AS30" s="947"/>
      <c r="AT30" s="947"/>
      <c r="AU30" s="947"/>
      <c r="AV30" s="947"/>
      <c r="AW30" s="947"/>
      <c r="AX30" s="947"/>
      <c r="AY30" s="947"/>
      <c r="AZ30" s="947"/>
      <c r="BA30" s="947"/>
      <c r="BB30" s="947"/>
      <c r="BC30" s="947"/>
      <c r="BD30" s="947"/>
      <c r="BE30" s="947"/>
      <c r="BF30" s="947"/>
      <c r="BG30" s="947"/>
      <c r="BH30" s="947"/>
      <c r="BI30" s="947"/>
      <c r="BJ30" s="947"/>
      <c r="BK30" s="947"/>
      <c r="BL30" s="947"/>
      <c r="BM30" s="947"/>
      <c r="BN30" s="947"/>
      <c r="BO30" s="947"/>
      <c r="BP30" s="947"/>
      <c r="BQ30" s="947"/>
      <c r="BR30" s="947"/>
      <c r="BS30" s="947"/>
      <c r="BT30" s="947"/>
      <c r="BU30" s="947"/>
      <c r="BV30" s="947"/>
      <c r="BW30" s="947"/>
      <c r="BX30" s="947"/>
      <c r="BY30" s="947"/>
      <c r="BZ30" s="947"/>
      <c r="CA30" s="947"/>
      <c r="CB30" s="947"/>
      <c r="CC30" s="947"/>
      <c r="CD30" s="947"/>
      <c r="CE30" s="947"/>
      <c r="CF30" s="947"/>
      <c r="CG30" s="947"/>
      <c r="CH30" s="947"/>
      <c r="CI30" s="947"/>
      <c r="CJ30" s="947"/>
      <c r="CK30" s="947"/>
      <c r="CL30" s="947"/>
      <c r="CM30" s="947"/>
      <c r="CN30" s="947"/>
      <c r="CO30" s="947"/>
      <c r="CP30" s="947"/>
      <c r="CQ30" s="947"/>
      <c r="CR30" s="947"/>
      <c r="CS30" s="947"/>
      <c r="CT30" s="947"/>
      <c r="CU30" s="947"/>
      <c r="CV30" s="947"/>
      <c r="CW30" s="947"/>
      <c r="CX30" s="947"/>
      <c r="CY30" s="947"/>
      <c r="CZ30" s="947"/>
      <c r="DA30" s="947"/>
      <c r="DB30" s="947"/>
      <c r="DC30" s="947"/>
      <c r="DD30" s="947"/>
      <c r="DE30" s="947"/>
      <c r="DF30" s="947"/>
      <c r="DG30" s="947"/>
      <c r="DH30" s="947"/>
      <c r="DI30" s="947"/>
      <c r="DJ30" s="947"/>
      <c r="DK30" s="947"/>
      <c r="DL30" s="947"/>
      <c r="DM30" s="947"/>
      <c r="DN30" s="947"/>
      <c r="DO30" s="947"/>
      <c r="DP30" s="947"/>
      <c r="DQ30" s="947"/>
      <c r="DR30" s="947"/>
      <c r="DS30" s="947"/>
      <c r="DT30" s="947"/>
      <c r="DU30" s="947"/>
      <c r="DV30" s="947"/>
      <c r="DW30" s="947"/>
    </row>
    <row r="31" spans="1:127" ht="13.7" customHeight="1" x14ac:dyDescent="0.3">
      <c r="A31" s="1223" t="s">
        <v>147</v>
      </c>
      <c r="B31" s="1224" t="str">
        <f t="shared" si="14"/>
        <v>rgb:[ 85,107, 47], hsl:[ 82.0, 39.0, 30.2], hwb:[ 82.0, 18.4, 58.0]</v>
      </c>
      <c r="C31" s="926" t="str">
        <f t="shared" si="15"/>
        <v>rgb(85 107 47)</v>
      </c>
      <c r="D31" s="926" t="str">
        <f t="shared" si="0"/>
        <v>hsl(82 39% 30.2%)</v>
      </c>
      <c r="E31" s="926" t="str">
        <f t="shared" si="16"/>
        <v>hwb(82 18.4% 58%)</v>
      </c>
      <c r="F31" s="964" t="str">
        <f t="shared" si="17"/>
        <v xml:space="preserve"> 85</v>
      </c>
      <c r="G31" s="965" t="str">
        <f t="shared" si="1"/>
        <v>107</v>
      </c>
      <c r="H31" s="966" t="str">
        <f t="shared" si="2"/>
        <v xml:space="preserve"> 47</v>
      </c>
      <c r="I31" s="964" t="str">
        <f t="shared" si="18"/>
        <v xml:space="preserve"> 82.0</v>
      </c>
      <c r="J31" s="965" t="str">
        <f t="shared" si="3"/>
        <v xml:space="preserve"> 39.0</v>
      </c>
      <c r="K31" s="966" t="str">
        <f t="shared" si="4"/>
        <v xml:space="preserve"> 30.2</v>
      </c>
      <c r="L31" s="964" t="str">
        <f t="shared" si="19"/>
        <v xml:space="preserve"> 82.0</v>
      </c>
      <c r="M31" s="965" t="str">
        <f t="shared" si="20"/>
        <v xml:space="preserve"> 18.4</v>
      </c>
      <c r="N31" s="966" t="str">
        <f t="shared" si="5"/>
        <v xml:space="preserve"> 58.0</v>
      </c>
      <c r="O31" s="984">
        <f t="shared" si="6"/>
        <v>82</v>
      </c>
      <c r="P31" s="985">
        <f t="shared" si="7"/>
        <v>39</v>
      </c>
      <c r="Q31" s="986">
        <f t="shared" si="21"/>
        <v>30.2</v>
      </c>
      <c r="R31" s="984">
        <f t="shared" si="22"/>
        <v>82</v>
      </c>
      <c r="S31" s="985">
        <f t="shared" si="23"/>
        <v>18.399999999999999</v>
      </c>
      <c r="T31" s="986">
        <f t="shared" si="8"/>
        <v>58</v>
      </c>
      <c r="U31" s="973">
        <v>85</v>
      </c>
      <c r="V31" s="974">
        <v>107</v>
      </c>
      <c r="W31" s="975">
        <v>47</v>
      </c>
      <c r="X31" s="996">
        <f t="shared" si="9"/>
        <v>82</v>
      </c>
      <c r="Y31" s="997">
        <f t="shared" si="10"/>
        <v>38.961038961038959</v>
      </c>
      <c r="Z31" s="998">
        <f t="shared" si="11"/>
        <v>30.196078431372552</v>
      </c>
      <c r="AA31" s="996">
        <f t="shared" si="12"/>
        <v>18.43137254901961</v>
      </c>
      <c r="AB31" s="998">
        <f t="shared" si="13"/>
        <v>58.039215686274503</v>
      </c>
      <c r="AC31" s="955">
        <f t="shared" si="24"/>
        <v>0.33333333333333331</v>
      </c>
      <c r="AD31" s="956">
        <f t="shared" si="25"/>
        <v>0.41960784313725491</v>
      </c>
      <c r="AE31" s="957">
        <f t="shared" si="26"/>
        <v>0.18431372549019609</v>
      </c>
      <c r="AF31" s="955">
        <f t="shared" si="27"/>
        <v>0.18431372549019609</v>
      </c>
      <c r="AG31" s="956">
        <f t="shared" si="28"/>
        <v>0.41960784313725491</v>
      </c>
      <c r="AH31" s="956">
        <f t="shared" si="29"/>
        <v>0.23529411764705882</v>
      </c>
      <c r="AI31" s="957">
        <f t="shared" si="30"/>
        <v>0.60392156862745106</v>
      </c>
      <c r="AJ31" s="947"/>
      <c r="AK31" s="947"/>
      <c r="AL31" s="947"/>
      <c r="AM31" s="947"/>
      <c r="AN31" s="947"/>
      <c r="AO31" s="947"/>
      <c r="AP31" s="947"/>
      <c r="AQ31" s="947"/>
      <c r="AR31" s="947"/>
      <c r="AS31" s="947"/>
      <c r="AT31" s="947"/>
      <c r="AU31" s="947"/>
      <c r="AV31" s="947"/>
      <c r="AW31" s="947"/>
      <c r="AX31" s="947"/>
      <c r="AY31" s="947"/>
      <c r="AZ31" s="947"/>
      <c r="BA31" s="947"/>
      <c r="BB31" s="947"/>
      <c r="BC31" s="947"/>
      <c r="BD31" s="947"/>
      <c r="BE31" s="947"/>
      <c r="BF31" s="947"/>
      <c r="BG31" s="947"/>
      <c r="BH31" s="947"/>
      <c r="BI31" s="947"/>
      <c r="BJ31" s="947"/>
      <c r="BK31" s="947"/>
      <c r="BL31" s="947"/>
      <c r="BM31" s="947"/>
      <c r="BN31" s="947"/>
      <c r="BO31" s="947"/>
      <c r="BP31" s="947"/>
      <c r="BQ31" s="947"/>
      <c r="BR31" s="947"/>
      <c r="BS31" s="947"/>
      <c r="BT31" s="947"/>
      <c r="BU31" s="947"/>
      <c r="BV31" s="947"/>
      <c r="BW31" s="947"/>
      <c r="BX31" s="947"/>
      <c r="BY31" s="947"/>
      <c r="BZ31" s="947"/>
      <c r="CA31" s="947"/>
      <c r="CB31" s="947"/>
      <c r="CC31" s="947"/>
      <c r="CD31" s="947"/>
      <c r="CE31" s="947"/>
      <c r="CF31" s="947"/>
      <c r="CG31" s="947"/>
      <c r="CH31" s="947"/>
      <c r="CI31" s="947"/>
      <c r="CJ31" s="947"/>
      <c r="CK31" s="947"/>
      <c r="CL31" s="947"/>
      <c r="CM31" s="947"/>
      <c r="CN31" s="947"/>
      <c r="CO31" s="947"/>
      <c r="CP31" s="947"/>
      <c r="CQ31" s="947"/>
      <c r="CR31" s="947"/>
      <c r="CS31" s="947"/>
      <c r="CT31" s="947"/>
      <c r="CU31" s="947"/>
      <c r="CV31" s="947"/>
      <c r="CW31" s="947"/>
      <c r="CX31" s="947"/>
      <c r="CY31" s="947"/>
      <c r="CZ31" s="947"/>
      <c r="DA31" s="947"/>
      <c r="DB31" s="947"/>
      <c r="DC31" s="947"/>
      <c r="DD31" s="947"/>
      <c r="DE31" s="947"/>
      <c r="DF31" s="947"/>
      <c r="DG31" s="947"/>
      <c r="DH31" s="947"/>
      <c r="DI31" s="947"/>
      <c r="DJ31" s="947"/>
      <c r="DK31" s="947"/>
      <c r="DL31" s="947"/>
      <c r="DM31" s="947"/>
      <c r="DN31" s="947"/>
      <c r="DO31" s="947"/>
      <c r="DP31" s="947"/>
      <c r="DQ31" s="947"/>
      <c r="DR31" s="947"/>
      <c r="DS31" s="947"/>
      <c r="DT31" s="947"/>
      <c r="DU31" s="947"/>
      <c r="DV31" s="947"/>
      <c r="DW31" s="947"/>
    </row>
    <row r="32" spans="1:127" ht="13.7" customHeight="1" x14ac:dyDescent="0.3">
      <c r="A32" s="1223" t="s">
        <v>148</v>
      </c>
      <c r="B32" s="1224" t="str">
        <f t="shared" si="14"/>
        <v>rgb:[255,140,  0], hsl:[ 32.9,100.0, 50.0], hwb:[ 32.9,  0.0,  0.0]</v>
      </c>
      <c r="C32" s="926" t="str">
        <f t="shared" si="15"/>
        <v>rgb(255 140 0)</v>
      </c>
      <c r="D32" s="926" t="str">
        <f t="shared" si="0"/>
        <v>hsl(32.9 100% 50%)</v>
      </c>
      <c r="E32" s="926" t="str">
        <f t="shared" si="16"/>
        <v>hwb(32.9 0% 0%)</v>
      </c>
      <c r="F32" s="964" t="str">
        <f t="shared" si="17"/>
        <v>255</v>
      </c>
      <c r="G32" s="965" t="str">
        <f t="shared" si="1"/>
        <v>140</v>
      </c>
      <c r="H32" s="966" t="str">
        <f t="shared" si="2"/>
        <v xml:space="preserve">  0</v>
      </c>
      <c r="I32" s="964" t="str">
        <f t="shared" si="18"/>
        <v xml:space="preserve"> 32.9</v>
      </c>
      <c r="J32" s="965" t="str">
        <f t="shared" si="3"/>
        <v>100.0</v>
      </c>
      <c r="K32" s="966" t="str">
        <f t="shared" si="4"/>
        <v xml:space="preserve"> 50.0</v>
      </c>
      <c r="L32" s="964" t="str">
        <f t="shared" si="19"/>
        <v xml:space="preserve"> 32.9</v>
      </c>
      <c r="M32" s="965" t="str">
        <f t="shared" si="20"/>
        <v xml:space="preserve">  0.0</v>
      </c>
      <c r="N32" s="966" t="str">
        <f t="shared" si="5"/>
        <v xml:space="preserve">  0.0</v>
      </c>
      <c r="O32" s="984">
        <f t="shared" si="6"/>
        <v>32.9</v>
      </c>
      <c r="P32" s="985">
        <f t="shared" si="7"/>
        <v>100</v>
      </c>
      <c r="Q32" s="986">
        <f t="shared" si="21"/>
        <v>50</v>
      </c>
      <c r="R32" s="984">
        <f t="shared" si="22"/>
        <v>32.9</v>
      </c>
      <c r="S32" s="985">
        <f t="shared" si="23"/>
        <v>0</v>
      </c>
      <c r="T32" s="986">
        <f t="shared" si="8"/>
        <v>0</v>
      </c>
      <c r="U32" s="973">
        <v>255</v>
      </c>
      <c r="V32" s="974">
        <v>140</v>
      </c>
      <c r="W32" s="975">
        <v>0</v>
      </c>
      <c r="X32" s="996">
        <f t="shared" si="9"/>
        <v>32.941176470588239</v>
      </c>
      <c r="Y32" s="997">
        <f t="shared" si="10"/>
        <v>100</v>
      </c>
      <c r="Z32" s="998">
        <f t="shared" si="11"/>
        <v>50</v>
      </c>
      <c r="AA32" s="996">
        <f t="shared" si="12"/>
        <v>0</v>
      </c>
      <c r="AB32" s="998">
        <f t="shared" si="13"/>
        <v>0</v>
      </c>
      <c r="AC32" s="955">
        <f t="shared" si="24"/>
        <v>1</v>
      </c>
      <c r="AD32" s="956">
        <f t="shared" si="25"/>
        <v>0.5490196078431373</v>
      </c>
      <c r="AE32" s="957">
        <f t="shared" si="26"/>
        <v>0</v>
      </c>
      <c r="AF32" s="955">
        <f t="shared" si="27"/>
        <v>0</v>
      </c>
      <c r="AG32" s="956">
        <f t="shared" si="28"/>
        <v>1</v>
      </c>
      <c r="AH32" s="956">
        <f t="shared" si="29"/>
        <v>1</v>
      </c>
      <c r="AI32" s="957">
        <f t="shared" si="30"/>
        <v>1</v>
      </c>
      <c r="AJ32" s="947"/>
      <c r="AK32" s="947"/>
      <c r="AL32" s="947"/>
      <c r="AM32" s="947"/>
      <c r="AN32" s="947"/>
      <c r="AO32" s="947"/>
      <c r="AP32" s="947"/>
      <c r="AQ32" s="947"/>
      <c r="AR32" s="947"/>
      <c r="AS32" s="947"/>
      <c r="AT32" s="947"/>
      <c r="AU32" s="947"/>
      <c r="AV32" s="947"/>
      <c r="AW32" s="947"/>
      <c r="AX32" s="947"/>
      <c r="AY32" s="947"/>
      <c r="AZ32" s="947"/>
      <c r="BA32" s="947"/>
      <c r="BB32" s="947"/>
      <c r="BC32" s="947"/>
      <c r="BD32" s="947"/>
      <c r="BE32" s="947"/>
      <c r="BF32" s="947"/>
      <c r="BG32" s="947"/>
      <c r="BH32" s="947"/>
      <c r="BI32" s="947"/>
      <c r="BJ32" s="947"/>
      <c r="BK32" s="947"/>
      <c r="BL32" s="947"/>
      <c r="BM32" s="947"/>
      <c r="BN32" s="947"/>
      <c r="BO32" s="947"/>
      <c r="BP32" s="947"/>
      <c r="BQ32" s="947"/>
      <c r="BR32" s="947"/>
      <c r="BS32" s="947"/>
      <c r="BT32" s="947"/>
      <c r="BU32" s="947"/>
      <c r="BV32" s="947"/>
      <c r="BW32" s="947"/>
      <c r="BX32" s="947"/>
      <c r="BY32" s="947"/>
      <c r="BZ32" s="947"/>
      <c r="CA32" s="947"/>
      <c r="CB32" s="947"/>
      <c r="CC32" s="947"/>
      <c r="CD32" s="947"/>
      <c r="CE32" s="947"/>
      <c r="CF32" s="947"/>
      <c r="CG32" s="947"/>
      <c r="CH32" s="947"/>
      <c r="CI32" s="947"/>
      <c r="CJ32" s="947"/>
      <c r="CK32" s="947"/>
      <c r="CL32" s="947"/>
      <c r="CM32" s="947"/>
      <c r="CN32" s="947"/>
      <c r="CO32" s="947"/>
      <c r="CP32" s="947"/>
      <c r="CQ32" s="947"/>
      <c r="CR32" s="947"/>
      <c r="CS32" s="947"/>
      <c r="CT32" s="947"/>
      <c r="CU32" s="947"/>
      <c r="CV32" s="947"/>
      <c r="CW32" s="947"/>
      <c r="CX32" s="947"/>
      <c r="CY32" s="947"/>
      <c r="CZ32" s="947"/>
      <c r="DA32" s="947"/>
      <c r="DB32" s="947"/>
      <c r="DC32" s="947"/>
      <c r="DD32" s="947"/>
      <c r="DE32" s="947"/>
      <c r="DF32" s="947"/>
      <c r="DG32" s="947"/>
      <c r="DH32" s="947"/>
      <c r="DI32" s="947"/>
      <c r="DJ32" s="947"/>
      <c r="DK32" s="947"/>
      <c r="DL32" s="947"/>
      <c r="DM32" s="947"/>
      <c r="DN32" s="947"/>
      <c r="DO32" s="947"/>
      <c r="DP32" s="947"/>
      <c r="DQ32" s="947"/>
      <c r="DR32" s="947"/>
      <c r="DS32" s="947"/>
      <c r="DT32" s="947"/>
      <c r="DU32" s="947"/>
      <c r="DV32" s="947"/>
      <c r="DW32" s="947"/>
    </row>
    <row r="33" spans="1:127" ht="13.7" customHeight="1" x14ac:dyDescent="0.3">
      <c r="A33" s="1223" t="s">
        <v>149</v>
      </c>
      <c r="B33" s="1224" t="str">
        <f t="shared" si="14"/>
        <v>rgb:[153, 50,204], hsl:[280.1, 60.6, 49.8], hwb:[280.1, 19.6, 20.0]</v>
      </c>
      <c r="C33" s="926" t="str">
        <f t="shared" si="15"/>
        <v>rgb(153 50 204)</v>
      </c>
      <c r="D33" s="926" t="str">
        <f t="shared" si="0"/>
        <v>hsl(280.1 60.6% 49.8%)</v>
      </c>
      <c r="E33" s="926" t="str">
        <f t="shared" si="16"/>
        <v>hwb(280.1 19.6% 20%)</v>
      </c>
      <c r="F33" s="964" t="str">
        <f t="shared" si="17"/>
        <v>153</v>
      </c>
      <c r="G33" s="965" t="str">
        <f t="shared" si="1"/>
        <v xml:space="preserve"> 50</v>
      </c>
      <c r="H33" s="966" t="str">
        <f t="shared" si="2"/>
        <v>204</v>
      </c>
      <c r="I33" s="964" t="str">
        <f t="shared" si="18"/>
        <v>280.1</v>
      </c>
      <c r="J33" s="965" t="str">
        <f t="shared" si="3"/>
        <v xml:space="preserve"> 60.6</v>
      </c>
      <c r="K33" s="966" t="str">
        <f t="shared" si="4"/>
        <v xml:space="preserve"> 49.8</v>
      </c>
      <c r="L33" s="964" t="str">
        <f t="shared" si="19"/>
        <v>280.1</v>
      </c>
      <c r="M33" s="965" t="str">
        <f t="shared" si="20"/>
        <v xml:space="preserve"> 19.6</v>
      </c>
      <c r="N33" s="966" t="str">
        <f t="shared" si="5"/>
        <v xml:space="preserve"> 20.0</v>
      </c>
      <c r="O33" s="984">
        <f t="shared" si="6"/>
        <v>280.10000000000002</v>
      </c>
      <c r="P33" s="985">
        <f t="shared" si="7"/>
        <v>60.6</v>
      </c>
      <c r="Q33" s="986">
        <f t="shared" si="21"/>
        <v>49.8</v>
      </c>
      <c r="R33" s="984">
        <f t="shared" si="22"/>
        <v>280.10000000000002</v>
      </c>
      <c r="S33" s="985">
        <f t="shared" si="23"/>
        <v>19.600000000000001</v>
      </c>
      <c r="T33" s="986">
        <f t="shared" si="8"/>
        <v>20</v>
      </c>
      <c r="U33" s="973">
        <v>153</v>
      </c>
      <c r="V33" s="974">
        <v>50</v>
      </c>
      <c r="W33" s="975">
        <v>204</v>
      </c>
      <c r="X33" s="996">
        <f t="shared" si="9"/>
        <v>280.12987012987014</v>
      </c>
      <c r="Y33" s="997">
        <f t="shared" si="10"/>
        <v>60.629921259842526</v>
      </c>
      <c r="Z33" s="998">
        <f t="shared" si="11"/>
        <v>49.803921568627452</v>
      </c>
      <c r="AA33" s="996">
        <f t="shared" si="12"/>
        <v>19.607843137254903</v>
      </c>
      <c r="AB33" s="998">
        <f t="shared" si="13"/>
        <v>19.999999999999996</v>
      </c>
      <c r="AC33" s="955">
        <f t="shared" si="24"/>
        <v>0.6</v>
      </c>
      <c r="AD33" s="956">
        <f t="shared" si="25"/>
        <v>0.19607843137254902</v>
      </c>
      <c r="AE33" s="957">
        <f t="shared" si="26"/>
        <v>0.8</v>
      </c>
      <c r="AF33" s="955">
        <f t="shared" si="27"/>
        <v>0.19607843137254902</v>
      </c>
      <c r="AG33" s="956">
        <f t="shared" si="28"/>
        <v>0.8</v>
      </c>
      <c r="AH33" s="956">
        <f t="shared" si="29"/>
        <v>0.60392156862745106</v>
      </c>
      <c r="AI33" s="957">
        <f t="shared" si="30"/>
        <v>0.99607843137254903</v>
      </c>
      <c r="AJ33" s="947"/>
      <c r="AK33" s="947"/>
      <c r="AL33" s="947"/>
      <c r="AM33" s="947"/>
      <c r="AN33" s="947"/>
      <c r="AO33" s="947"/>
      <c r="AP33" s="947"/>
      <c r="AQ33" s="947"/>
      <c r="AR33" s="947"/>
      <c r="AS33" s="947"/>
      <c r="AT33" s="947"/>
      <c r="AU33" s="947"/>
      <c r="AV33" s="947"/>
      <c r="AW33" s="947"/>
      <c r="AX33" s="947"/>
      <c r="AY33" s="947"/>
      <c r="AZ33" s="947"/>
      <c r="BA33" s="947"/>
      <c r="BB33" s="947"/>
      <c r="BC33" s="947"/>
      <c r="BD33" s="947"/>
      <c r="BE33" s="947"/>
      <c r="BF33" s="947"/>
      <c r="BG33" s="947"/>
      <c r="BH33" s="947"/>
      <c r="BI33" s="947"/>
      <c r="BJ33" s="947"/>
      <c r="BK33" s="947"/>
      <c r="BL33" s="947"/>
      <c r="BM33" s="947"/>
      <c r="BN33" s="947"/>
      <c r="BO33" s="947"/>
      <c r="BP33" s="947"/>
      <c r="BQ33" s="947"/>
      <c r="BR33" s="947"/>
      <c r="BS33" s="947"/>
      <c r="BT33" s="947"/>
      <c r="BU33" s="947"/>
      <c r="BV33" s="947"/>
      <c r="BW33" s="947"/>
      <c r="BX33" s="947"/>
      <c r="BY33" s="947"/>
      <c r="BZ33" s="947"/>
      <c r="CA33" s="947"/>
      <c r="CB33" s="947"/>
      <c r="CC33" s="947"/>
      <c r="CD33" s="947"/>
      <c r="CE33" s="947"/>
      <c r="CF33" s="947"/>
      <c r="CG33" s="947"/>
      <c r="CH33" s="947"/>
      <c r="CI33" s="947"/>
      <c r="CJ33" s="947"/>
      <c r="CK33" s="947"/>
      <c r="CL33" s="947"/>
      <c r="CM33" s="947"/>
      <c r="CN33" s="947"/>
      <c r="CO33" s="947"/>
      <c r="CP33" s="947"/>
      <c r="CQ33" s="947"/>
      <c r="CR33" s="947"/>
      <c r="CS33" s="947"/>
      <c r="CT33" s="947"/>
      <c r="CU33" s="947"/>
      <c r="CV33" s="947"/>
      <c r="CW33" s="947"/>
      <c r="CX33" s="947"/>
      <c r="CY33" s="947"/>
      <c r="CZ33" s="947"/>
      <c r="DA33" s="947"/>
      <c r="DB33" s="947"/>
      <c r="DC33" s="947"/>
      <c r="DD33" s="947"/>
      <c r="DE33" s="947"/>
      <c r="DF33" s="947"/>
      <c r="DG33" s="947"/>
      <c r="DH33" s="947"/>
      <c r="DI33" s="947"/>
      <c r="DJ33" s="947"/>
      <c r="DK33" s="947"/>
      <c r="DL33" s="947"/>
      <c r="DM33" s="947"/>
      <c r="DN33" s="947"/>
      <c r="DO33" s="947"/>
      <c r="DP33" s="947"/>
      <c r="DQ33" s="947"/>
      <c r="DR33" s="947"/>
      <c r="DS33" s="947"/>
      <c r="DT33" s="947"/>
      <c r="DU33" s="947"/>
      <c r="DV33" s="947"/>
      <c r="DW33" s="947"/>
    </row>
    <row r="34" spans="1:127" ht="13.7" customHeight="1" x14ac:dyDescent="0.3">
      <c r="A34" s="1223" t="s">
        <v>150</v>
      </c>
      <c r="B34" s="1224" t="str">
        <f t="shared" si="14"/>
        <v>rgb:[139,  0,  0], hsl:[  0.0,100.0, 27.3], hwb:[  0.0,  0.0, 45.5]</v>
      </c>
      <c r="C34" s="926" t="str">
        <f t="shared" si="15"/>
        <v>rgb(139 0 0)</v>
      </c>
      <c r="D34" s="926" t="str">
        <f t="shared" si="0"/>
        <v>hsl(0 100% 27.3%)</v>
      </c>
      <c r="E34" s="926" t="str">
        <f t="shared" si="16"/>
        <v>hwb(0 0% 45.5%)</v>
      </c>
      <c r="F34" s="964" t="str">
        <f t="shared" si="17"/>
        <v>139</v>
      </c>
      <c r="G34" s="965" t="str">
        <f t="shared" si="1"/>
        <v xml:space="preserve">  0</v>
      </c>
      <c r="H34" s="966" t="str">
        <f t="shared" si="2"/>
        <v xml:space="preserve">  0</v>
      </c>
      <c r="I34" s="964" t="str">
        <f t="shared" si="18"/>
        <v xml:space="preserve">  0.0</v>
      </c>
      <c r="J34" s="965" t="str">
        <f t="shared" si="3"/>
        <v>100.0</v>
      </c>
      <c r="K34" s="966" t="str">
        <f t="shared" si="4"/>
        <v xml:space="preserve"> 27.3</v>
      </c>
      <c r="L34" s="964" t="str">
        <f t="shared" si="19"/>
        <v xml:space="preserve">  0.0</v>
      </c>
      <c r="M34" s="965" t="str">
        <f t="shared" si="20"/>
        <v xml:space="preserve">  0.0</v>
      </c>
      <c r="N34" s="966" t="str">
        <f t="shared" si="5"/>
        <v xml:space="preserve"> 45.5</v>
      </c>
      <c r="O34" s="984">
        <f t="shared" si="6"/>
        <v>0</v>
      </c>
      <c r="P34" s="985">
        <f t="shared" si="7"/>
        <v>100</v>
      </c>
      <c r="Q34" s="986">
        <f t="shared" si="21"/>
        <v>27.3</v>
      </c>
      <c r="R34" s="984">
        <f t="shared" si="22"/>
        <v>0</v>
      </c>
      <c r="S34" s="985">
        <f t="shared" si="23"/>
        <v>0</v>
      </c>
      <c r="T34" s="986">
        <f t="shared" si="8"/>
        <v>45.5</v>
      </c>
      <c r="U34" s="973">
        <v>139</v>
      </c>
      <c r="V34" s="974">
        <v>0</v>
      </c>
      <c r="W34" s="975">
        <v>0</v>
      </c>
      <c r="X34" s="996">
        <f t="shared" ref="X34:X65" si="31">IF(AH34=0,0,IF(AG34=AC34,MOD((AD34-AE34)/AH34,6),IF(AG34=AD34,(AE34-AC34)/AH34+2,(AC34-AD34)/AH34+4)))*60</f>
        <v>0</v>
      </c>
      <c r="Y34" s="997">
        <f t="shared" ref="Y34:Y65" si="32">IF(AH34=0,0,AH34/IF(Z34&lt;50,AI34,2-AI34)) *100</f>
        <v>100</v>
      </c>
      <c r="Z34" s="998">
        <f t="shared" ref="Z34:Z65" si="33">AI34/2*100</f>
        <v>27.254901960784313</v>
      </c>
      <c r="AA34" s="996">
        <f t="shared" ref="AA34:AA65" si="34">AF34*100</f>
        <v>0</v>
      </c>
      <c r="AB34" s="998">
        <f t="shared" ref="AB34:AB65" si="35">(1-AG34)*100</f>
        <v>45.490196078431374</v>
      </c>
      <c r="AC34" s="955">
        <f t="shared" si="24"/>
        <v>0.54509803921568623</v>
      </c>
      <c r="AD34" s="956">
        <f t="shared" si="25"/>
        <v>0</v>
      </c>
      <c r="AE34" s="957">
        <f t="shared" si="26"/>
        <v>0</v>
      </c>
      <c r="AF34" s="955">
        <f t="shared" si="27"/>
        <v>0</v>
      </c>
      <c r="AG34" s="956">
        <f t="shared" si="28"/>
        <v>0.54509803921568623</v>
      </c>
      <c r="AH34" s="956">
        <f t="shared" si="29"/>
        <v>0.54509803921568623</v>
      </c>
      <c r="AI34" s="957">
        <f t="shared" si="30"/>
        <v>0.54509803921568623</v>
      </c>
      <c r="AJ34" s="947"/>
      <c r="AK34" s="947"/>
      <c r="AL34" s="947"/>
      <c r="AM34" s="947"/>
      <c r="AN34" s="947"/>
      <c r="AO34" s="947"/>
      <c r="AP34" s="947"/>
      <c r="AQ34" s="947"/>
      <c r="AR34" s="947"/>
      <c r="AS34" s="947"/>
      <c r="AT34" s="947"/>
      <c r="AU34" s="947"/>
      <c r="AV34" s="947"/>
      <c r="AW34" s="947"/>
      <c r="AX34" s="947"/>
      <c r="AY34" s="947"/>
      <c r="AZ34" s="947"/>
      <c r="BA34" s="947"/>
      <c r="BB34" s="947"/>
      <c r="BC34" s="947"/>
      <c r="BD34" s="947"/>
      <c r="BE34" s="947"/>
      <c r="BF34" s="947"/>
      <c r="BG34" s="947"/>
      <c r="BH34" s="947"/>
      <c r="BI34" s="947"/>
      <c r="BJ34" s="947"/>
      <c r="BK34" s="947"/>
      <c r="BL34" s="947"/>
      <c r="BM34" s="947"/>
      <c r="BN34" s="947"/>
      <c r="BO34" s="947"/>
      <c r="BP34" s="947"/>
      <c r="BQ34" s="947"/>
      <c r="BR34" s="947"/>
      <c r="BS34" s="947"/>
      <c r="BT34" s="947"/>
      <c r="BU34" s="947"/>
      <c r="BV34" s="947"/>
      <c r="BW34" s="947"/>
      <c r="BX34" s="947"/>
      <c r="BY34" s="947"/>
      <c r="BZ34" s="947"/>
      <c r="CA34" s="947"/>
      <c r="CB34" s="947"/>
      <c r="CC34" s="947"/>
      <c r="CD34" s="947"/>
      <c r="CE34" s="947"/>
      <c r="CF34" s="947"/>
      <c r="CG34" s="947"/>
      <c r="CH34" s="947"/>
      <c r="CI34" s="947"/>
      <c r="CJ34" s="947"/>
      <c r="CK34" s="947"/>
      <c r="CL34" s="947"/>
      <c r="CM34" s="947"/>
      <c r="CN34" s="947"/>
      <c r="CO34" s="947"/>
      <c r="CP34" s="947"/>
      <c r="CQ34" s="947"/>
      <c r="CR34" s="947"/>
      <c r="CS34" s="947"/>
      <c r="CT34" s="947"/>
      <c r="CU34" s="947"/>
      <c r="CV34" s="947"/>
      <c r="CW34" s="947"/>
      <c r="CX34" s="947"/>
      <c r="CY34" s="947"/>
      <c r="CZ34" s="947"/>
      <c r="DA34" s="947"/>
      <c r="DB34" s="947"/>
      <c r="DC34" s="947"/>
      <c r="DD34" s="947"/>
      <c r="DE34" s="947"/>
      <c r="DF34" s="947"/>
      <c r="DG34" s="947"/>
      <c r="DH34" s="947"/>
      <c r="DI34" s="947"/>
      <c r="DJ34" s="947"/>
      <c r="DK34" s="947"/>
      <c r="DL34" s="947"/>
      <c r="DM34" s="947"/>
      <c r="DN34" s="947"/>
      <c r="DO34" s="947"/>
      <c r="DP34" s="947"/>
      <c r="DQ34" s="947"/>
      <c r="DR34" s="947"/>
      <c r="DS34" s="947"/>
      <c r="DT34" s="947"/>
      <c r="DU34" s="947"/>
      <c r="DV34" s="947"/>
      <c r="DW34" s="947"/>
    </row>
    <row r="35" spans="1:127" ht="13.7" customHeight="1" x14ac:dyDescent="0.3">
      <c r="A35" s="1223" t="s">
        <v>151</v>
      </c>
      <c r="B35" s="1224" t="str">
        <f t="shared" si="14"/>
        <v>rgb:[233,150,122], hsl:[ 15.1, 71.6, 69.6], hwb:[ 15.1, 47.8,  8.6]</v>
      </c>
      <c r="C35" s="926" t="str">
        <f t="shared" si="15"/>
        <v>rgb(233 150 122)</v>
      </c>
      <c r="D35" s="926" t="str">
        <f t="shared" si="0"/>
        <v>hsl(15.1 71.6% 69.6%)</v>
      </c>
      <c r="E35" s="926" t="str">
        <f t="shared" si="16"/>
        <v>hwb(15.1 47.8% 8.6%)</v>
      </c>
      <c r="F35" s="964" t="str">
        <f t="shared" si="17"/>
        <v>233</v>
      </c>
      <c r="G35" s="965" t="str">
        <f t="shared" si="1"/>
        <v>150</v>
      </c>
      <c r="H35" s="966" t="str">
        <f t="shared" si="2"/>
        <v>122</v>
      </c>
      <c r="I35" s="964" t="str">
        <f t="shared" si="18"/>
        <v xml:space="preserve"> 15.1</v>
      </c>
      <c r="J35" s="965" t="str">
        <f t="shared" si="3"/>
        <v xml:space="preserve"> 71.6</v>
      </c>
      <c r="K35" s="966" t="str">
        <f t="shared" si="4"/>
        <v xml:space="preserve"> 69.6</v>
      </c>
      <c r="L35" s="964" t="str">
        <f t="shared" si="19"/>
        <v xml:space="preserve"> 15.1</v>
      </c>
      <c r="M35" s="965" t="str">
        <f t="shared" si="20"/>
        <v xml:space="preserve"> 47.8</v>
      </c>
      <c r="N35" s="966" t="str">
        <f t="shared" si="5"/>
        <v xml:space="preserve">  8.6</v>
      </c>
      <c r="O35" s="984">
        <f t="shared" si="6"/>
        <v>15.1</v>
      </c>
      <c r="P35" s="985">
        <f t="shared" si="7"/>
        <v>71.599999999999994</v>
      </c>
      <c r="Q35" s="986">
        <f t="shared" si="21"/>
        <v>69.599999999999994</v>
      </c>
      <c r="R35" s="984">
        <f t="shared" si="22"/>
        <v>15.1</v>
      </c>
      <c r="S35" s="985">
        <f t="shared" si="23"/>
        <v>47.8</v>
      </c>
      <c r="T35" s="986">
        <f t="shared" si="8"/>
        <v>8.6</v>
      </c>
      <c r="U35" s="973">
        <v>233</v>
      </c>
      <c r="V35" s="974">
        <v>150</v>
      </c>
      <c r="W35" s="975">
        <v>122</v>
      </c>
      <c r="X35" s="996">
        <f t="shared" si="31"/>
        <v>15.135135135135137</v>
      </c>
      <c r="Y35" s="997">
        <f t="shared" si="32"/>
        <v>71.612903225806434</v>
      </c>
      <c r="Z35" s="998">
        <f t="shared" si="33"/>
        <v>69.607843137254903</v>
      </c>
      <c r="AA35" s="996">
        <f t="shared" si="34"/>
        <v>47.843137254901961</v>
      </c>
      <c r="AB35" s="998">
        <f t="shared" si="35"/>
        <v>8.62745098039216</v>
      </c>
      <c r="AC35" s="955">
        <f t="shared" si="24"/>
        <v>0.9137254901960784</v>
      </c>
      <c r="AD35" s="956">
        <f t="shared" si="25"/>
        <v>0.58823529411764708</v>
      </c>
      <c r="AE35" s="957">
        <f t="shared" si="26"/>
        <v>0.47843137254901963</v>
      </c>
      <c r="AF35" s="955">
        <f t="shared" si="27"/>
        <v>0.47843137254901963</v>
      </c>
      <c r="AG35" s="956">
        <f t="shared" si="28"/>
        <v>0.9137254901960784</v>
      </c>
      <c r="AH35" s="956">
        <f t="shared" si="29"/>
        <v>0.43529411764705878</v>
      </c>
      <c r="AI35" s="957">
        <f t="shared" si="30"/>
        <v>1.392156862745098</v>
      </c>
      <c r="AJ35" s="947"/>
      <c r="AK35" s="947"/>
      <c r="AL35" s="947"/>
      <c r="AM35" s="947"/>
      <c r="AN35" s="947"/>
      <c r="AO35" s="947"/>
      <c r="AP35" s="947"/>
      <c r="AQ35" s="947"/>
      <c r="AR35" s="947"/>
      <c r="AS35" s="947"/>
      <c r="AT35" s="947"/>
      <c r="AU35" s="947"/>
      <c r="AV35" s="947"/>
      <c r="AW35" s="947"/>
      <c r="AX35" s="947"/>
      <c r="AY35" s="947"/>
      <c r="AZ35" s="947"/>
      <c r="BA35" s="947"/>
      <c r="BB35" s="947"/>
      <c r="BC35" s="947"/>
      <c r="BD35" s="947"/>
      <c r="BE35" s="947"/>
      <c r="BF35" s="947"/>
      <c r="BG35" s="947"/>
      <c r="BH35" s="947"/>
      <c r="BI35" s="947"/>
      <c r="BJ35" s="947"/>
      <c r="BK35" s="947"/>
      <c r="BL35" s="947"/>
      <c r="BM35" s="947"/>
      <c r="BN35" s="947"/>
      <c r="BO35" s="947"/>
      <c r="BP35" s="947"/>
      <c r="BQ35" s="947"/>
      <c r="BR35" s="947"/>
      <c r="BS35" s="947"/>
      <c r="BT35" s="947"/>
      <c r="BU35" s="947"/>
      <c r="BV35" s="947"/>
      <c r="BW35" s="947"/>
      <c r="BX35" s="947"/>
      <c r="BY35" s="947"/>
      <c r="BZ35" s="947"/>
      <c r="CA35" s="947"/>
      <c r="CB35" s="947"/>
      <c r="CC35" s="947"/>
      <c r="CD35" s="947"/>
      <c r="CE35" s="947"/>
      <c r="CF35" s="947"/>
      <c r="CG35" s="947"/>
      <c r="CH35" s="947"/>
      <c r="CI35" s="947"/>
      <c r="CJ35" s="947"/>
      <c r="CK35" s="947"/>
      <c r="CL35" s="947"/>
      <c r="CM35" s="947"/>
      <c r="CN35" s="947"/>
      <c r="CO35" s="947"/>
      <c r="CP35" s="947"/>
      <c r="CQ35" s="947"/>
      <c r="CR35" s="947"/>
      <c r="CS35" s="947"/>
      <c r="CT35" s="947"/>
      <c r="CU35" s="947"/>
      <c r="CV35" s="947"/>
      <c r="CW35" s="947"/>
      <c r="CX35" s="947"/>
      <c r="CY35" s="947"/>
      <c r="CZ35" s="947"/>
      <c r="DA35" s="947"/>
      <c r="DB35" s="947"/>
      <c r="DC35" s="947"/>
      <c r="DD35" s="947"/>
      <c r="DE35" s="947"/>
      <c r="DF35" s="947"/>
      <c r="DG35" s="947"/>
      <c r="DH35" s="947"/>
      <c r="DI35" s="947"/>
      <c r="DJ35" s="947"/>
      <c r="DK35" s="947"/>
      <c r="DL35" s="947"/>
      <c r="DM35" s="947"/>
      <c r="DN35" s="947"/>
      <c r="DO35" s="947"/>
      <c r="DP35" s="947"/>
      <c r="DQ35" s="947"/>
      <c r="DR35" s="947"/>
      <c r="DS35" s="947"/>
      <c r="DT35" s="947"/>
      <c r="DU35" s="947"/>
      <c r="DV35" s="947"/>
      <c r="DW35" s="947"/>
    </row>
    <row r="36" spans="1:127" ht="13.7" customHeight="1" x14ac:dyDescent="0.3">
      <c r="A36" s="1223" t="s">
        <v>152</v>
      </c>
      <c r="B36" s="1224" t="str">
        <f t="shared" si="14"/>
        <v>rgb:[143,188,143], hsl:[120.0, 25.1, 64.9], hwb:[120.0, 56.1, 26.3]</v>
      </c>
      <c r="C36" s="926" t="str">
        <f t="shared" si="15"/>
        <v>rgb(143 188 143)</v>
      </c>
      <c r="D36" s="926" t="str">
        <f t="shared" si="0"/>
        <v>hsl(120 25.1% 64.9%)</v>
      </c>
      <c r="E36" s="926" t="str">
        <f t="shared" si="16"/>
        <v>hwb(120 56.1% 26.3%)</v>
      </c>
      <c r="F36" s="964" t="str">
        <f t="shared" si="17"/>
        <v>143</v>
      </c>
      <c r="G36" s="965" t="str">
        <f t="shared" si="1"/>
        <v>188</v>
      </c>
      <c r="H36" s="966" t="str">
        <f t="shared" si="2"/>
        <v>143</v>
      </c>
      <c r="I36" s="964" t="str">
        <f t="shared" si="18"/>
        <v>120.0</v>
      </c>
      <c r="J36" s="965" t="str">
        <f t="shared" si="3"/>
        <v xml:space="preserve"> 25.1</v>
      </c>
      <c r="K36" s="966" t="str">
        <f t="shared" si="4"/>
        <v xml:space="preserve"> 64.9</v>
      </c>
      <c r="L36" s="964" t="str">
        <f t="shared" si="19"/>
        <v>120.0</v>
      </c>
      <c r="M36" s="965" t="str">
        <f t="shared" si="20"/>
        <v xml:space="preserve"> 56.1</v>
      </c>
      <c r="N36" s="966" t="str">
        <f t="shared" si="5"/>
        <v xml:space="preserve"> 26.3</v>
      </c>
      <c r="O36" s="984">
        <f t="shared" si="6"/>
        <v>120</v>
      </c>
      <c r="P36" s="985">
        <f t="shared" si="7"/>
        <v>25.1</v>
      </c>
      <c r="Q36" s="986">
        <f t="shared" si="21"/>
        <v>64.900000000000006</v>
      </c>
      <c r="R36" s="984">
        <f t="shared" si="22"/>
        <v>120</v>
      </c>
      <c r="S36" s="985">
        <f t="shared" si="23"/>
        <v>56.1</v>
      </c>
      <c r="T36" s="986">
        <f t="shared" si="8"/>
        <v>26.3</v>
      </c>
      <c r="U36" s="973">
        <v>143</v>
      </c>
      <c r="V36" s="974">
        <v>188</v>
      </c>
      <c r="W36" s="975">
        <v>143</v>
      </c>
      <c r="X36" s="996">
        <f t="shared" si="31"/>
        <v>120</v>
      </c>
      <c r="Y36" s="997">
        <f t="shared" si="32"/>
        <v>25.13966480446928</v>
      </c>
      <c r="Z36" s="998">
        <f t="shared" si="33"/>
        <v>64.901960784313729</v>
      </c>
      <c r="AA36" s="996">
        <f t="shared" si="34"/>
        <v>56.078431372549019</v>
      </c>
      <c r="AB36" s="998">
        <f t="shared" si="35"/>
        <v>26.274509803921564</v>
      </c>
      <c r="AC36" s="955">
        <f t="shared" si="24"/>
        <v>0.5607843137254902</v>
      </c>
      <c r="AD36" s="956">
        <f t="shared" si="25"/>
        <v>0.73725490196078436</v>
      </c>
      <c r="AE36" s="957">
        <f t="shared" si="26"/>
        <v>0.5607843137254902</v>
      </c>
      <c r="AF36" s="955">
        <f t="shared" si="27"/>
        <v>0.5607843137254902</v>
      </c>
      <c r="AG36" s="956">
        <f t="shared" si="28"/>
        <v>0.73725490196078436</v>
      </c>
      <c r="AH36" s="956">
        <f t="shared" si="29"/>
        <v>0.17647058823529416</v>
      </c>
      <c r="AI36" s="957">
        <f t="shared" si="30"/>
        <v>1.2980392156862746</v>
      </c>
      <c r="AJ36" s="947"/>
      <c r="AK36" s="947"/>
      <c r="AL36" s="947"/>
      <c r="AM36" s="947"/>
      <c r="AN36" s="947"/>
      <c r="AO36" s="947"/>
      <c r="AP36" s="947"/>
      <c r="AQ36" s="947"/>
      <c r="AR36" s="947"/>
      <c r="AS36" s="947"/>
      <c r="AT36" s="947"/>
      <c r="AU36" s="947"/>
      <c r="AV36" s="947"/>
      <c r="AW36" s="947"/>
      <c r="AX36" s="947"/>
      <c r="AY36" s="947"/>
      <c r="AZ36" s="947"/>
      <c r="BA36" s="947"/>
      <c r="BB36" s="947"/>
      <c r="BC36" s="947"/>
      <c r="BD36" s="947"/>
      <c r="BE36" s="947"/>
      <c r="BF36" s="947"/>
      <c r="BG36" s="947"/>
      <c r="BH36" s="947"/>
      <c r="BI36" s="947"/>
      <c r="BJ36" s="947"/>
      <c r="BK36" s="947"/>
      <c r="BL36" s="947"/>
      <c r="BM36" s="947"/>
      <c r="BN36" s="947"/>
      <c r="BO36" s="947"/>
      <c r="BP36" s="947"/>
      <c r="BQ36" s="947"/>
      <c r="BR36" s="947"/>
      <c r="BS36" s="947"/>
      <c r="BT36" s="947"/>
      <c r="BU36" s="947"/>
      <c r="BV36" s="947"/>
      <c r="BW36" s="947"/>
      <c r="BX36" s="947"/>
      <c r="BY36" s="947"/>
      <c r="BZ36" s="947"/>
      <c r="CA36" s="947"/>
      <c r="CB36" s="947"/>
      <c r="CC36" s="947"/>
      <c r="CD36" s="947"/>
      <c r="CE36" s="947"/>
      <c r="CF36" s="947"/>
      <c r="CG36" s="947"/>
      <c r="CH36" s="947"/>
      <c r="CI36" s="947"/>
      <c r="CJ36" s="947"/>
      <c r="CK36" s="947"/>
      <c r="CL36" s="947"/>
      <c r="CM36" s="947"/>
      <c r="CN36" s="947"/>
      <c r="CO36" s="947"/>
      <c r="CP36" s="947"/>
      <c r="CQ36" s="947"/>
      <c r="CR36" s="947"/>
      <c r="CS36" s="947"/>
      <c r="CT36" s="947"/>
      <c r="CU36" s="947"/>
      <c r="CV36" s="947"/>
      <c r="CW36" s="947"/>
      <c r="CX36" s="947"/>
      <c r="CY36" s="947"/>
      <c r="CZ36" s="947"/>
      <c r="DA36" s="947"/>
      <c r="DB36" s="947"/>
      <c r="DC36" s="947"/>
      <c r="DD36" s="947"/>
      <c r="DE36" s="947"/>
      <c r="DF36" s="947"/>
      <c r="DG36" s="947"/>
      <c r="DH36" s="947"/>
      <c r="DI36" s="947"/>
      <c r="DJ36" s="947"/>
      <c r="DK36" s="947"/>
      <c r="DL36" s="947"/>
      <c r="DM36" s="947"/>
      <c r="DN36" s="947"/>
      <c r="DO36" s="947"/>
      <c r="DP36" s="947"/>
      <c r="DQ36" s="947"/>
      <c r="DR36" s="947"/>
      <c r="DS36" s="947"/>
      <c r="DT36" s="947"/>
      <c r="DU36" s="947"/>
      <c r="DV36" s="947"/>
      <c r="DW36" s="947"/>
    </row>
    <row r="37" spans="1:127" ht="13.7" customHeight="1" x14ac:dyDescent="0.3">
      <c r="A37" s="1223" t="s">
        <v>153</v>
      </c>
      <c r="B37" s="1224" t="str">
        <f t="shared" si="14"/>
        <v>rgb:[ 72, 61,139], hsl:[248.5, 39.0, 39.2], hwb:[248.5, 23.9, 45.5]</v>
      </c>
      <c r="C37" s="926" t="str">
        <f t="shared" si="15"/>
        <v>rgb(72 61 139)</v>
      </c>
      <c r="D37" s="926" t="str">
        <f t="shared" si="0"/>
        <v>hsl(248.5 39% 39.2%)</v>
      </c>
      <c r="E37" s="926" t="str">
        <f t="shared" si="16"/>
        <v>hwb(248.5 23.9% 45.5%)</v>
      </c>
      <c r="F37" s="964" t="str">
        <f t="shared" si="17"/>
        <v xml:space="preserve"> 72</v>
      </c>
      <c r="G37" s="965" t="str">
        <f t="shared" si="1"/>
        <v xml:space="preserve"> 61</v>
      </c>
      <c r="H37" s="966" t="str">
        <f t="shared" si="2"/>
        <v>139</v>
      </c>
      <c r="I37" s="964" t="str">
        <f t="shared" si="18"/>
        <v>248.5</v>
      </c>
      <c r="J37" s="965" t="str">
        <f t="shared" si="3"/>
        <v xml:space="preserve"> 39.0</v>
      </c>
      <c r="K37" s="966" t="str">
        <f t="shared" si="4"/>
        <v xml:space="preserve"> 39.2</v>
      </c>
      <c r="L37" s="964" t="str">
        <f t="shared" si="19"/>
        <v>248.5</v>
      </c>
      <c r="M37" s="965" t="str">
        <f t="shared" si="20"/>
        <v xml:space="preserve"> 23.9</v>
      </c>
      <c r="N37" s="966" t="str">
        <f t="shared" si="5"/>
        <v xml:space="preserve"> 45.5</v>
      </c>
      <c r="O37" s="984">
        <f t="shared" si="6"/>
        <v>248.5</v>
      </c>
      <c r="P37" s="985">
        <f t="shared" si="7"/>
        <v>39</v>
      </c>
      <c r="Q37" s="986">
        <f t="shared" si="21"/>
        <v>39.200000000000003</v>
      </c>
      <c r="R37" s="984">
        <f t="shared" si="22"/>
        <v>248.5</v>
      </c>
      <c r="S37" s="985">
        <f t="shared" si="23"/>
        <v>23.9</v>
      </c>
      <c r="T37" s="986">
        <f t="shared" si="8"/>
        <v>45.5</v>
      </c>
      <c r="U37" s="973">
        <v>72</v>
      </c>
      <c r="V37" s="974">
        <v>61</v>
      </c>
      <c r="W37" s="975">
        <v>139</v>
      </c>
      <c r="X37" s="996">
        <f t="shared" si="31"/>
        <v>248.46153846153848</v>
      </c>
      <c r="Y37" s="997">
        <f t="shared" si="32"/>
        <v>38.999999999999993</v>
      </c>
      <c r="Z37" s="998">
        <f t="shared" si="33"/>
        <v>39.215686274509807</v>
      </c>
      <c r="AA37" s="996">
        <f t="shared" si="34"/>
        <v>23.921568627450981</v>
      </c>
      <c r="AB37" s="998">
        <f t="shared" si="35"/>
        <v>45.490196078431374</v>
      </c>
      <c r="AC37" s="955">
        <f t="shared" si="24"/>
        <v>0.28235294117647058</v>
      </c>
      <c r="AD37" s="956">
        <f t="shared" si="25"/>
        <v>0.23921568627450981</v>
      </c>
      <c r="AE37" s="957">
        <f t="shared" si="26"/>
        <v>0.54509803921568623</v>
      </c>
      <c r="AF37" s="955">
        <f t="shared" si="27"/>
        <v>0.23921568627450981</v>
      </c>
      <c r="AG37" s="956">
        <f t="shared" si="28"/>
        <v>0.54509803921568623</v>
      </c>
      <c r="AH37" s="956">
        <f t="shared" si="29"/>
        <v>0.30588235294117638</v>
      </c>
      <c r="AI37" s="957">
        <f t="shared" si="30"/>
        <v>0.78431372549019607</v>
      </c>
      <c r="AJ37" s="947"/>
      <c r="AK37" s="947"/>
      <c r="AL37" s="947"/>
      <c r="AM37" s="947"/>
      <c r="AN37" s="947"/>
      <c r="AO37" s="947"/>
      <c r="AP37" s="947"/>
      <c r="AQ37" s="947"/>
      <c r="AR37" s="947"/>
      <c r="AS37" s="947"/>
      <c r="AT37" s="947"/>
      <c r="AU37" s="947"/>
      <c r="AV37" s="947"/>
      <c r="AW37" s="947"/>
      <c r="AX37" s="947"/>
      <c r="AY37" s="947"/>
      <c r="AZ37" s="947"/>
      <c r="BA37" s="947"/>
      <c r="BB37" s="947"/>
      <c r="BC37" s="947"/>
      <c r="BD37" s="947"/>
      <c r="BE37" s="947"/>
      <c r="BF37" s="947"/>
      <c r="BG37" s="947"/>
      <c r="BH37" s="947"/>
      <c r="BI37" s="947"/>
      <c r="BJ37" s="947"/>
      <c r="BK37" s="947"/>
      <c r="BL37" s="947"/>
      <c r="BM37" s="947"/>
      <c r="BN37" s="947"/>
      <c r="BO37" s="947"/>
      <c r="BP37" s="947"/>
      <c r="BQ37" s="947"/>
      <c r="BR37" s="947"/>
      <c r="BS37" s="947"/>
      <c r="BT37" s="947"/>
      <c r="BU37" s="947"/>
      <c r="BV37" s="947"/>
      <c r="BW37" s="947"/>
      <c r="BX37" s="947"/>
      <c r="BY37" s="947"/>
      <c r="BZ37" s="947"/>
      <c r="CA37" s="947"/>
      <c r="CB37" s="947"/>
      <c r="CC37" s="947"/>
      <c r="CD37" s="947"/>
      <c r="CE37" s="947"/>
      <c r="CF37" s="947"/>
      <c r="CG37" s="947"/>
      <c r="CH37" s="947"/>
      <c r="CI37" s="947"/>
      <c r="CJ37" s="947"/>
      <c r="CK37" s="947"/>
      <c r="CL37" s="947"/>
      <c r="CM37" s="947"/>
      <c r="CN37" s="947"/>
      <c r="CO37" s="947"/>
      <c r="CP37" s="947"/>
      <c r="CQ37" s="947"/>
      <c r="CR37" s="947"/>
      <c r="CS37" s="947"/>
      <c r="CT37" s="947"/>
      <c r="CU37" s="947"/>
      <c r="CV37" s="947"/>
      <c r="CW37" s="947"/>
      <c r="CX37" s="947"/>
      <c r="CY37" s="947"/>
      <c r="CZ37" s="947"/>
      <c r="DA37" s="947"/>
      <c r="DB37" s="947"/>
      <c r="DC37" s="947"/>
      <c r="DD37" s="947"/>
      <c r="DE37" s="947"/>
      <c r="DF37" s="947"/>
      <c r="DG37" s="947"/>
      <c r="DH37" s="947"/>
      <c r="DI37" s="947"/>
      <c r="DJ37" s="947"/>
      <c r="DK37" s="947"/>
      <c r="DL37" s="947"/>
      <c r="DM37" s="947"/>
      <c r="DN37" s="947"/>
      <c r="DO37" s="947"/>
      <c r="DP37" s="947"/>
      <c r="DQ37" s="947"/>
      <c r="DR37" s="947"/>
      <c r="DS37" s="947"/>
      <c r="DT37" s="947"/>
      <c r="DU37" s="947"/>
      <c r="DV37" s="947"/>
      <c r="DW37" s="947"/>
    </row>
    <row r="38" spans="1:127" ht="13.7" customHeight="1" x14ac:dyDescent="0.3">
      <c r="A38" s="1223" t="s">
        <v>154</v>
      </c>
      <c r="B38" s="1224" t="str">
        <f t="shared" si="14"/>
        <v>rgb:[ 47, 79, 79], hsl:[180.0, 25.4, 24.7], hwb:[180.0, 18.4, 69.0]</v>
      </c>
      <c r="C38" s="926" t="str">
        <f t="shared" si="15"/>
        <v>rgb(47 79 79)</v>
      </c>
      <c r="D38" s="926" t="str">
        <f t="shared" si="0"/>
        <v>hsl(180 25.4% 24.7%)</v>
      </c>
      <c r="E38" s="926" t="str">
        <f t="shared" si="16"/>
        <v>hwb(180 18.4% 69%)</v>
      </c>
      <c r="F38" s="964" t="str">
        <f t="shared" si="17"/>
        <v xml:space="preserve"> 47</v>
      </c>
      <c r="G38" s="965" t="str">
        <f t="shared" si="1"/>
        <v xml:space="preserve"> 79</v>
      </c>
      <c r="H38" s="966" t="str">
        <f t="shared" si="2"/>
        <v xml:space="preserve"> 79</v>
      </c>
      <c r="I38" s="964" t="str">
        <f t="shared" si="18"/>
        <v>180.0</v>
      </c>
      <c r="J38" s="965" t="str">
        <f t="shared" si="3"/>
        <v xml:space="preserve"> 25.4</v>
      </c>
      <c r="K38" s="966" t="str">
        <f t="shared" si="4"/>
        <v xml:space="preserve"> 24.7</v>
      </c>
      <c r="L38" s="964" t="str">
        <f t="shared" si="19"/>
        <v>180.0</v>
      </c>
      <c r="M38" s="965" t="str">
        <f t="shared" si="20"/>
        <v xml:space="preserve"> 18.4</v>
      </c>
      <c r="N38" s="966" t="str">
        <f t="shared" si="5"/>
        <v xml:space="preserve"> 69.0</v>
      </c>
      <c r="O38" s="984">
        <f t="shared" si="6"/>
        <v>180</v>
      </c>
      <c r="P38" s="985">
        <f t="shared" si="7"/>
        <v>25.4</v>
      </c>
      <c r="Q38" s="986">
        <f t="shared" si="21"/>
        <v>24.7</v>
      </c>
      <c r="R38" s="984">
        <f t="shared" si="22"/>
        <v>180</v>
      </c>
      <c r="S38" s="985">
        <f t="shared" si="23"/>
        <v>18.399999999999999</v>
      </c>
      <c r="T38" s="986">
        <f t="shared" si="8"/>
        <v>69</v>
      </c>
      <c r="U38" s="973">
        <v>47</v>
      </c>
      <c r="V38" s="974">
        <v>79</v>
      </c>
      <c r="W38" s="975">
        <v>79</v>
      </c>
      <c r="X38" s="996">
        <f t="shared" si="31"/>
        <v>180</v>
      </c>
      <c r="Y38" s="997">
        <f t="shared" si="32"/>
        <v>25.396825396825395</v>
      </c>
      <c r="Z38" s="998">
        <f t="shared" si="33"/>
        <v>24.705882352941178</v>
      </c>
      <c r="AA38" s="996">
        <f t="shared" si="34"/>
        <v>18.43137254901961</v>
      </c>
      <c r="AB38" s="998">
        <f t="shared" si="35"/>
        <v>69.019607843137251</v>
      </c>
      <c r="AC38" s="955">
        <f t="shared" si="24"/>
        <v>0.18431372549019609</v>
      </c>
      <c r="AD38" s="956">
        <f t="shared" si="25"/>
        <v>0.30980392156862746</v>
      </c>
      <c r="AE38" s="957">
        <f t="shared" si="26"/>
        <v>0.30980392156862746</v>
      </c>
      <c r="AF38" s="955">
        <f t="shared" si="27"/>
        <v>0.18431372549019609</v>
      </c>
      <c r="AG38" s="956">
        <f t="shared" si="28"/>
        <v>0.30980392156862746</v>
      </c>
      <c r="AH38" s="956">
        <f t="shared" si="29"/>
        <v>0.12549019607843137</v>
      </c>
      <c r="AI38" s="957">
        <f t="shared" si="30"/>
        <v>0.49411764705882355</v>
      </c>
      <c r="AJ38" s="947"/>
      <c r="AK38" s="947"/>
      <c r="AL38" s="947"/>
      <c r="AM38" s="947"/>
      <c r="AN38" s="947"/>
      <c r="AO38" s="947"/>
      <c r="AP38" s="947"/>
      <c r="AQ38" s="947"/>
      <c r="AR38" s="947"/>
      <c r="AS38" s="947"/>
      <c r="AT38" s="947"/>
      <c r="AU38" s="947"/>
      <c r="AV38" s="947"/>
      <c r="AW38" s="947"/>
      <c r="AX38" s="947"/>
      <c r="AY38" s="947"/>
      <c r="AZ38" s="947"/>
      <c r="BA38" s="947"/>
      <c r="BB38" s="947"/>
      <c r="BC38" s="947"/>
      <c r="BD38" s="947"/>
      <c r="BE38" s="947"/>
      <c r="BF38" s="947"/>
      <c r="BG38" s="947"/>
      <c r="BH38" s="947"/>
      <c r="BI38" s="947"/>
      <c r="BJ38" s="947"/>
      <c r="BK38" s="947"/>
      <c r="BL38" s="947"/>
      <c r="BM38" s="947"/>
      <c r="BN38" s="947"/>
      <c r="BO38" s="947"/>
      <c r="BP38" s="947"/>
      <c r="BQ38" s="947"/>
      <c r="BR38" s="947"/>
      <c r="BS38" s="947"/>
      <c r="BT38" s="947"/>
      <c r="BU38" s="947"/>
      <c r="BV38" s="947"/>
      <c r="BW38" s="947"/>
      <c r="BX38" s="947"/>
      <c r="BY38" s="947"/>
      <c r="BZ38" s="947"/>
      <c r="CA38" s="947"/>
      <c r="CB38" s="947"/>
      <c r="CC38" s="947"/>
      <c r="CD38" s="947"/>
      <c r="CE38" s="947"/>
      <c r="CF38" s="947"/>
      <c r="CG38" s="947"/>
      <c r="CH38" s="947"/>
      <c r="CI38" s="947"/>
      <c r="CJ38" s="947"/>
      <c r="CK38" s="947"/>
      <c r="CL38" s="947"/>
      <c r="CM38" s="947"/>
      <c r="CN38" s="947"/>
      <c r="CO38" s="947"/>
      <c r="CP38" s="947"/>
      <c r="CQ38" s="947"/>
      <c r="CR38" s="947"/>
      <c r="CS38" s="947"/>
      <c r="CT38" s="947"/>
      <c r="CU38" s="947"/>
      <c r="CV38" s="947"/>
      <c r="CW38" s="947"/>
      <c r="CX38" s="947"/>
      <c r="CY38" s="947"/>
      <c r="CZ38" s="947"/>
      <c r="DA38" s="947"/>
      <c r="DB38" s="947"/>
      <c r="DC38" s="947"/>
      <c r="DD38" s="947"/>
      <c r="DE38" s="947"/>
      <c r="DF38" s="947"/>
      <c r="DG38" s="947"/>
      <c r="DH38" s="947"/>
      <c r="DI38" s="947"/>
      <c r="DJ38" s="947"/>
      <c r="DK38" s="947"/>
      <c r="DL38" s="947"/>
      <c r="DM38" s="947"/>
      <c r="DN38" s="947"/>
      <c r="DO38" s="947"/>
      <c r="DP38" s="947"/>
      <c r="DQ38" s="947"/>
      <c r="DR38" s="947"/>
      <c r="DS38" s="947"/>
      <c r="DT38" s="947"/>
      <c r="DU38" s="947"/>
      <c r="DV38" s="947"/>
      <c r="DW38" s="947"/>
    </row>
    <row r="39" spans="1:127" ht="13.7" customHeight="1" x14ac:dyDescent="0.3">
      <c r="A39" s="1223" t="s">
        <v>155</v>
      </c>
      <c r="B39" s="1224" t="str">
        <f t="shared" si="14"/>
        <v>rgb:[ 47, 79, 79], hsl:[180.0, 25.4, 24.7], hwb:[180.0, 18.4, 69.0]</v>
      </c>
      <c r="C39" s="926" t="str">
        <f t="shared" si="15"/>
        <v>rgb(47 79 79)</v>
      </c>
      <c r="D39" s="926" t="str">
        <f t="shared" si="0"/>
        <v>hsl(180 25.4% 24.7%)</v>
      </c>
      <c r="E39" s="926" t="str">
        <f t="shared" si="16"/>
        <v>hwb(180 18.4% 69%)</v>
      </c>
      <c r="F39" s="964" t="str">
        <f t="shared" si="17"/>
        <v xml:space="preserve"> 47</v>
      </c>
      <c r="G39" s="965" t="str">
        <f t="shared" si="1"/>
        <v xml:space="preserve"> 79</v>
      </c>
      <c r="H39" s="966" t="str">
        <f t="shared" si="2"/>
        <v xml:space="preserve"> 79</v>
      </c>
      <c r="I39" s="964" t="str">
        <f t="shared" si="18"/>
        <v>180.0</v>
      </c>
      <c r="J39" s="965" t="str">
        <f t="shared" si="3"/>
        <v xml:space="preserve"> 25.4</v>
      </c>
      <c r="K39" s="966" t="str">
        <f t="shared" si="4"/>
        <v xml:space="preserve"> 24.7</v>
      </c>
      <c r="L39" s="964" t="str">
        <f t="shared" si="19"/>
        <v>180.0</v>
      </c>
      <c r="M39" s="965" t="str">
        <f t="shared" si="20"/>
        <v xml:space="preserve"> 18.4</v>
      </c>
      <c r="N39" s="966" t="str">
        <f t="shared" si="5"/>
        <v xml:space="preserve"> 69.0</v>
      </c>
      <c r="O39" s="984">
        <f t="shared" si="6"/>
        <v>180</v>
      </c>
      <c r="P39" s="985">
        <f t="shared" si="7"/>
        <v>25.4</v>
      </c>
      <c r="Q39" s="986">
        <f t="shared" si="21"/>
        <v>24.7</v>
      </c>
      <c r="R39" s="984">
        <f t="shared" si="22"/>
        <v>180</v>
      </c>
      <c r="S39" s="985">
        <f t="shared" si="23"/>
        <v>18.399999999999999</v>
      </c>
      <c r="T39" s="986">
        <f t="shared" si="8"/>
        <v>69</v>
      </c>
      <c r="U39" s="973">
        <v>47</v>
      </c>
      <c r="V39" s="974">
        <v>79</v>
      </c>
      <c r="W39" s="975">
        <v>79</v>
      </c>
      <c r="X39" s="996">
        <f t="shared" si="31"/>
        <v>180</v>
      </c>
      <c r="Y39" s="997">
        <f t="shared" si="32"/>
        <v>25.396825396825395</v>
      </c>
      <c r="Z39" s="998">
        <f t="shared" si="33"/>
        <v>24.705882352941178</v>
      </c>
      <c r="AA39" s="996">
        <f t="shared" si="34"/>
        <v>18.43137254901961</v>
      </c>
      <c r="AB39" s="998">
        <f t="shared" si="35"/>
        <v>69.019607843137251</v>
      </c>
      <c r="AC39" s="955">
        <f t="shared" si="24"/>
        <v>0.18431372549019609</v>
      </c>
      <c r="AD39" s="956">
        <f t="shared" si="25"/>
        <v>0.30980392156862746</v>
      </c>
      <c r="AE39" s="957">
        <f t="shared" si="26"/>
        <v>0.30980392156862746</v>
      </c>
      <c r="AF39" s="955">
        <f t="shared" si="27"/>
        <v>0.18431372549019609</v>
      </c>
      <c r="AG39" s="956">
        <f t="shared" si="28"/>
        <v>0.30980392156862746</v>
      </c>
      <c r="AH39" s="956">
        <f t="shared" si="29"/>
        <v>0.12549019607843137</v>
      </c>
      <c r="AI39" s="957">
        <f t="shared" si="30"/>
        <v>0.49411764705882355</v>
      </c>
      <c r="AJ39" s="947"/>
      <c r="AK39" s="947"/>
      <c r="AL39" s="947"/>
      <c r="AM39" s="947"/>
      <c r="AN39" s="947"/>
      <c r="AO39" s="947"/>
      <c r="AP39" s="947"/>
      <c r="AQ39" s="947"/>
      <c r="AR39" s="947"/>
      <c r="AS39" s="947"/>
      <c r="AT39" s="947"/>
      <c r="AU39" s="947"/>
      <c r="AV39" s="947"/>
      <c r="AW39" s="947"/>
      <c r="AX39" s="947"/>
      <c r="AY39" s="947"/>
      <c r="AZ39" s="947"/>
      <c r="BA39" s="947"/>
      <c r="BB39" s="947"/>
      <c r="BC39" s="947"/>
      <c r="BD39" s="947"/>
      <c r="BE39" s="947"/>
      <c r="BF39" s="947"/>
      <c r="BG39" s="947"/>
      <c r="BH39" s="947"/>
      <c r="BI39" s="947"/>
      <c r="BJ39" s="947"/>
      <c r="BK39" s="947"/>
      <c r="BL39" s="947"/>
      <c r="BM39" s="947"/>
      <c r="BN39" s="947"/>
      <c r="BO39" s="947"/>
      <c r="BP39" s="947"/>
      <c r="BQ39" s="947"/>
      <c r="BR39" s="947"/>
      <c r="BS39" s="947"/>
      <c r="BT39" s="947"/>
      <c r="BU39" s="947"/>
      <c r="BV39" s="947"/>
      <c r="BW39" s="947"/>
      <c r="BX39" s="947"/>
      <c r="BY39" s="947"/>
      <c r="BZ39" s="947"/>
      <c r="CA39" s="947"/>
      <c r="CB39" s="947"/>
      <c r="CC39" s="947"/>
      <c r="CD39" s="947"/>
      <c r="CE39" s="947"/>
      <c r="CF39" s="947"/>
      <c r="CG39" s="947"/>
      <c r="CH39" s="947"/>
      <c r="CI39" s="947"/>
      <c r="CJ39" s="947"/>
      <c r="CK39" s="947"/>
      <c r="CL39" s="947"/>
      <c r="CM39" s="947"/>
      <c r="CN39" s="947"/>
      <c r="CO39" s="947"/>
      <c r="CP39" s="947"/>
      <c r="CQ39" s="947"/>
      <c r="CR39" s="947"/>
      <c r="CS39" s="947"/>
      <c r="CT39" s="947"/>
      <c r="CU39" s="947"/>
      <c r="CV39" s="947"/>
      <c r="CW39" s="947"/>
      <c r="CX39" s="947"/>
      <c r="CY39" s="947"/>
      <c r="CZ39" s="947"/>
      <c r="DA39" s="947"/>
      <c r="DB39" s="947"/>
      <c r="DC39" s="947"/>
      <c r="DD39" s="947"/>
      <c r="DE39" s="947"/>
      <c r="DF39" s="947"/>
      <c r="DG39" s="947"/>
      <c r="DH39" s="947"/>
      <c r="DI39" s="947"/>
      <c r="DJ39" s="947"/>
      <c r="DK39" s="947"/>
      <c r="DL39" s="947"/>
      <c r="DM39" s="947"/>
      <c r="DN39" s="947"/>
      <c r="DO39" s="947"/>
      <c r="DP39" s="947"/>
      <c r="DQ39" s="947"/>
      <c r="DR39" s="947"/>
      <c r="DS39" s="947"/>
      <c r="DT39" s="947"/>
      <c r="DU39" s="947"/>
      <c r="DV39" s="947"/>
      <c r="DW39" s="947"/>
    </row>
    <row r="40" spans="1:127" ht="13.7" customHeight="1" x14ac:dyDescent="0.3">
      <c r="A40" s="1223" t="s">
        <v>156</v>
      </c>
      <c r="B40" s="1224" t="str">
        <f t="shared" si="14"/>
        <v>rgb:[  0,206,209], hsl:[180.9,100.0, 41.0], hwb:[180.9,  0.0, 18.0]</v>
      </c>
      <c r="C40" s="926" t="str">
        <f t="shared" si="15"/>
        <v>rgb(0 206 209)</v>
      </c>
      <c r="D40" s="926" t="str">
        <f t="shared" si="0"/>
        <v>hsl(180.9 100% 41%)</v>
      </c>
      <c r="E40" s="926" t="str">
        <f t="shared" si="16"/>
        <v>hwb(180.9 0% 18%)</v>
      </c>
      <c r="F40" s="964" t="str">
        <f t="shared" si="17"/>
        <v xml:space="preserve">  0</v>
      </c>
      <c r="G40" s="965" t="str">
        <f t="shared" si="1"/>
        <v>206</v>
      </c>
      <c r="H40" s="966" t="str">
        <f t="shared" si="2"/>
        <v>209</v>
      </c>
      <c r="I40" s="964" t="str">
        <f t="shared" si="18"/>
        <v>180.9</v>
      </c>
      <c r="J40" s="965" t="str">
        <f t="shared" si="3"/>
        <v>100.0</v>
      </c>
      <c r="K40" s="966" t="str">
        <f t="shared" si="4"/>
        <v xml:space="preserve"> 41.0</v>
      </c>
      <c r="L40" s="964" t="str">
        <f t="shared" si="19"/>
        <v>180.9</v>
      </c>
      <c r="M40" s="965" t="str">
        <f t="shared" si="20"/>
        <v xml:space="preserve">  0.0</v>
      </c>
      <c r="N40" s="966" t="str">
        <f t="shared" si="5"/>
        <v xml:space="preserve"> 18.0</v>
      </c>
      <c r="O40" s="984">
        <f t="shared" si="6"/>
        <v>180.9</v>
      </c>
      <c r="P40" s="985">
        <f t="shared" si="7"/>
        <v>100</v>
      </c>
      <c r="Q40" s="986">
        <f t="shared" si="21"/>
        <v>41</v>
      </c>
      <c r="R40" s="984">
        <f t="shared" si="22"/>
        <v>180.9</v>
      </c>
      <c r="S40" s="985">
        <f t="shared" si="23"/>
        <v>0</v>
      </c>
      <c r="T40" s="986">
        <f t="shared" si="8"/>
        <v>18</v>
      </c>
      <c r="U40" s="973">
        <v>0</v>
      </c>
      <c r="V40" s="974">
        <v>206</v>
      </c>
      <c r="W40" s="975">
        <v>209</v>
      </c>
      <c r="X40" s="996">
        <f t="shared" si="31"/>
        <v>180.86124401913875</v>
      </c>
      <c r="Y40" s="997">
        <f t="shared" si="32"/>
        <v>100</v>
      </c>
      <c r="Z40" s="998">
        <f t="shared" si="33"/>
        <v>40.980392156862742</v>
      </c>
      <c r="AA40" s="996">
        <f t="shared" si="34"/>
        <v>0</v>
      </c>
      <c r="AB40" s="998">
        <f t="shared" si="35"/>
        <v>18.039215686274513</v>
      </c>
      <c r="AC40" s="955">
        <f t="shared" si="24"/>
        <v>0</v>
      </c>
      <c r="AD40" s="956">
        <f t="shared" si="25"/>
        <v>0.80784313725490198</v>
      </c>
      <c r="AE40" s="957">
        <f t="shared" si="26"/>
        <v>0.81960784313725488</v>
      </c>
      <c r="AF40" s="955">
        <f t="shared" si="27"/>
        <v>0</v>
      </c>
      <c r="AG40" s="956">
        <f t="shared" si="28"/>
        <v>0.81960784313725488</v>
      </c>
      <c r="AH40" s="956">
        <f t="shared" si="29"/>
        <v>0.81960784313725488</v>
      </c>
      <c r="AI40" s="957">
        <f t="shared" si="30"/>
        <v>0.81960784313725488</v>
      </c>
      <c r="AJ40" s="947"/>
      <c r="AK40" s="947"/>
      <c r="AL40" s="947"/>
      <c r="AM40" s="947"/>
      <c r="AN40" s="947"/>
      <c r="AO40" s="947"/>
      <c r="AP40" s="947"/>
      <c r="AQ40" s="947"/>
      <c r="AR40" s="947"/>
      <c r="AS40" s="947"/>
      <c r="AT40" s="947"/>
      <c r="AU40" s="947"/>
      <c r="AV40" s="947"/>
      <c r="AW40" s="947"/>
      <c r="AX40" s="947"/>
      <c r="AY40" s="947"/>
      <c r="AZ40" s="947"/>
      <c r="BA40" s="947"/>
      <c r="BB40" s="947"/>
      <c r="BC40" s="947"/>
      <c r="BD40" s="947"/>
      <c r="BE40" s="947"/>
      <c r="BF40" s="947"/>
      <c r="BG40" s="947"/>
      <c r="BH40" s="947"/>
      <c r="BI40" s="947"/>
      <c r="BJ40" s="947"/>
      <c r="BK40" s="947"/>
      <c r="BL40" s="947"/>
      <c r="BM40" s="947"/>
      <c r="BN40" s="947"/>
      <c r="BO40" s="947"/>
      <c r="BP40" s="947"/>
      <c r="BQ40" s="947"/>
      <c r="BR40" s="947"/>
      <c r="BS40" s="947"/>
      <c r="BT40" s="947"/>
      <c r="BU40" s="947"/>
      <c r="BV40" s="947"/>
      <c r="BW40" s="947"/>
      <c r="BX40" s="947"/>
      <c r="BY40" s="947"/>
      <c r="BZ40" s="947"/>
      <c r="CA40" s="947"/>
      <c r="CB40" s="947"/>
      <c r="CC40" s="947"/>
      <c r="CD40" s="947"/>
      <c r="CE40" s="947"/>
      <c r="CF40" s="947"/>
      <c r="CG40" s="947"/>
      <c r="CH40" s="947"/>
      <c r="CI40" s="947"/>
      <c r="CJ40" s="947"/>
      <c r="CK40" s="947"/>
      <c r="CL40" s="947"/>
      <c r="CM40" s="947"/>
      <c r="CN40" s="947"/>
      <c r="CO40" s="947"/>
      <c r="CP40" s="947"/>
      <c r="CQ40" s="947"/>
      <c r="CR40" s="947"/>
      <c r="CS40" s="947"/>
      <c r="CT40" s="947"/>
      <c r="CU40" s="947"/>
      <c r="CV40" s="947"/>
      <c r="CW40" s="947"/>
      <c r="CX40" s="947"/>
      <c r="CY40" s="947"/>
      <c r="CZ40" s="947"/>
      <c r="DA40" s="947"/>
      <c r="DB40" s="947"/>
      <c r="DC40" s="947"/>
      <c r="DD40" s="947"/>
      <c r="DE40" s="947"/>
      <c r="DF40" s="947"/>
      <c r="DG40" s="947"/>
      <c r="DH40" s="947"/>
      <c r="DI40" s="947"/>
      <c r="DJ40" s="947"/>
      <c r="DK40" s="947"/>
      <c r="DL40" s="947"/>
      <c r="DM40" s="947"/>
      <c r="DN40" s="947"/>
      <c r="DO40" s="947"/>
      <c r="DP40" s="947"/>
      <c r="DQ40" s="947"/>
      <c r="DR40" s="947"/>
      <c r="DS40" s="947"/>
      <c r="DT40" s="947"/>
      <c r="DU40" s="947"/>
      <c r="DV40" s="947"/>
      <c r="DW40" s="947"/>
    </row>
    <row r="41" spans="1:127" ht="13.7" customHeight="1" x14ac:dyDescent="0.3">
      <c r="A41" s="1223" t="s">
        <v>157</v>
      </c>
      <c r="B41" s="1224" t="str">
        <f t="shared" si="14"/>
        <v>rgb:[148,  0,211], hsl:[282.1,100.0, 41.4], hwb:[282.1,  0.0, 17.3]</v>
      </c>
      <c r="C41" s="926" t="str">
        <f t="shared" si="15"/>
        <v>rgb(148 0 211)</v>
      </c>
      <c r="D41" s="926" t="str">
        <f t="shared" si="0"/>
        <v>hsl(282.1 100% 41.4%)</v>
      </c>
      <c r="E41" s="926" t="str">
        <f t="shared" si="16"/>
        <v>hwb(282.1 0% 17.3%)</v>
      </c>
      <c r="F41" s="964" t="str">
        <f t="shared" si="17"/>
        <v>148</v>
      </c>
      <c r="G41" s="965" t="str">
        <f t="shared" si="1"/>
        <v xml:space="preserve">  0</v>
      </c>
      <c r="H41" s="966" t="str">
        <f t="shared" si="2"/>
        <v>211</v>
      </c>
      <c r="I41" s="964" t="str">
        <f t="shared" si="18"/>
        <v>282.1</v>
      </c>
      <c r="J41" s="965" t="str">
        <f t="shared" si="3"/>
        <v>100.0</v>
      </c>
      <c r="K41" s="966" t="str">
        <f t="shared" si="4"/>
        <v xml:space="preserve"> 41.4</v>
      </c>
      <c r="L41" s="964" t="str">
        <f t="shared" si="19"/>
        <v>282.1</v>
      </c>
      <c r="M41" s="965" t="str">
        <f t="shared" si="20"/>
        <v xml:space="preserve">  0.0</v>
      </c>
      <c r="N41" s="966" t="str">
        <f t="shared" si="5"/>
        <v xml:space="preserve"> 17.3</v>
      </c>
      <c r="O41" s="984">
        <f t="shared" si="6"/>
        <v>282.10000000000002</v>
      </c>
      <c r="P41" s="985">
        <f t="shared" si="7"/>
        <v>100</v>
      </c>
      <c r="Q41" s="986">
        <f t="shared" si="21"/>
        <v>41.4</v>
      </c>
      <c r="R41" s="984">
        <f t="shared" si="22"/>
        <v>282.10000000000002</v>
      </c>
      <c r="S41" s="985">
        <f t="shared" si="23"/>
        <v>0</v>
      </c>
      <c r="T41" s="986">
        <f t="shared" si="8"/>
        <v>17.3</v>
      </c>
      <c r="U41" s="973">
        <v>148</v>
      </c>
      <c r="V41" s="974">
        <v>0</v>
      </c>
      <c r="W41" s="975">
        <v>211</v>
      </c>
      <c r="X41" s="996">
        <f t="shared" si="31"/>
        <v>282.08530805687207</v>
      </c>
      <c r="Y41" s="997">
        <f t="shared" si="32"/>
        <v>100</v>
      </c>
      <c r="Z41" s="998">
        <f t="shared" si="33"/>
        <v>41.372549019607838</v>
      </c>
      <c r="AA41" s="996">
        <f t="shared" si="34"/>
        <v>0</v>
      </c>
      <c r="AB41" s="998">
        <f t="shared" si="35"/>
        <v>17.25490196078432</v>
      </c>
      <c r="AC41" s="955">
        <f t="shared" si="24"/>
        <v>0.58039215686274515</v>
      </c>
      <c r="AD41" s="956">
        <f t="shared" si="25"/>
        <v>0</v>
      </c>
      <c r="AE41" s="957">
        <f t="shared" si="26"/>
        <v>0.82745098039215681</v>
      </c>
      <c r="AF41" s="955">
        <f t="shared" si="27"/>
        <v>0</v>
      </c>
      <c r="AG41" s="956">
        <f t="shared" si="28"/>
        <v>0.82745098039215681</v>
      </c>
      <c r="AH41" s="956">
        <f t="shared" si="29"/>
        <v>0.82745098039215681</v>
      </c>
      <c r="AI41" s="957">
        <f t="shared" si="30"/>
        <v>0.82745098039215681</v>
      </c>
      <c r="AJ41" s="947"/>
      <c r="AK41" s="947"/>
      <c r="AL41" s="947"/>
      <c r="AM41" s="947"/>
      <c r="AN41" s="947"/>
      <c r="AO41" s="947"/>
      <c r="AP41" s="947"/>
      <c r="AQ41" s="947"/>
      <c r="AR41" s="947"/>
      <c r="AS41" s="947"/>
      <c r="AT41" s="947"/>
      <c r="AU41" s="947"/>
      <c r="AV41" s="947"/>
      <c r="AW41" s="947"/>
      <c r="AX41" s="947"/>
      <c r="AY41" s="947"/>
      <c r="AZ41" s="947"/>
      <c r="BA41" s="947"/>
      <c r="BB41" s="947"/>
      <c r="BC41" s="947"/>
      <c r="BD41" s="947"/>
      <c r="BE41" s="947"/>
      <c r="BF41" s="947"/>
      <c r="BG41" s="947"/>
      <c r="BH41" s="947"/>
      <c r="BI41" s="947"/>
      <c r="BJ41" s="947"/>
      <c r="BK41" s="947"/>
      <c r="BL41" s="947"/>
      <c r="BM41" s="947"/>
      <c r="BN41" s="947"/>
      <c r="BO41" s="947"/>
      <c r="BP41" s="947"/>
      <c r="BQ41" s="947"/>
      <c r="BR41" s="947"/>
      <c r="BS41" s="947"/>
      <c r="BT41" s="947"/>
      <c r="BU41" s="947"/>
      <c r="BV41" s="947"/>
      <c r="BW41" s="947"/>
      <c r="BX41" s="947"/>
      <c r="BY41" s="947"/>
      <c r="BZ41" s="947"/>
      <c r="CA41" s="947"/>
      <c r="CB41" s="947"/>
      <c r="CC41" s="947"/>
      <c r="CD41" s="947"/>
      <c r="CE41" s="947"/>
      <c r="CF41" s="947"/>
      <c r="CG41" s="947"/>
      <c r="CH41" s="947"/>
      <c r="CI41" s="947"/>
      <c r="CJ41" s="947"/>
      <c r="CK41" s="947"/>
      <c r="CL41" s="947"/>
      <c r="CM41" s="947"/>
      <c r="CN41" s="947"/>
      <c r="CO41" s="947"/>
      <c r="CP41" s="947"/>
      <c r="CQ41" s="947"/>
      <c r="CR41" s="947"/>
      <c r="CS41" s="947"/>
      <c r="CT41" s="947"/>
      <c r="CU41" s="947"/>
      <c r="CV41" s="947"/>
      <c r="CW41" s="947"/>
      <c r="CX41" s="947"/>
      <c r="CY41" s="947"/>
      <c r="CZ41" s="947"/>
      <c r="DA41" s="947"/>
      <c r="DB41" s="947"/>
      <c r="DC41" s="947"/>
      <c r="DD41" s="947"/>
      <c r="DE41" s="947"/>
      <c r="DF41" s="947"/>
      <c r="DG41" s="947"/>
      <c r="DH41" s="947"/>
      <c r="DI41" s="947"/>
      <c r="DJ41" s="947"/>
      <c r="DK41" s="947"/>
      <c r="DL41" s="947"/>
      <c r="DM41" s="947"/>
      <c r="DN41" s="947"/>
      <c r="DO41" s="947"/>
      <c r="DP41" s="947"/>
      <c r="DQ41" s="947"/>
      <c r="DR41" s="947"/>
      <c r="DS41" s="947"/>
      <c r="DT41" s="947"/>
      <c r="DU41" s="947"/>
      <c r="DV41" s="947"/>
      <c r="DW41" s="947"/>
    </row>
    <row r="42" spans="1:127" ht="13.7" customHeight="1" x14ac:dyDescent="0.3">
      <c r="A42" s="1223" t="s">
        <v>158</v>
      </c>
      <c r="B42" s="1224" t="str">
        <f t="shared" si="14"/>
        <v>rgb:[255, 20,147], hsl:[327.6,100.0, 53.9], hwb:[327.6,  7.8,  0.0]</v>
      </c>
      <c r="C42" s="926" t="str">
        <f t="shared" si="15"/>
        <v>rgb(255 20 147)</v>
      </c>
      <c r="D42" s="926" t="str">
        <f t="shared" si="0"/>
        <v>hsl(327.6 100% 53.9%)</v>
      </c>
      <c r="E42" s="926" t="str">
        <f t="shared" si="16"/>
        <v>hwb(327.6 7.8% 0%)</v>
      </c>
      <c r="F42" s="964" t="str">
        <f t="shared" si="17"/>
        <v>255</v>
      </c>
      <c r="G42" s="965" t="str">
        <f t="shared" si="1"/>
        <v xml:space="preserve"> 20</v>
      </c>
      <c r="H42" s="966" t="str">
        <f t="shared" si="2"/>
        <v>147</v>
      </c>
      <c r="I42" s="964" t="str">
        <f t="shared" si="18"/>
        <v>327.6</v>
      </c>
      <c r="J42" s="965" t="str">
        <f t="shared" si="3"/>
        <v>100.0</v>
      </c>
      <c r="K42" s="966" t="str">
        <f t="shared" si="4"/>
        <v xml:space="preserve"> 53.9</v>
      </c>
      <c r="L42" s="964" t="str">
        <f t="shared" si="19"/>
        <v>327.6</v>
      </c>
      <c r="M42" s="965" t="str">
        <f t="shared" si="20"/>
        <v xml:space="preserve">  7.8</v>
      </c>
      <c r="N42" s="966" t="str">
        <f t="shared" si="5"/>
        <v xml:space="preserve">  0.0</v>
      </c>
      <c r="O42" s="984">
        <f t="shared" si="6"/>
        <v>327.60000000000002</v>
      </c>
      <c r="P42" s="985">
        <f t="shared" si="7"/>
        <v>100</v>
      </c>
      <c r="Q42" s="986">
        <f t="shared" si="21"/>
        <v>53.9</v>
      </c>
      <c r="R42" s="984">
        <f t="shared" si="22"/>
        <v>327.60000000000002</v>
      </c>
      <c r="S42" s="985">
        <f t="shared" si="23"/>
        <v>7.8</v>
      </c>
      <c r="T42" s="986">
        <f t="shared" si="8"/>
        <v>0</v>
      </c>
      <c r="U42" s="973">
        <v>255</v>
      </c>
      <c r="V42" s="974">
        <v>20</v>
      </c>
      <c r="W42" s="975">
        <v>147</v>
      </c>
      <c r="X42" s="996">
        <f t="shared" si="31"/>
        <v>327.57446808510639</v>
      </c>
      <c r="Y42" s="997">
        <f t="shared" si="32"/>
        <v>100</v>
      </c>
      <c r="Z42" s="998">
        <f t="shared" si="33"/>
        <v>53.921568627450981</v>
      </c>
      <c r="AA42" s="996">
        <f t="shared" si="34"/>
        <v>7.8431372549019605</v>
      </c>
      <c r="AB42" s="998">
        <f t="shared" si="35"/>
        <v>0</v>
      </c>
      <c r="AC42" s="955">
        <f t="shared" si="24"/>
        <v>1</v>
      </c>
      <c r="AD42" s="956">
        <f t="shared" si="25"/>
        <v>7.8431372549019607E-2</v>
      </c>
      <c r="AE42" s="957">
        <f t="shared" si="26"/>
        <v>0.57647058823529407</v>
      </c>
      <c r="AF42" s="955">
        <f t="shared" si="27"/>
        <v>7.8431372549019607E-2</v>
      </c>
      <c r="AG42" s="956">
        <f t="shared" si="28"/>
        <v>1</v>
      </c>
      <c r="AH42" s="956">
        <f t="shared" si="29"/>
        <v>0.92156862745098045</v>
      </c>
      <c r="AI42" s="957">
        <f t="shared" si="30"/>
        <v>1.0784313725490196</v>
      </c>
      <c r="AJ42" s="947"/>
      <c r="AK42" s="947"/>
      <c r="AL42" s="947"/>
      <c r="AM42" s="947"/>
      <c r="AN42" s="947"/>
      <c r="AO42" s="947"/>
      <c r="AP42" s="947"/>
      <c r="AQ42" s="947"/>
      <c r="AR42" s="947"/>
      <c r="AS42" s="947"/>
      <c r="AT42" s="947"/>
      <c r="AU42" s="947"/>
      <c r="AV42" s="947"/>
      <c r="AW42" s="947"/>
      <c r="AX42" s="947"/>
      <c r="AY42" s="947"/>
      <c r="AZ42" s="947"/>
      <c r="BA42" s="947"/>
      <c r="BB42" s="947"/>
      <c r="BC42" s="947"/>
      <c r="BD42" s="947"/>
      <c r="BE42" s="947"/>
      <c r="BF42" s="947"/>
      <c r="BG42" s="947"/>
      <c r="BH42" s="947"/>
      <c r="BI42" s="947"/>
      <c r="BJ42" s="947"/>
      <c r="BK42" s="947"/>
      <c r="BL42" s="947"/>
      <c r="BM42" s="947"/>
      <c r="BN42" s="947"/>
      <c r="BO42" s="947"/>
      <c r="BP42" s="947"/>
      <c r="BQ42" s="947"/>
      <c r="BR42" s="947"/>
      <c r="BS42" s="947"/>
      <c r="BT42" s="947"/>
      <c r="BU42" s="947"/>
      <c r="BV42" s="947"/>
      <c r="BW42" s="947"/>
      <c r="BX42" s="947"/>
      <c r="BY42" s="947"/>
      <c r="BZ42" s="947"/>
      <c r="CA42" s="947"/>
      <c r="CB42" s="947"/>
      <c r="CC42" s="947"/>
      <c r="CD42" s="947"/>
      <c r="CE42" s="947"/>
      <c r="CF42" s="947"/>
      <c r="CG42" s="947"/>
      <c r="CH42" s="947"/>
      <c r="CI42" s="947"/>
      <c r="CJ42" s="947"/>
      <c r="CK42" s="947"/>
      <c r="CL42" s="947"/>
      <c r="CM42" s="947"/>
      <c r="CN42" s="947"/>
      <c r="CO42" s="947"/>
      <c r="CP42" s="947"/>
      <c r="CQ42" s="947"/>
      <c r="CR42" s="947"/>
      <c r="CS42" s="947"/>
      <c r="CT42" s="947"/>
      <c r="CU42" s="947"/>
      <c r="CV42" s="947"/>
      <c r="CW42" s="947"/>
      <c r="CX42" s="947"/>
      <c r="CY42" s="947"/>
      <c r="CZ42" s="947"/>
      <c r="DA42" s="947"/>
      <c r="DB42" s="947"/>
      <c r="DC42" s="947"/>
      <c r="DD42" s="947"/>
      <c r="DE42" s="947"/>
      <c r="DF42" s="947"/>
      <c r="DG42" s="947"/>
      <c r="DH42" s="947"/>
      <c r="DI42" s="947"/>
      <c r="DJ42" s="947"/>
      <c r="DK42" s="947"/>
      <c r="DL42" s="947"/>
      <c r="DM42" s="947"/>
      <c r="DN42" s="947"/>
      <c r="DO42" s="947"/>
      <c r="DP42" s="947"/>
      <c r="DQ42" s="947"/>
      <c r="DR42" s="947"/>
      <c r="DS42" s="947"/>
      <c r="DT42" s="947"/>
      <c r="DU42" s="947"/>
      <c r="DV42" s="947"/>
      <c r="DW42" s="947"/>
    </row>
    <row r="43" spans="1:127" ht="13.7" customHeight="1" x14ac:dyDescent="0.3">
      <c r="A43" s="1223" t="s">
        <v>159</v>
      </c>
      <c r="B43" s="1224" t="str">
        <f t="shared" si="14"/>
        <v>rgb:[  0,191,255], hsl:[195.1,100.0, 50.0], hwb:[195.1,  0.0,  0.0]</v>
      </c>
      <c r="C43" s="926" t="str">
        <f t="shared" si="15"/>
        <v>rgb(0 191 255)</v>
      </c>
      <c r="D43" s="926" t="str">
        <f t="shared" si="0"/>
        <v>hsl(195.1 100% 50%)</v>
      </c>
      <c r="E43" s="926" t="str">
        <f t="shared" si="16"/>
        <v>hwb(195.1 0% 0%)</v>
      </c>
      <c r="F43" s="964" t="str">
        <f t="shared" si="17"/>
        <v xml:space="preserve">  0</v>
      </c>
      <c r="G43" s="965" t="str">
        <f t="shared" si="1"/>
        <v>191</v>
      </c>
      <c r="H43" s="966" t="str">
        <f t="shared" si="2"/>
        <v>255</v>
      </c>
      <c r="I43" s="964" t="str">
        <f t="shared" si="18"/>
        <v>195.1</v>
      </c>
      <c r="J43" s="965" t="str">
        <f t="shared" si="3"/>
        <v>100.0</v>
      </c>
      <c r="K43" s="966" t="str">
        <f t="shared" si="4"/>
        <v xml:space="preserve"> 50.0</v>
      </c>
      <c r="L43" s="964" t="str">
        <f t="shared" si="19"/>
        <v>195.1</v>
      </c>
      <c r="M43" s="965" t="str">
        <f t="shared" si="20"/>
        <v xml:space="preserve">  0.0</v>
      </c>
      <c r="N43" s="966" t="str">
        <f t="shared" si="5"/>
        <v xml:space="preserve">  0.0</v>
      </c>
      <c r="O43" s="984">
        <f t="shared" si="6"/>
        <v>195.1</v>
      </c>
      <c r="P43" s="985">
        <f t="shared" si="7"/>
        <v>100</v>
      </c>
      <c r="Q43" s="986">
        <f t="shared" si="21"/>
        <v>50</v>
      </c>
      <c r="R43" s="984">
        <f t="shared" si="22"/>
        <v>195.1</v>
      </c>
      <c r="S43" s="985">
        <f t="shared" si="23"/>
        <v>0</v>
      </c>
      <c r="T43" s="986">
        <f t="shared" si="8"/>
        <v>0</v>
      </c>
      <c r="U43" s="973">
        <v>0</v>
      </c>
      <c r="V43" s="974">
        <v>191</v>
      </c>
      <c r="W43" s="975">
        <v>255</v>
      </c>
      <c r="X43" s="996">
        <f t="shared" si="31"/>
        <v>195.05882352941177</v>
      </c>
      <c r="Y43" s="997">
        <f t="shared" si="32"/>
        <v>100</v>
      </c>
      <c r="Z43" s="998">
        <f t="shared" si="33"/>
        <v>50</v>
      </c>
      <c r="AA43" s="996">
        <f t="shared" si="34"/>
        <v>0</v>
      </c>
      <c r="AB43" s="998">
        <f t="shared" si="35"/>
        <v>0</v>
      </c>
      <c r="AC43" s="955">
        <f t="shared" si="24"/>
        <v>0</v>
      </c>
      <c r="AD43" s="956">
        <f t="shared" si="25"/>
        <v>0.74901960784313726</v>
      </c>
      <c r="AE43" s="957">
        <f t="shared" si="26"/>
        <v>1</v>
      </c>
      <c r="AF43" s="955">
        <f t="shared" si="27"/>
        <v>0</v>
      </c>
      <c r="AG43" s="956">
        <f t="shared" si="28"/>
        <v>1</v>
      </c>
      <c r="AH43" s="956">
        <f t="shared" si="29"/>
        <v>1</v>
      </c>
      <c r="AI43" s="957">
        <f t="shared" si="30"/>
        <v>1</v>
      </c>
      <c r="AJ43" s="947"/>
      <c r="AK43" s="947"/>
      <c r="AL43" s="947"/>
      <c r="AM43" s="947"/>
      <c r="AN43" s="947"/>
      <c r="AO43" s="947"/>
      <c r="AP43" s="947"/>
      <c r="AQ43" s="947"/>
      <c r="AR43" s="947"/>
      <c r="AS43" s="947"/>
      <c r="AT43" s="947"/>
      <c r="AU43" s="947"/>
      <c r="AV43" s="947"/>
      <c r="AW43" s="947"/>
      <c r="AX43" s="947"/>
      <c r="AY43" s="947"/>
      <c r="AZ43" s="947"/>
      <c r="BA43" s="947"/>
      <c r="BB43" s="947"/>
      <c r="BC43" s="947"/>
      <c r="BD43" s="947"/>
      <c r="BE43" s="947"/>
      <c r="BF43" s="947"/>
      <c r="BG43" s="947"/>
      <c r="BH43" s="947"/>
      <c r="BI43" s="947"/>
      <c r="BJ43" s="947"/>
      <c r="BK43" s="947"/>
      <c r="BL43" s="947"/>
      <c r="BM43" s="947"/>
      <c r="BN43" s="947"/>
      <c r="BO43" s="947"/>
      <c r="BP43" s="947"/>
      <c r="BQ43" s="947"/>
      <c r="BR43" s="947"/>
      <c r="BS43" s="947"/>
      <c r="BT43" s="947"/>
      <c r="BU43" s="947"/>
      <c r="BV43" s="947"/>
      <c r="BW43" s="947"/>
      <c r="BX43" s="947"/>
      <c r="BY43" s="947"/>
      <c r="BZ43" s="947"/>
      <c r="CA43" s="947"/>
      <c r="CB43" s="947"/>
      <c r="CC43" s="947"/>
      <c r="CD43" s="947"/>
      <c r="CE43" s="947"/>
      <c r="CF43" s="947"/>
      <c r="CG43" s="947"/>
      <c r="CH43" s="947"/>
      <c r="CI43" s="947"/>
      <c r="CJ43" s="947"/>
      <c r="CK43" s="947"/>
      <c r="CL43" s="947"/>
      <c r="CM43" s="947"/>
      <c r="CN43" s="947"/>
      <c r="CO43" s="947"/>
      <c r="CP43" s="947"/>
      <c r="CQ43" s="947"/>
      <c r="CR43" s="947"/>
      <c r="CS43" s="947"/>
      <c r="CT43" s="947"/>
      <c r="CU43" s="947"/>
      <c r="CV43" s="947"/>
      <c r="CW43" s="947"/>
      <c r="CX43" s="947"/>
      <c r="CY43" s="947"/>
      <c r="CZ43" s="947"/>
      <c r="DA43" s="947"/>
      <c r="DB43" s="947"/>
      <c r="DC43" s="947"/>
      <c r="DD43" s="947"/>
      <c r="DE43" s="947"/>
      <c r="DF43" s="947"/>
      <c r="DG43" s="947"/>
      <c r="DH43" s="947"/>
      <c r="DI43" s="947"/>
      <c r="DJ43" s="947"/>
      <c r="DK43" s="947"/>
      <c r="DL43" s="947"/>
      <c r="DM43" s="947"/>
      <c r="DN43" s="947"/>
      <c r="DO43" s="947"/>
      <c r="DP43" s="947"/>
      <c r="DQ43" s="947"/>
      <c r="DR43" s="947"/>
      <c r="DS43" s="947"/>
      <c r="DT43" s="947"/>
      <c r="DU43" s="947"/>
      <c r="DV43" s="947"/>
      <c r="DW43" s="947"/>
    </row>
    <row r="44" spans="1:127" ht="13.7" customHeight="1" x14ac:dyDescent="0.3">
      <c r="A44" s="1223" t="s">
        <v>160</v>
      </c>
      <c r="B44" s="1224" t="str">
        <f t="shared" si="14"/>
        <v>rgb:[105,105,105], hsl:[  0.0,  0.0, 41.2], hwb:[  0.0, 41.2, 58.8]</v>
      </c>
      <c r="C44" s="926" t="str">
        <f t="shared" si="15"/>
        <v>rgb(105 105 105)</v>
      </c>
      <c r="D44" s="926" t="str">
        <f t="shared" si="0"/>
        <v>hsl(0 0% 41.2%)</v>
      </c>
      <c r="E44" s="926" t="str">
        <f t="shared" si="16"/>
        <v>hwb(0 41.2% 58.8%)</v>
      </c>
      <c r="F44" s="964" t="str">
        <f t="shared" si="17"/>
        <v>105</v>
      </c>
      <c r="G44" s="965" t="str">
        <f t="shared" si="1"/>
        <v>105</v>
      </c>
      <c r="H44" s="966" t="str">
        <f t="shared" si="2"/>
        <v>105</v>
      </c>
      <c r="I44" s="964" t="str">
        <f t="shared" si="18"/>
        <v xml:space="preserve">  0.0</v>
      </c>
      <c r="J44" s="965" t="str">
        <f t="shared" si="3"/>
        <v xml:space="preserve">  0.0</v>
      </c>
      <c r="K44" s="966" t="str">
        <f t="shared" si="4"/>
        <v xml:space="preserve"> 41.2</v>
      </c>
      <c r="L44" s="964" t="str">
        <f t="shared" si="19"/>
        <v xml:space="preserve">  0.0</v>
      </c>
      <c r="M44" s="965" t="str">
        <f t="shared" si="20"/>
        <v xml:space="preserve"> 41.2</v>
      </c>
      <c r="N44" s="966" t="str">
        <f t="shared" si="5"/>
        <v xml:space="preserve"> 58.8</v>
      </c>
      <c r="O44" s="984">
        <f t="shared" si="6"/>
        <v>0</v>
      </c>
      <c r="P44" s="985">
        <f t="shared" si="7"/>
        <v>0</v>
      </c>
      <c r="Q44" s="986">
        <f t="shared" si="21"/>
        <v>41.2</v>
      </c>
      <c r="R44" s="984">
        <f t="shared" si="22"/>
        <v>0</v>
      </c>
      <c r="S44" s="985">
        <f t="shared" si="23"/>
        <v>41.2</v>
      </c>
      <c r="T44" s="986">
        <f t="shared" si="8"/>
        <v>58.8</v>
      </c>
      <c r="U44" s="973">
        <v>105</v>
      </c>
      <c r="V44" s="974">
        <v>105</v>
      </c>
      <c r="W44" s="975">
        <v>105</v>
      </c>
      <c r="X44" s="996">
        <f t="shared" si="31"/>
        <v>0</v>
      </c>
      <c r="Y44" s="997">
        <f t="shared" si="32"/>
        <v>0</v>
      </c>
      <c r="Z44" s="998">
        <f t="shared" si="33"/>
        <v>41.17647058823529</v>
      </c>
      <c r="AA44" s="996">
        <f t="shared" si="34"/>
        <v>41.17647058823529</v>
      </c>
      <c r="AB44" s="998">
        <f t="shared" si="35"/>
        <v>58.82352941176471</v>
      </c>
      <c r="AC44" s="955">
        <f t="shared" si="24"/>
        <v>0.41176470588235292</v>
      </c>
      <c r="AD44" s="956">
        <f t="shared" si="25"/>
        <v>0.41176470588235292</v>
      </c>
      <c r="AE44" s="957">
        <f t="shared" si="26"/>
        <v>0.41176470588235292</v>
      </c>
      <c r="AF44" s="955">
        <f t="shared" si="27"/>
        <v>0.41176470588235292</v>
      </c>
      <c r="AG44" s="956">
        <f t="shared" si="28"/>
        <v>0.41176470588235292</v>
      </c>
      <c r="AH44" s="956">
        <f t="shared" si="29"/>
        <v>0</v>
      </c>
      <c r="AI44" s="957">
        <f t="shared" si="30"/>
        <v>0.82352941176470584</v>
      </c>
      <c r="AJ44" s="947"/>
      <c r="AK44" s="947"/>
      <c r="AL44" s="947"/>
      <c r="AM44" s="947"/>
      <c r="AN44" s="947"/>
      <c r="AO44" s="947"/>
      <c r="AP44" s="947"/>
      <c r="AQ44" s="947"/>
      <c r="AR44" s="947"/>
      <c r="AS44" s="947"/>
      <c r="AT44" s="947"/>
      <c r="AU44" s="947"/>
      <c r="AV44" s="947"/>
      <c r="AW44" s="947"/>
      <c r="AX44" s="947"/>
      <c r="AY44" s="947"/>
      <c r="AZ44" s="947"/>
      <c r="BA44" s="947"/>
      <c r="BB44" s="947"/>
      <c r="BC44" s="947"/>
      <c r="BD44" s="947"/>
      <c r="BE44" s="947"/>
      <c r="BF44" s="947"/>
      <c r="BG44" s="947"/>
      <c r="BH44" s="947"/>
      <c r="BI44" s="947"/>
      <c r="BJ44" s="947"/>
      <c r="BK44" s="947"/>
      <c r="BL44" s="947"/>
      <c r="BM44" s="947"/>
      <c r="BN44" s="947"/>
      <c r="BO44" s="947"/>
      <c r="BP44" s="947"/>
      <c r="BQ44" s="947"/>
      <c r="BR44" s="947"/>
      <c r="BS44" s="947"/>
      <c r="BT44" s="947"/>
      <c r="BU44" s="947"/>
      <c r="BV44" s="947"/>
      <c r="BW44" s="947"/>
      <c r="BX44" s="947"/>
      <c r="BY44" s="947"/>
      <c r="BZ44" s="947"/>
      <c r="CA44" s="947"/>
      <c r="CB44" s="947"/>
      <c r="CC44" s="947"/>
      <c r="CD44" s="947"/>
      <c r="CE44" s="947"/>
      <c r="CF44" s="947"/>
      <c r="CG44" s="947"/>
      <c r="CH44" s="947"/>
      <c r="CI44" s="947"/>
      <c r="CJ44" s="947"/>
      <c r="CK44" s="947"/>
      <c r="CL44" s="947"/>
      <c r="CM44" s="947"/>
      <c r="CN44" s="947"/>
      <c r="CO44" s="947"/>
      <c r="CP44" s="947"/>
      <c r="CQ44" s="947"/>
      <c r="CR44" s="947"/>
      <c r="CS44" s="947"/>
      <c r="CT44" s="947"/>
      <c r="CU44" s="947"/>
      <c r="CV44" s="947"/>
      <c r="CW44" s="947"/>
      <c r="CX44" s="947"/>
      <c r="CY44" s="947"/>
      <c r="CZ44" s="947"/>
      <c r="DA44" s="947"/>
      <c r="DB44" s="947"/>
      <c r="DC44" s="947"/>
      <c r="DD44" s="947"/>
      <c r="DE44" s="947"/>
      <c r="DF44" s="947"/>
      <c r="DG44" s="947"/>
      <c r="DH44" s="947"/>
      <c r="DI44" s="947"/>
      <c r="DJ44" s="947"/>
      <c r="DK44" s="947"/>
      <c r="DL44" s="947"/>
      <c r="DM44" s="947"/>
      <c r="DN44" s="947"/>
      <c r="DO44" s="947"/>
      <c r="DP44" s="947"/>
      <c r="DQ44" s="947"/>
      <c r="DR44" s="947"/>
      <c r="DS44" s="947"/>
      <c r="DT44" s="947"/>
      <c r="DU44" s="947"/>
      <c r="DV44" s="947"/>
      <c r="DW44" s="947"/>
    </row>
    <row r="45" spans="1:127" ht="13.7" customHeight="1" x14ac:dyDescent="0.3">
      <c r="A45" s="1223" t="s">
        <v>161</v>
      </c>
      <c r="B45" s="1224" t="str">
        <f t="shared" si="14"/>
        <v>rgb:[105,105,105], hsl:[  0.0,  0.0, 41.2], hwb:[  0.0, 41.2, 58.8]</v>
      </c>
      <c r="C45" s="926" t="str">
        <f t="shared" si="15"/>
        <v>rgb(105 105 105)</v>
      </c>
      <c r="D45" s="926" t="str">
        <f t="shared" si="0"/>
        <v>hsl(0 0% 41.2%)</v>
      </c>
      <c r="E45" s="926" t="str">
        <f t="shared" si="16"/>
        <v>hwb(0 41.2% 58.8%)</v>
      </c>
      <c r="F45" s="964" t="str">
        <f t="shared" si="17"/>
        <v>105</v>
      </c>
      <c r="G45" s="965" t="str">
        <f t="shared" si="1"/>
        <v>105</v>
      </c>
      <c r="H45" s="966" t="str">
        <f t="shared" si="2"/>
        <v>105</v>
      </c>
      <c r="I45" s="964" t="str">
        <f t="shared" si="18"/>
        <v xml:space="preserve">  0.0</v>
      </c>
      <c r="J45" s="965" t="str">
        <f t="shared" si="3"/>
        <v xml:space="preserve">  0.0</v>
      </c>
      <c r="K45" s="966" t="str">
        <f t="shared" si="4"/>
        <v xml:space="preserve"> 41.2</v>
      </c>
      <c r="L45" s="964" t="str">
        <f t="shared" si="19"/>
        <v xml:space="preserve">  0.0</v>
      </c>
      <c r="M45" s="965" t="str">
        <f t="shared" si="20"/>
        <v xml:space="preserve"> 41.2</v>
      </c>
      <c r="N45" s="966" t="str">
        <f t="shared" si="5"/>
        <v xml:space="preserve"> 58.8</v>
      </c>
      <c r="O45" s="984">
        <f t="shared" si="6"/>
        <v>0</v>
      </c>
      <c r="P45" s="985">
        <f t="shared" si="7"/>
        <v>0</v>
      </c>
      <c r="Q45" s="986">
        <f t="shared" si="21"/>
        <v>41.2</v>
      </c>
      <c r="R45" s="984">
        <f t="shared" si="22"/>
        <v>0</v>
      </c>
      <c r="S45" s="985">
        <f t="shared" si="23"/>
        <v>41.2</v>
      </c>
      <c r="T45" s="986">
        <f t="shared" si="8"/>
        <v>58.8</v>
      </c>
      <c r="U45" s="973">
        <v>105</v>
      </c>
      <c r="V45" s="974">
        <v>105</v>
      </c>
      <c r="W45" s="975">
        <v>105</v>
      </c>
      <c r="X45" s="996">
        <f t="shared" si="31"/>
        <v>0</v>
      </c>
      <c r="Y45" s="997">
        <f t="shared" si="32"/>
        <v>0</v>
      </c>
      <c r="Z45" s="998">
        <f t="shared" si="33"/>
        <v>41.17647058823529</v>
      </c>
      <c r="AA45" s="996">
        <f t="shared" si="34"/>
        <v>41.17647058823529</v>
      </c>
      <c r="AB45" s="998">
        <f t="shared" si="35"/>
        <v>58.82352941176471</v>
      </c>
      <c r="AC45" s="955">
        <f t="shared" si="24"/>
        <v>0.41176470588235292</v>
      </c>
      <c r="AD45" s="956">
        <f t="shared" si="25"/>
        <v>0.41176470588235292</v>
      </c>
      <c r="AE45" s="957">
        <f t="shared" si="26"/>
        <v>0.41176470588235292</v>
      </c>
      <c r="AF45" s="955">
        <f t="shared" si="27"/>
        <v>0.41176470588235292</v>
      </c>
      <c r="AG45" s="956">
        <f t="shared" si="28"/>
        <v>0.41176470588235292</v>
      </c>
      <c r="AH45" s="956">
        <f t="shared" si="29"/>
        <v>0</v>
      </c>
      <c r="AI45" s="957">
        <f t="shared" si="30"/>
        <v>0.82352941176470584</v>
      </c>
      <c r="AJ45" s="947"/>
      <c r="AK45" s="947"/>
      <c r="AL45" s="947"/>
      <c r="AM45" s="947"/>
      <c r="AN45" s="947"/>
      <c r="AO45" s="947"/>
      <c r="AP45" s="947"/>
      <c r="AQ45" s="947"/>
      <c r="AR45" s="947"/>
      <c r="AS45" s="947"/>
      <c r="AT45" s="947"/>
      <c r="AU45" s="947"/>
      <c r="AV45" s="947"/>
      <c r="AW45" s="947"/>
      <c r="AX45" s="947"/>
      <c r="AY45" s="947"/>
      <c r="AZ45" s="947"/>
      <c r="BA45" s="947"/>
      <c r="BB45" s="947"/>
      <c r="BC45" s="947"/>
      <c r="BD45" s="947"/>
      <c r="BE45" s="947"/>
      <c r="BF45" s="947"/>
      <c r="BG45" s="947"/>
      <c r="BH45" s="947"/>
      <c r="BI45" s="947"/>
      <c r="BJ45" s="947"/>
      <c r="BK45" s="947"/>
      <c r="BL45" s="947"/>
      <c r="BM45" s="947"/>
      <c r="BN45" s="947"/>
      <c r="BO45" s="947"/>
      <c r="BP45" s="947"/>
      <c r="BQ45" s="947"/>
      <c r="BR45" s="947"/>
      <c r="BS45" s="947"/>
      <c r="BT45" s="947"/>
      <c r="BU45" s="947"/>
      <c r="BV45" s="947"/>
      <c r="BW45" s="947"/>
      <c r="BX45" s="947"/>
      <c r="BY45" s="947"/>
      <c r="BZ45" s="947"/>
      <c r="CA45" s="947"/>
      <c r="CB45" s="947"/>
      <c r="CC45" s="947"/>
      <c r="CD45" s="947"/>
      <c r="CE45" s="947"/>
      <c r="CF45" s="947"/>
      <c r="CG45" s="947"/>
      <c r="CH45" s="947"/>
      <c r="CI45" s="947"/>
      <c r="CJ45" s="947"/>
      <c r="CK45" s="947"/>
      <c r="CL45" s="947"/>
      <c r="CM45" s="947"/>
      <c r="CN45" s="947"/>
      <c r="CO45" s="947"/>
      <c r="CP45" s="947"/>
      <c r="CQ45" s="947"/>
      <c r="CR45" s="947"/>
      <c r="CS45" s="947"/>
      <c r="CT45" s="947"/>
      <c r="CU45" s="947"/>
      <c r="CV45" s="947"/>
      <c r="CW45" s="947"/>
      <c r="CX45" s="947"/>
      <c r="CY45" s="947"/>
      <c r="CZ45" s="947"/>
      <c r="DA45" s="947"/>
      <c r="DB45" s="947"/>
      <c r="DC45" s="947"/>
      <c r="DD45" s="947"/>
      <c r="DE45" s="947"/>
      <c r="DF45" s="947"/>
      <c r="DG45" s="947"/>
      <c r="DH45" s="947"/>
      <c r="DI45" s="947"/>
      <c r="DJ45" s="947"/>
      <c r="DK45" s="947"/>
      <c r="DL45" s="947"/>
      <c r="DM45" s="947"/>
      <c r="DN45" s="947"/>
      <c r="DO45" s="947"/>
      <c r="DP45" s="947"/>
      <c r="DQ45" s="947"/>
      <c r="DR45" s="947"/>
      <c r="DS45" s="947"/>
      <c r="DT45" s="947"/>
      <c r="DU45" s="947"/>
      <c r="DV45" s="947"/>
      <c r="DW45" s="947"/>
    </row>
    <row r="46" spans="1:127" ht="13.7" customHeight="1" x14ac:dyDescent="0.3">
      <c r="A46" s="1223" t="s">
        <v>162</v>
      </c>
      <c r="B46" s="1224" t="str">
        <f t="shared" si="14"/>
        <v>rgb:[ 30,144,255], hsl:[209.6,100.0, 55.9], hwb:[209.6, 11.8,  0.0]</v>
      </c>
      <c r="C46" s="926" t="str">
        <f t="shared" si="15"/>
        <v>rgb(30 144 255)</v>
      </c>
      <c r="D46" s="926" t="str">
        <f t="shared" si="0"/>
        <v>hsl(209.6 100% 55.9%)</v>
      </c>
      <c r="E46" s="926" t="str">
        <f t="shared" si="16"/>
        <v>hwb(209.6 11.8% 0%)</v>
      </c>
      <c r="F46" s="964" t="str">
        <f t="shared" si="17"/>
        <v xml:space="preserve"> 30</v>
      </c>
      <c r="G46" s="965" t="str">
        <f t="shared" si="1"/>
        <v>144</v>
      </c>
      <c r="H46" s="966" t="str">
        <f t="shared" si="2"/>
        <v>255</v>
      </c>
      <c r="I46" s="964" t="str">
        <f t="shared" si="18"/>
        <v>209.6</v>
      </c>
      <c r="J46" s="965" t="str">
        <f t="shared" si="3"/>
        <v>100.0</v>
      </c>
      <c r="K46" s="966" t="str">
        <f t="shared" si="4"/>
        <v xml:space="preserve"> 55.9</v>
      </c>
      <c r="L46" s="964" t="str">
        <f t="shared" si="19"/>
        <v>209.6</v>
      </c>
      <c r="M46" s="965" t="str">
        <f t="shared" si="20"/>
        <v xml:space="preserve"> 11.8</v>
      </c>
      <c r="N46" s="966" t="str">
        <f t="shared" si="5"/>
        <v xml:space="preserve">  0.0</v>
      </c>
      <c r="O46" s="984">
        <f t="shared" si="6"/>
        <v>209.6</v>
      </c>
      <c r="P46" s="985">
        <f t="shared" si="7"/>
        <v>100</v>
      </c>
      <c r="Q46" s="986">
        <f t="shared" si="21"/>
        <v>55.9</v>
      </c>
      <c r="R46" s="984">
        <f t="shared" si="22"/>
        <v>209.6</v>
      </c>
      <c r="S46" s="985">
        <f t="shared" si="23"/>
        <v>11.8</v>
      </c>
      <c r="T46" s="986">
        <f t="shared" si="8"/>
        <v>0</v>
      </c>
      <c r="U46" s="973">
        <v>30</v>
      </c>
      <c r="V46" s="974">
        <v>144</v>
      </c>
      <c r="W46" s="975">
        <v>255</v>
      </c>
      <c r="X46" s="996">
        <f t="shared" si="31"/>
        <v>209.6</v>
      </c>
      <c r="Y46" s="997">
        <f t="shared" si="32"/>
        <v>100</v>
      </c>
      <c r="Z46" s="998">
        <f t="shared" si="33"/>
        <v>55.882352941176471</v>
      </c>
      <c r="AA46" s="996">
        <f t="shared" si="34"/>
        <v>11.76470588235294</v>
      </c>
      <c r="AB46" s="998">
        <f t="shared" si="35"/>
        <v>0</v>
      </c>
      <c r="AC46" s="955">
        <f t="shared" si="24"/>
        <v>0.11764705882352941</v>
      </c>
      <c r="AD46" s="956">
        <f t="shared" si="25"/>
        <v>0.56470588235294117</v>
      </c>
      <c r="AE46" s="957">
        <f t="shared" si="26"/>
        <v>1</v>
      </c>
      <c r="AF46" s="955">
        <f t="shared" si="27"/>
        <v>0.11764705882352941</v>
      </c>
      <c r="AG46" s="956">
        <f t="shared" si="28"/>
        <v>1</v>
      </c>
      <c r="AH46" s="956">
        <f t="shared" si="29"/>
        <v>0.88235294117647056</v>
      </c>
      <c r="AI46" s="957">
        <f t="shared" si="30"/>
        <v>1.1176470588235294</v>
      </c>
      <c r="AJ46" s="947"/>
      <c r="AK46" s="947"/>
      <c r="AL46" s="947"/>
      <c r="AM46" s="947"/>
      <c r="AN46" s="947"/>
      <c r="AO46" s="947"/>
      <c r="AP46" s="947"/>
      <c r="AQ46" s="947"/>
      <c r="AR46" s="947"/>
      <c r="AS46" s="947"/>
      <c r="AT46" s="947"/>
      <c r="AU46" s="947"/>
      <c r="AV46" s="947"/>
      <c r="AW46" s="947"/>
      <c r="AX46" s="947"/>
      <c r="AY46" s="947"/>
      <c r="AZ46" s="947"/>
      <c r="BA46" s="947"/>
      <c r="BB46" s="947"/>
      <c r="BC46" s="947"/>
      <c r="BD46" s="947"/>
      <c r="BE46" s="947"/>
      <c r="BF46" s="947"/>
      <c r="BG46" s="947"/>
      <c r="BH46" s="947"/>
      <c r="BI46" s="947"/>
      <c r="BJ46" s="947"/>
      <c r="BK46" s="947"/>
      <c r="BL46" s="947"/>
      <c r="BM46" s="947"/>
      <c r="BN46" s="947"/>
      <c r="BO46" s="947"/>
      <c r="BP46" s="947"/>
      <c r="BQ46" s="947"/>
      <c r="BR46" s="947"/>
      <c r="BS46" s="947"/>
      <c r="BT46" s="947"/>
      <c r="BU46" s="947"/>
      <c r="BV46" s="947"/>
      <c r="BW46" s="947"/>
      <c r="BX46" s="947"/>
      <c r="BY46" s="947"/>
      <c r="BZ46" s="947"/>
      <c r="CA46" s="947"/>
      <c r="CB46" s="947"/>
      <c r="CC46" s="947"/>
      <c r="CD46" s="947"/>
      <c r="CE46" s="947"/>
      <c r="CF46" s="947"/>
      <c r="CG46" s="947"/>
      <c r="CH46" s="947"/>
      <c r="CI46" s="947"/>
      <c r="CJ46" s="947"/>
      <c r="CK46" s="947"/>
      <c r="CL46" s="947"/>
      <c r="CM46" s="947"/>
      <c r="CN46" s="947"/>
      <c r="CO46" s="947"/>
      <c r="CP46" s="947"/>
      <c r="CQ46" s="947"/>
      <c r="CR46" s="947"/>
      <c r="CS46" s="947"/>
      <c r="CT46" s="947"/>
      <c r="CU46" s="947"/>
      <c r="CV46" s="947"/>
      <c r="CW46" s="947"/>
      <c r="CX46" s="947"/>
      <c r="CY46" s="947"/>
      <c r="CZ46" s="947"/>
      <c r="DA46" s="947"/>
      <c r="DB46" s="947"/>
      <c r="DC46" s="947"/>
      <c r="DD46" s="947"/>
      <c r="DE46" s="947"/>
      <c r="DF46" s="947"/>
      <c r="DG46" s="947"/>
      <c r="DH46" s="947"/>
      <c r="DI46" s="947"/>
      <c r="DJ46" s="947"/>
      <c r="DK46" s="947"/>
      <c r="DL46" s="947"/>
      <c r="DM46" s="947"/>
      <c r="DN46" s="947"/>
      <c r="DO46" s="947"/>
      <c r="DP46" s="947"/>
      <c r="DQ46" s="947"/>
      <c r="DR46" s="947"/>
      <c r="DS46" s="947"/>
      <c r="DT46" s="947"/>
      <c r="DU46" s="947"/>
      <c r="DV46" s="947"/>
      <c r="DW46" s="947"/>
    </row>
    <row r="47" spans="1:127" ht="13.7" customHeight="1" x14ac:dyDescent="0.3">
      <c r="A47" s="1223" t="s">
        <v>163</v>
      </c>
      <c r="B47" s="1224" t="str">
        <f t="shared" si="14"/>
        <v>rgb:[178, 34, 34], hsl:[  0.0, 67.9, 41.6], hwb:[  0.0, 13.3, 30.2]</v>
      </c>
      <c r="C47" s="926" t="str">
        <f t="shared" si="15"/>
        <v>rgb(178 34 34)</v>
      </c>
      <c r="D47" s="926" t="str">
        <f t="shared" si="0"/>
        <v>hsl(0 67.9% 41.6%)</v>
      </c>
      <c r="E47" s="926" t="str">
        <f t="shared" si="16"/>
        <v>hwb(0 13.3% 30.2%)</v>
      </c>
      <c r="F47" s="964" t="str">
        <f t="shared" si="17"/>
        <v>178</v>
      </c>
      <c r="G47" s="965" t="str">
        <f t="shared" si="1"/>
        <v xml:space="preserve"> 34</v>
      </c>
      <c r="H47" s="966" t="str">
        <f t="shared" si="2"/>
        <v xml:space="preserve"> 34</v>
      </c>
      <c r="I47" s="964" t="str">
        <f t="shared" si="18"/>
        <v xml:space="preserve">  0.0</v>
      </c>
      <c r="J47" s="965" t="str">
        <f t="shared" si="3"/>
        <v xml:space="preserve"> 67.9</v>
      </c>
      <c r="K47" s="966" t="str">
        <f t="shared" si="4"/>
        <v xml:space="preserve"> 41.6</v>
      </c>
      <c r="L47" s="964" t="str">
        <f t="shared" si="19"/>
        <v xml:space="preserve">  0.0</v>
      </c>
      <c r="M47" s="965" t="str">
        <f t="shared" si="20"/>
        <v xml:space="preserve"> 13.3</v>
      </c>
      <c r="N47" s="966" t="str">
        <f t="shared" si="5"/>
        <v xml:space="preserve"> 30.2</v>
      </c>
      <c r="O47" s="984">
        <f t="shared" si="6"/>
        <v>0</v>
      </c>
      <c r="P47" s="985">
        <f t="shared" si="7"/>
        <v>67.900000000000006</v>
      </c>
      <c r="Q47" s="986">
        <f t="shared" si="21"/>
        <v>41.6</v>
      </c>
      <c r="R47" s="984">
        <f t="shared" si="22"/>
        <v>0</v>
      </c>
      <c r="S47" s="985">
        <f t="shared" si="23"/>
        <v>13.3</v>
      </c>
      <c r="T47" s="986">
        <f t="shared" si="8"/>
        <v>30.2</v>
      </c>
      <c r="U47" s="973">
        <v>178</v>
      </c>
      <c r="V47" s="974">
        <v>34</v>
      </c>
      <c r="W47" s="975">
        <v>34</v>
      </c>
      <c r="X47" s="996">
        <f t="shared" si="31"/>
        <v>0</v>
      </c>
      <c r="Y47" s="997">
        <f t="shared" si="32"/>
        <v>67.924528301886795</v>
      </c>
      <c r="Z47" s="998">
        <f t="shared" si="33"/>
        <v>41.568627450980387</v>
      </c>
      <c r="AA47" s="996">
        <f t="shared" si="34"/>
        <v>13.333333333333334</v>
      </c>
      <c r="AB47" s="998">
        <f t="shared" si="35"/>
        <v>30.196078431372552</v>
      </c>
      <c r="AC47" s="955">
        <f t="shared" si="24"/>
        <v>0.69803921568627447</v>
      </c>
      <c r="AD47" s="956">
        <f t="shared" si="25"/>
        <v>0.13333333333333333</v>
      </c>
      <c r="AE47" s="957">
        <f t="shared" si="26"/>
        <v>0.13333333333333333</v>
      </c>
      <c r="AF47" s="955">
        <f t="shared" si="27"/>
        <v>0.13333333333333333</v>
      </c>
      <c r="AG47" s="956">
        <f t="shared" si="28"/>
        <v>0.69803921568627447</v>
      </c>
      <c r="AH47" s="956">
        <f t="shared" si="29"/>
        <v>0.56470588235294117</v>
      </c>
      <c r="AI47" s="957">
        <f t="shared" si="30"/>
        <v>0.83137254901960778</v>
      </c>
      <c r="AJ47" s="947"/>
      <c r="AK47" s="947"/>
      <c r="AL47" s="947"/>
      <c r="AM47" s="947"/>
      <c r="AN47" s="947"/>
      <c r="AO47" s="947"/>
      <c r="AP47" s="947"/>
      <c r="AQ47" s="947"/>
      <c r="AR47" s="947"/>
      <c r="AS47" s="947"/>
      <c r="AT47" s="947"/>
      <c r="AU47" s="947"/>
      <c r="AV47" s="947"/>
      <c r="AW47" s="947"/>
      <c r="AX47" s="947"/>
      <c r="AY47" s="947"/>
      <c r="AZ47" s="947"/>
      <c r="BA47" s="947"/>
      <c r="BB47" s="947"/>
      <c r="BC47" s="947"/>
      <c r="BD47" s="947"/>
      <c r="BE47" s="947"/>
      <c r="BF47" s="947"/>
      <c r="BG47" s="947"/>
      <c r="BH47" s="947"/>
      <c r="BI47" s="947"/>
      <c r="BJ47" s="947"/>
      <c r="BK47" s="947"/>
      <c r="BL47" s="947"/>
      <c r="BM47" s="947"/>
      <c r="BN47" s="947"/>
      <c r="BO47" s="947"/>
      <c r="BP47" s="947"/>
      <c r="BQ47" s="947"/>
      <c r="BR47" s="947"/>
      <c r="BS47" s="947"/>
      <c r="BT47" s="947"/>
      <c r="BU47" s="947"/>
      <c r="BV47" s="947"/>
      <c r="BW47" s="947"/>
      <c r="BX47" s="947"/>
      <c r="BY47" s="947"/>
      <c r="BZ47" s="947"/>
      <c r="CA47" s="947"/>
      <c r="CB47" s="947"/>
      <c r="CC47" s="947"/>
      <c r="CD47" s="947"/>
      <c r="CE47" s="947"/>
      <c r="CF47" s="947"/>
      <c r="CG47" s="947"/>
      <c r="CH47" s="947"/>
      <c r="CI47" s="947"/>
      <c r="CJ47" s="947"/>
      <c r="CK47" s="947"/>
      <c r="CL47" s="947"/>
      <c r="CM47" s="947"/>
      <c r="CN47" s="947"/>
      <c r="CO47" s="947"/>
      <c r="CP47" s="947"/>
      <c r="CQ47" s="947"/>
      <c r="CR47" s="947"/>
      <c r="CS47" s="947"/>
      <c r="CT47" s="947"/>
      <c r="CU47" s="947"/>
      <c r="CV47" s="947"/>
      <c r="CW47" s="947"/>
      <c r="CX47" s="947"/>
      <c r="CY47" s="947"/>
      <c r="CZ47" s="947"/>
      <c r="DA47" s="947"/>
      <c r="DB47" s="947"/>
      <c r="DC47" s="947"/>
      <c r="DD47" s="947"/>
      <c r="DE47" s="947"/>
      <c r="DF47" s="947"/>
      <c r="DG47" s="947"/>
      <c r="DH47" s="947"/>
      <c r="DI47" s="947"/>
      <c r="DJ47" s="947"/>
      <c r="DK47" s="947"/>
      <c r="DL47" s="947"/>
      <c r="DM47" s="947"/>
      <c r="DN47" s="947"/>
      <c r="DO47" s="947"/>
      <c r="DP47" s="947"/>
      <c r="DQ47" s="947"/>
      <c r="DR47" s="947"/>
      <c r="DS47" s="947"/>
      <c r="DT47" s="947"/>
      <c r="DU47" s="947"/>
      <c r="DV47" s="947"/>
      <c r="DW47" s="947"/>
    </row>
    <row r="48" spans="1:127" ht="13.7" customHeight="1" x14ac:dyDescent="0.3">
      <c r="A48" s="1223" t="s">
        <v>164</v>
      </c>
      <c r="B48" s="1224" t="str">
        <f t="shared" si="14"/>
        <v>rgb:[255,250,240], hsl:[ 40.0,100.0, 97.1], hwb:[ 40.0, 94.1,  0.0]</v>
      </c>
      <c r="C48" s="926" t="str">
        <f t="shared" si="15"/>
        <v>rgb(255 250 240)</v>
      </c>
      <c r="D48" s="926" t="str">
        <f t="shared" si="0"/>
        <v>hsl(40 100% 97.1%)</v>
      </c>
      <c r="E48" s="926" t="str">
        <f t="shared" si="16"/>
        <v>hwb(40 94.1% 0%)</v>
      </c>
      <c r="F48" s="964" t="str">
        <f t="shared" si="17"/>
        <v>255</v>
      </c>
      <c r="G48" s="965" t="str">
        <f t="shared" si="1"/>
        <v>250</v>
      </c>
      <c r="H48" s="966" t="str">
        <f t="shared" si="2"/>
        <v>240</v>
      </c>
      <c r="I48" s="964" t="str">
        <f t="shared" si="18"/>
        <v xml:space="preserve"> 40.0</v>
      </c>
      <c r="J48" s="965" t="str">
        <f t="shared" si="3"/>
        <v>100.0</v>
      </c>
      <c r="K48" s="966" t="str">
        <f t="shared" si="4"/>
        <v xml:space="preserve"> 97.1</v>
      </c>
      <c r="L48" s="964" t="str">
        <f t="shared" si="19"/>
        <v xml:space="preserve"> 40.0</v>
      </c>
      <c r="M48" s="965" t="str">
        <f t="shared" si="20"/>
        <v xml:space="preserve"> 94.1</v>
      </c>
      <c r="N48" s="966" t="str">
        <f t="shared" si="5"/>
        <v xml:space="preserve">  0.0</v>
      </c>
      <c r="O48" s="984">
        <f t="shared" si="6"/>
        <v>40</v>
      </c>
      <c r="P48" s="985">
        <f t="shared" si="7"/>
        <v>100</v>
      </c>
      <c r="Q48" s="986">
        <f t="shared" si="21"/>
        <v>97.1</v>
      </c>
      <c r="R48" s="984">
        <f t="shared" si="22"/>
        <v>40</v>
      </c>
      <c r="S48" s="985">
        <f t="shared" si="23"/>
        <v>94.1</v>
      </c>
      <c r="T48" s="986">
        <f t="shared" si="8"/>
        <v>0</v>
      </c>
      <c r="U48" s="973">
        <v>255</v>
      </c>
      <c r="V48" s="974">
        <v>250</v>
      </c>
      <c r="W48" s="975">
        <v>240</v>
      </c>
      <c r="X48" s="996">
        <f t="shared" si="31"/>
        <v>39.999999999999964</v>
      </c>
      <c r="Y48" s="997">
        <f t="shared" si="32"/>
        <v>100</v>
      </c>
      <c r="Z48" s="998">
        <f t="shared" si="33"/>
        <v>97.058823529411768</v>
      </c>
      <c r="AA48" s="996">
        <f t="shared" si="34"/>
        <v>94.117647058823522</v>
      </c>
      <c r="AB48" s="998">
        <f t="shared" si="35"/>
        <v>0</v>
      </c>
      <c r="AC48" s="955">
        <f t="shared" si="24"/>
        <v>1</v>
      </c>
      <c r="AD48" s="956">
        <f t="shared" si="25"/>
        <v>0.98039215686274506</v>
      </c>
      <c r="AE48" s="957">
        <f t="shared" si="26"/>
        <v>0.94117647058823528</v>
      </c>
      <c r="AF48" s="955">
        <f t="shared" si="27"/>
        <v>0.94117647058823528</v>
      </c>
      <c r="AG48" s="956">
        <f t="shared" si="28"/>
        <v>1</v>
      </c>
      <c r="AH48" s="956">
        <f t="shared" si="29"/>
        <v>5.8823529411764719E-2</v>
      </c>
      <c r="AI48" s="957">
        <f t="shared" si="30"/>
        <v>1.9411764705882353</v>
      </c>
      <c r="AJ48" s="947"/>
      <c r="AK48" s="947"/>
      <c r="AL48" s="947"/>
      <c r="AM48" s="947"/>
      <c r="AN48" s="947"/>
      <c r="AO48" s="947"/>
      <c r="AP48" s="947"/>
      <c r="AQ48" s="947"/>
      <c r="AR48" s="947"/>
      <c r="AS48" s="947"/>
      <c r="AT48" s="947"/>
      <c r="AU48" s="947"/>
      <c r="AV48" s="947"/>
      <c r="AW48" s="947"/>
      <c r="AX48" s="947"/>
      <c r="AY48" s="947"/>
      <c r="AZ48" s="947"/>
      <c r="BA48" s="947"/>
      <c r="BB48" s="947"/>
      <c r="BC48" s="947"/>
      <c r="BD48" s="947"/>
      <c r="BE48" s="947"/>
      <c r="BF48" s="947"/>
      <c r="BG48" s="947"/>
      <c r="BH48" s="947"/>
      <c r="BI48" s="947"/>
      <c r="BJ48" s="947"/>
      <c r="BK48" s="947"/>
      <c r="BL48" s="947"/>
      <c r="BM48" s="947"/>
      <c r="BN48" s="947"/>
      <c r="BO48" s="947"/>
      <c r="BP48" s="947"/>
      <c r="BQ48" s="947"/>
      <c r="BR48" s="947"/>
      <c r="BS48" s="947"/>
      <c r="BT48" s="947"/>
      <c r="BU48" s="947"/>
      <c r="BV48" s="947"/>
      <c r="BW48" s="947"/>
      <c r="BX48" s="947"/>
      <c r="BY48" s="947"/>
      <c r="BZ48" s="947"/>
      <c r="CA48" s="947"/>
      <c r="CB48" s="947"/>
      <c r="CC48" s="947"/>
      <c r="CD48" s="947"/>
      <c r="CE48" s="947"/>
      <c r="CF48" s="947"/>
      <c r="CG48" s="947"/>
      <c r="CH48" s="947"/>
      <c r="CI48" s="947"/>
      <c r="CJ48" s="947"/>
      <c r="CK48" s="947"/>
      <c r="CL48" s="947"/>
      <c r="CM48" s="947"/>
      <c r="CN48" s="947"/>
      <c r="CO48" s="947"/>
      <c r="CP48" s="947"/>
      <c r="CQ48" s="947"/>
      <c r="CR48" s="947"/>
      <c r="CS48" s="947"/>
      <c r="CT48" s="947"/>
      <c r="CU48" s="947"/>
      <c r="CV48" s="947"/>
      <c r="CW48" s="947"/>
      <c r="CX48" s="947"/>
      <c r="CY48" s="947"/>
      <c r="CZ48" s="947"/>
      <c r="DA48" s="947"/>
      <c r="DB48" s="947"/>
      <c r="DC48" s="947"/>
      <c r="DD48" s="947"/>
      <c r="DE48" s="947"/>
      <c r="DF48" s="947"/>
      <c r="DG48" s="947"/>
      <c r="DH48" s="947"/>
      <c r="DI48" s="947"/>
      <c r="DJ48" s="947"/>
      <c r="DK48" s="947"/>
      <c r="DL48" s="947"/>
      <c r="DM48" s="947"/>
      <c r="DN48" s="947"/>
      <c r="DO48" s="947"/>
      <c r="DP48" s="947"/>
      <c r="DQ48" s="947"/>
      <c r="DR48" s="947"/>
      <c r="DS48" s="947"/>
      <c r="DT48" s="947"/>
      <c r="DU48" s="947"/>
      <c r="DV48" s="947"/>
      <c r="DW48" s="947"/>
    </row>
    <row r="49" spans="1:127" ht="13.7" customHeight="1" x14ac:dyDescent="0.3">
      <c r="A49" s="1223" t="s">
        <v>165</v>
      </c>
      <c r="B49" s="1224" t="str">
        <f t="shared" si="14"/>
        <v>rgb:[ 34,139, 34], hsl:[120.0, 60.7, 33.9], hwb:[120.0, 13.3, 45.5]</v>
      </c>
      <c r="C49" s="926" t="str">
        <f t="shared" si="15"/>
        <v>rgb(34 139 34)</v>
      </c>
      <c r="D49" s="926" t="str">
        <f t="shared" si="0"/>
        <v>hsl(120 60.7% 33.9%)</v>
      </c>
      <c r="E49" s="926" t="str">
        <f t="shared" si="16"/>
        <v>hwb(120 13.3% 45.5%)</v>
      </c>
      <c r="F49" s="964" t="str">
        <f t="shared" si="17"/>
        <v xml:space="preserve"> 34</v>
      </c>
      <c r="G49" s="965" t="str">
        <f t="shared" si="1"/>
        <v>139</v>
      </c>
      <c r="H49" s="966" t="str">
        <f t="shared" si="2"/>
        <v xml:space="preserve"> 34</v>
      </c>
      <c r="I49" s="964" t="str">
        <f t="shared" si="18"/>
        <v>120.0</v>
      </c>
      <c r="J49" s="965" t="str">
        <f t="shared" si="3"/>
        <v xml:space="preserve"> 60.7</v>
      </c>
      <c r="K49" s="966" t="str">
        <f t="shared" si="4"/>
        <v xml:space="preserve"> 33.9</v>
      </c>
      <c r="L49" s="964" t="str">
        <f t="shared" si="19"/>
        <v>120.0</v>
      </c>
      <c r="M49" s="965" t="str">
        <f t="shared" si="20"/>
        <v xml:space="preserve"> 13.3</v>
      </c>
      <c r="N49" s="966" t="str">
        <f t="shared" si="5"/>
        <v xml:space="preserve"> 45.5</v>
      </c>
      <c r="O49" s="984">
        <f t="shared" si="6"/>
        <v>120</v>
      </c>
      <c r="P49" s="985">
        <f t="shared" si="7"/>
        <v>60.7</v>
      </c>
      <c r="Q49" s="986">
        <f t="shared" si="21"/>
        <v>33.9</v>
      </c>
      <c r="R49" s="984">
        <f t="shared" si="22"/>
        <v>120</v>
      </c>
      <c r="S49" s="985">
        <f t="shared" si="23"/>
        <v>13.3</v>
      </c>
      <c r="T49" s="986">
        <f t="shared" si="8"/>
        <v>45.5</v>
      </c>
      <c r="U49" s="973">
        <v>34</v>
      </c>
      <c r="V49" s="974">
        <v>139</v>
      </c>
      <c r="W49" s="975">
        <v>34</v>
      </c>
      <c r="X49" s="996">
        <f t="shared" si="31"/>
        <v>120</v>
      </c>
      <c r="Y49" s="997">
        <f t="shared" si="32"/>
        <v>60.693641618497118</v>
      </c>
      <c r="Z49" s="998">
        <f t="shared" si="33"/>
        <v>33.921568627450974</v>
      </c>
      <c r="AA49" s="996">
        <f t="shared" si="34"/>
        <v>13.333333333333334</v>
      </c>
      <c r="AB49" s="998">
        <f t="shared" si="35"/>
        <v>45.490196078431374</v>
      </c>
      <c r="AC49" s="955">
        <f t="shared" si="24"/>
        <v>0.13333333333333333</v>
      </c>
      <c r="AD49" s="956">
        <f t="shared" si="25"/>
        <v>0.54509803921568623</v>
      </c>
      <c r="AE49" s="957">
        <f t="shared" si="26"/>
        <v>0.13333333333333333</v>
      </c>
      <c r="AF49" s="955">
        <f t="shared" si="27"/>
        <v>0.13333333333333333</v>
      </c>
      <c r="AG49" s="956">
        <f t="shared" si="28"/>
        <v>0.54509803921568623</v>
      </c>
      <c r="AH49" s="956">
        <f t="shared" si="29"/>
        <v>0.41176470588235292</v>
      </c>
      <c r="AI49" s="957">
        <f t="shared" si="30"/>
        <v>0.67843137254901953</v>
      </c>
      <c r="AJ49" s="947"/>
      <c r="AK49" s="947"/>
      <c r="AL49" s="947"/>
      <c r="AM49" s="947"/>
      <c r="AN49" s="947"/>
      <c r="AO49" s="947"/>
      <c r="AP49" s="947"/>
      <c r="AQ49" s="947"/>
      <c r="AR49" s="947"/>
      <c r="AS49" s="947"/>
      <c r="AT49" s="947"/>
      <c r="AU49" s="947"/>
      <c r="AV49" s="947"/>
      <c r="AW49" s="947"/>
      <c r="AX49" s="947"/>
      <c r="AY49" s="947"/>
      <c r="AZ49" s="947"/>
      <c r="BA49" s="947"/>
      <c r="BB49" s="947"/>
      <c r="BC49" s="947"/>
      <c r="BD49" s="947"/>
      <c r="BE49" s="947"/>
      <c r="BF49" s="947"/>
      <c r="BG49" s="947"/>
      <c r="BH49" s="947"/>
      <c r="BI49" s="947"/>
      <c r="BJ49" s="947"/>
      <c r="BK49" s="947"/>
      <c r="BL49" s="947"/>
      <c r="BM49" s="947"/>
      <c r="BN49" s="947"/>
      <c r="BO49" s="947"/>
      <c r="BP49" s="947"/>
      <c r="BQ49" s="947"/>
      <c r="BR49" s="947"/>
      <c r="BS49" s="947"/>
      <c r="BT49" s="947"/>
      <c r="BU49" s="947"/>
      <c r="BV49" s="947"/>
      <c r="BW49" s="947"/>
      <c r="BX49" s="947"/>
      <c r="BY49" s="947"/>
      <c r="BZ49" s="947"/>
      <c r="CA49" s="947"/>
      <c r="CB49" s="947"/>
      <c r="CC49" s="947"/>
      <c r="CD49" s="947"/>
      <c r="CE49" s="947"/>
      <c r="CF49" s="947"/>
      <c r="CG49" s="947"/>
      <c r="CH49" s="947"/>
      <c r="CI49" s="947"/>
      <c r="CJ49" s="947"/>
      <c r="CK49" s="947"/>
      <c r="CL49" s="947"/>
      <c r="CM49" s="947"/>
      <c r="CN49" s="947"/>
      <c r="CO49" s="947"/>
      <c r="CP49" s="947"/>
      <c r="CQ49" s="947"/>
      <c r="CR49" s="947"/>
      <c r="CS49" s="947"/>
      <c r="CT49" s="947"/>
      <c r="CU49" s="947"/>
      <c r="CV49" s="947"/>
      <c r="CW49" s="947"/>
      <c r="CX49" s="947"/>
      <c r="CY49" s="947"/>
      <c r="CZ49" s="947"/>
      <c r="DA49" s="947"/>
      <c r="DB49" s="947"/>
      <c r="DC49" s="947"/>
      <c r="DD49" s="947"/>
      <c r="DE49" s="947"/>
      <c r="DF49" s="947"/>
      <c r="DG49" s="947"/>
      <c r="DH49" s="947"/>
      <c r="DI49" s="947"/>
      <c r="DJ49" s="947"/>
      <c r="DK49" s="947"/>
      <c r="DL49" s="947"/>
      <c r="DM49" s="947"/>
      <c r="DN49" s="947"/>
      <c r="DO49" s="947"/>
      <c r="DP49" s="947"/>
      <c r="DQ49" s="947"/>
      <c r="DR49" s="947"/>
      <c r="DS49" s="947"/>
      <c r="DT49" s="947"/>
      <c r="DU49" s="947"/>
      <c r="DV49" s="947"/>
      <c r="DW49" s="947"/>
    </row>
    <row r="50" spans="1:127" ht="13.7" customHeight="1" x14ac:dyDescent="0.3">
      <c r="A50" s="1223" t="s">
        <v>166</v>
      </c>
      <c r="B50" s="1224" t="str">
        <f t="shared" si="14"/>
        <v>rgb:[255,  0,255], hsl:[300.0,100.0, 50.0], hwb:[300.0,  0.0,  0.0]</v>
      </c>
      <c r="C50" s="926" t="str">
        <f t="shared" si="15"/>
        <v>rgb(255 0 255)</v>
      </c>
      <c r="D50" s="926" t="str">
        <f t="shared" si="0"/>
        <v>hsl(300 100% 50%)</v>
      </c>
      <c r="E50" s="926" t="str">
        <f t="shared" si="16"/>
        <v>hwb(300 0% 0%)</v>
      </c>
      <c r="F50" s="964" t="str">
        <f t="shared" si="17"/>
        <v>255</v>
      </c>
      <c r="G50" s="965" t="str">
        <f t="shared" si="1"/>
        <v xml:space="preserve">  0</v>
      </c>
      <c r="H50" s="966" t="str">
        <f t="shared" si="2"/>
        <v>255</v>
      </c>
      <c r="I50" s="964" t="str">
        <f t="shared" si="18"/>
        <v>300.0</v>
      </c>
      <c r="J50" s="965" t="str">
        <f t="shared" si="3"/>
        <v>100.0</v>
      </c>
      <c r="K50" s="966" t="str">
        <f t="shared" si="4"/>
        <v xml:space="preserve"> 50.0</v>
      </c>
      <c r="L50" s="964" t="str">
        <f t="shared" si="19"/>
        <v>300.0</v>
      </c>
      <c r="M50" s="965" t="str">
        <f t="shared" si="20"/>
        <v xml:space="preserve">  0.0</v>
      </c>
      <c r="N50" s="966" t="str">
        <f t="shared" si="5"/>
        <v xml:space="preserve">  0.0</v>
      </c>
      <c r="O50" s="984">
        <f t="shared" si="6"/>
        <v>300</v>
      </c>
      <c r="P50" s="985">
        <f t="shared" si="7"/>
        <v>100</v>
      </c>
      <c r="Q50" s="986">
        <f t="shared" si="21"/>
        <v>50</v>
      </c>
      <c r="R50" s="984">
        <f t="shared" si="22"/>
        <v>300</v>
      </c>
      <c r="S50" s="985">
        <f t="shared" si="23"/>
        <v>0</v>
      </c>
      <c r="T50" s="986">
        <f t="shared" si="8"/>
        <v>0</v>
      </c>
      <c r="U50" s="973">
        <v>255</v>
      </c>
      <c r="V50" s="974">
        <v>0</v>
      </c>
      <c r="W50" s="975">
        <v>255</v>
      </c>
      <c r="X50" s="996">
        <f t="shared" si="31"/>
        <v>300</v>
      </c>
      <c r="Y50" s="997">
        <f t="shared" si="32"/>
        <v>100</v>
      </c>
      <c r="Z50" s="998">
        <f t="shared" si="33"/>
        <v>50</v>
      </c>
      <c r="AA50" s="996">
        <f t="shared" si="34"/>
        <v>0</v>
      </c>
      <c r="AB50" s="998">
        <f t="shared" si="35"/>
        <v>0</v>
      </c>
      <c r="AC50" s="955">
        <f t="shared" si="24"/>
        <v>1</v>
      </c>
      <c r="AD50" s="956">
        <f t="shared" si="25"/>
        <v>0</v>
      </c>
      <c r="AE50" s="957">
        <f t="shared" si="26"/>
        <v>1</v>
      </c>
      <c r="AF50" s="955">
        <f t="shared" si="27"/>
        <v>0</v>
      </c>
      <c r="AG50" s="956">
        <f t="shared" si="28"/>
        <v>1</v>
      </c>
      <c r="AH50" s="956">
        <f t="shared" si="29"/>
        <v>1</v>
      </c>
      <c r="AI50" s="957">
        <f t="shared" si="30"/>
        <v>1</v>
      </c>
      <c r="AJ50" s="947"/>
      <c r="AK50" s="947"/>
      <c r="AL50" s="947"/>
      <c r="AM50" s="947"/>
      <c r="AN50" s="947"/>
      <c r="AO50" s="947"/>
      <c r="AP50" s="947"/>
      <c r="AQ50" s="947"/>
      <c r="AR50" s="947"/>
      <c r="AS50" s="947"/>
      <c r="AT50" s="947"/>
      <c r="AU50" s="947"/>
      <c r="AV50" s="947"/>
      <c r="AW50" s="947"/>
      <c r="AX50" s="947"/>
      <c r="AY50" s="947"/>
      <c r="AZ50" s="947"/>
      <c r="BA50" s="947"/>
      <c r="BB50" s="947"/>
      <c r="BC50" s="947"/>
      <c r="BD50" s="947"/>
      <c r="BE50" s="947"/>
      <c r="BF50" s="947"/>
      <c r="BG50" s="947"/>
      <c r="BH50" s="947"/>
      <c r="BI50" s="947"/>
      <c r="BJ50" s="947"/>
      <c r="BK50" s="947"/>
      <c r="BL50" s="947"/>
      <c r="BM50" s="947"/>
      <c r="BN50" s="947"/>
      <c r="BO50" s="947"/>
      <c r="BP50" s="947"/>
      <c r="BQ50" s="947"/>
      <c r="BR50" s="947"/>
      <c r="BS50" s="947"/>
      <c r="BT50" s="947"/>
      <c r="BU50" s="947"/>
      <c r="BV50" s="947"/>
      <c r="BW50" s="947"/>
      <c r="BX50" s="947"/>
      <c r="BY50" s="947"/>
      <c r="BZ50" s="947"/>
      <c r="CA50" s="947"/>
      <c r="CB50" s="947"/>
      <c r="CC50" s="947"/>
      <c r="CD50" s="947"/>
      <c r="CE50" s="947"/>
      <c r="CF50" s="947"/>
      <c r="CG50" s="947"/>
      <c r="CH50" s="947"/>
      <c r="CI50" s="947"/>
      <c r="CJ50" s="947"/>
      <c r="CK50" s="947"/>
      <c r="CL50" s="947"/>
      <c r="CM50" s="947"/>
      <c r="CN50" s="947"/>
      <c r="CO50" s="947"/>
      <c r="CP50" s="947"/>
      <c r="CQ50" s="947"/>
      <c r="CR50" s="947"/>
      <c r="CS50" s="947"/>
      <c r="CT50" s="947"/>
      <c r="CU50" s="947"/>
      <c r="CV50" s="947"/>
      <c r="CW50" s="947"/>
      <c r="CX50" s="947"/>
      <c r="CY50" s="947"/>
      <c r="CZ50" s="947"/>
      <c r="DA50" s="947"/>
      <c r="DB50" s="947"/>
      <c r="DC50" s="947"/>
      <c r="DD50" s="947"/>
      <c r="DE50" s="947"/>
      <c r="DF50" s="947"/>
      <c r="DG50" s="947"/>
      <c r="DH50" s="947"/>
      <c r="DI50" s="947"/>
      <c r="DJ50" s="947"/>
      <c r="DK50" s="947"/>
      <c r="DL50" s="947"/>
      <c r="DM50" s="947"/>
      <c r="DN50" s="947"/>
      <c r="DO50" s="947"/>
      <c r="DP50" s="947"/>
      <c r="DQ50" s="947"/>
      <c r="DR50" s="947"/>
      <c r="DS50" s="947"/>
      <c r="DT50" s="947"/>
      <c r="DU50" s="947"/>
      <c r="DV50" s="947"/>
      <c r="DW50" s="947"/>
    </row>
    <row r="51" spans="1:127" ht="13.7" customHeight="1" x14ac:dyDescent="0.3">
      <c r="A51" s="1223" t="s">
        <v>167</v>
      </c>
      <c r="B51" s="1224" t="str">
        <f t="shared" si="14"/>
        <v>rgb:[220,220,220], hsl:[  0.0,  0.0, 86.3], hwb:[  0.0, 86.3, 13.7]</v>
      </c>
      <c r="C51" s="926" t="str">
        <f t="shared" si="15"/>
        <v>rgb(220 220 220)</v>
      </c>
      <c r="D51" s="926" t="str">
        <f t="shared" si="0"/>
        <v>hsl(0 0% 86.3%)</v>
      </c>
      <c r="E51" s="926" t="str">
        <f t="shared" si="16"/>
        <v>hwb(0 86.3% 13.7%)</v>
      </c>
      <c r="F51" s="964" t="str">
        <f t="shared" si="17"/>
        <v>220</v>
      </c>
      <c r="G51" s="965" t="str">
        <f t="shared" si="1"/>
        <v>220</v>
      </c>
      <c r="H51" s="966" t="str">
        <f t="shared" si="2"/>
        <v>220</v>
      </c>
      <c r="I51" s="964" t="str">
        <f t="shared" si="18"/>
        <v xml:space="preserve">  0.0</v>
      </c>
      <c r="J51" s="965" t="str">
        <f t="shared" si="3"/>
        <v xml:space="preserve">  0.0</v>
      </c>
      <c r="K51" s="966" t="str">
        <f t="shared" si="4"/>
        <v xml:space="preserve"> 86.3</v>
      </c>
      <c r="L51" s="964" t="str">
        <f t="shared" si="19"/>
        <v xml:space="preserve">  0.0</v>
      </c>
      <c r="M51" s="965" t="str">
        <f t="shared" si="20"/>
        <v xml:space="preserve"> 86.3</v>
      </c>
      <c r="N51" s="966" t="str">
        <f t="shared" si="5"/>
        <v xml:space="preserve"> 13.7</v>
      </c>
      <c r="O51" s="984">
        <f t="shared" si="6"/>
        <v>0</v>
      </c>
      <c r="P51" s="985">
        <f t="shared" si="7"/>
        <v>0</v>
      </c>
      <c r="Q51" s="986">
        <f t="shared" si="21"/>
        <v>86.3</v>
      </c>
      <c r="R51" s="984">
        <f t="shared" si="22"/>
        <v>0</v>
      </c>
      <c r="S51" s="985">
        <f t="shared" si="23"/>
        <v>86.3</v>
      </c>
      <c r="T51" s="986">
        <f t="shared" si="8"/>
        <v>13.7</v>
      </c>
      <c r="U51" s="973">
        <v>220</v>
      </c>
      <c r="V51" s="974">
        <v>220</v>
      </c>
      <c r="W51" s="975">
        <v>220</v>
      </c>
      <c r="X51" s="996">
        <f t="shared" si="31"/>
        <v>0</v>
      </c>
      <c r="Y51" s="997">
        <f t="shared" si="32"/>
        <v>0</v>
      </c>
      <c r="Z51" s="998">
        <f t="shared" si="33"/>
        <v>86.274509803921575</v>
      </c>
      <c r="AA51" s="996">
        <f t="shared" si="34"/>
        <v>86.274509803921575</v>
      </c>
      <c r="AB51" s="998">
        <f t="shared" si="35"/>
        <v>13.725490196078427</v>
      </c>
      <c r="AC51" s="955">
        <f t="shared" si="24"/>
        <v>0.86274509803921573</v>
      </c>
      <c r="AD51" s="956">
        <f t="shared" si="25"/>
        <v>0.86274509803921573</v>
      </c>
      <c r="AE51" s="957">
        <f t="shared" si="26"/>
        <v>0.86274509803921573</v>
      </c>
      <c r="AF51" s="955">
        <f t="shared" si="27"/>
        <v>0.86274509803921573</v>
      </c>
      <c r="AG51" s="956">
        <f t="shared" si="28"/>
        <v>0.86274509803921573</v>
      </c>
      <c r="AH51" s="956">
        <f t="shared" si="29"/>
        <v>0</v>
      </c>
      <c r="AI51" s="957">
        <f t="shared" si="30"/>
        <v>1.7254901960784315</v>
      </c>
      <c r="AJ51" s="947"/>
      <c r="AK51" s="947"/>
      <c r="AL51" s="947"/>
      <c r="AM51" s="947"/>
      <c r="AN51" s="947"/>
      <c r="AO51" s="947"/>
      <c r="AP51" s="947"/>
      <c r="AQ51" s="947"/>
      <c r="AR51" s="947"/>
      <c r="AS51" s="947"/>
      <c r="AT51" s="947"/>
      <c r="AU51" s="947"/>
      <c r="AV51" s="947"/>
      <c r="AW51" s="947"/>
      <c r="AX51" s="947"/>
      <c r="AY51" s="947"/>
      <c r="AZ51" s="947"/>
      <c r="BA51" s="947"/>
      <c r="BB51" s="947"/>
      <c r="BC51" s="947"/>
      <c r="BD51" s="947"/>
      <c r="BE51" s="947"/>
      <c r="BF51" s="947"/>
      <c r="BG51" s="947"/>
      <c r="BH51" s="947"/>
      <c r="BI51" s="947"/>
      <c r="BJ51" s="947"/>
      <c r="BK51" s="947"/>
      <c r="BL51" s="947"/>
      <c r="BM51" s="947"/>
      <c r="BN51" s="947"/>
      <c r="BO51" s="947"/>
      <c r="BP51" s="947"/>
      <c r="BQ51" s="947"/>
      <c r="BR51" s="947"/>
      <c r="BS51" s="947"/>
      <c r="BT51" s="947"/>
      <c r="BU51" s="947"/>
      <c r="BV51" s="947"/>
      <c r="BW51" s="947"/>
      <c r="BX51" s="947"/>
      <c r="BY51" s="947"/>
      <c r="BZ51" s="947"/>
      <c r="CA51" s="947"/>
      <c r="CB51" s="947"/>
      <c r="CC51" s="947"/>
      <c r="CD51" s="947"/>
      <c r="CE51" s="947"/>
      <c r="CF51" s="947"/>
      <c r="CG51" s="947"/>
      <c r="CH51" s="947"/>
      <c r="CI51" s="947"/>
      <c r="CJ51" s="947"/>
      <c r="CK51" s="947"/>
      <c r="CL51" s="947"/>
      <c r="CM51" s="947"/>
      <c r="CN51" s="947"/>
      <c r="CO51" s="947"/>
      <c r="CP51" s="947"/>
      <c r="CQ51" s="947"/>
      <c r="CR51" s="947"/>
      <c r="CS51" s="947"/>
      <c r="CT51" s="947"/>
      <c r="CU51" s="947"/>
      <c r="CV51" s="947"/>
      <c r="CW51" s="947"/>
      <c r="CX51" s="947"/>
      <c r="CY51" s="947"/>
      <c r="CZ51" s="947"/>
      <c r="DA51" s="947"/>
      <c r="DB51" s="947"/>
      <c r="DC51" s="947"/>
      <c r="DD51" s="947"/>
      <c r="DE51" s="947"/>
      <c r="DF51" s="947"/>
      <c r="DG51" s="947"/>
      <c r="DH51" s="947"/>
      <c r="DI51" s="947"/>
      <c r="DJ51" s="947"/>
      <c r="DK51" s="947"/>
      <c r="DL51" s="947"/>
      <c r="DM51" s="947"/>
      <c r="DN51" s="947"/>
      <c r="DO51" s="947"/>
      <c r="DP51" s="947"/>
      <c r="DQ51" s="947"/>
      <c r="DR51" s="947"/>
      <c r="DS51" s="947"/>
      <c r="DT51" s="947"/>
      <c r="DU51" s="947"/>
      <c r="DV51" s="947"/>
      <c r="DW51" s="947"/>
    </row>
    <row r="52" spans="1:127" ht="13.7" customHeight="1" x14ac:dyDescent="0.3">
      <c r="A52" s="1223" t="s">
        <v>168</v>
      </c>
      <c r="B52" s="1224" t="str">
        <f t="shared" si="14"/>
        <v>rgb:[248,248,255], hsl:[240.0,100.0, 98.6], hwb:[240.0, 97.3,  0.0]</v>
      </c>
      <c r="C52" s="926" t="str">
        <f t="shared" si="15"/>
        <v>rgb(248 248 255)</v>
      </c>
      <c r="D52" s="926" t="str">
        <f t="shared" si="0"/>
        <v>hsl(240 100% 98.6%)</v>
      </c>
      <c r="E52" s="926" t="str">
        <f t="shared" si="16"/>
        <v>hwb(240 97.3% 0%)</v>
      </c>
      <c r="F52" s="964" t="str">
        <f t="shared" si="17"/>
        <v>248</v>
      </c>
      <c r="G52" s="965" t="str">
        <f t="shared" si="1"/>
        <v>248</v>
      </c>
      <c r="H52" s="966" t="str">
        <f t="shared" si="2"/>
        <v>255</v>
      </c>
      <c r="I52" s="964" t="str">
        <f t="shared" si="18"/>
        <v>240.0</v>
      </c>
      <c r="J52" s="965" t="str">
        <f t="shared" si="3"/>
        <v>100.0</v>
      </c>
      <c r="K52" s="966" t="str">
        <f t="shared" si="4"/>
        <v xml:space="preserve"> 98.6</v>
      </c>
      <c r="L52" s="964" t="str">
        <f t="shared" si="19"/>
        <v>240.0</v>
      </c>
      <c r="M52" s="965" t="str">
        <f t="shared" si="20"/>
        <v xml:space="preserve"> 97.3</v>
      </c>
      <c r="N52" s="966" t="str">
        <f t="shared" si="5"/>
        <v xml:space="preserve">  0.0</v>
      </c>
      <c r="O52" s="984">
        <f t="shared" si="6"/>
        <v>240</v>
      </c>
      <c r="P52" s="985">
        <f t="shared" si="7"/>
        <v>100</v>
      </c>
      <c r="Q52" s="986">
        <f t="shared" si="21"/>
        <v>98.6</v>
      </c>
      <c r="R52" s="984">
        <f t="shared" si="22"/>
        <v>240</v>
      </c>
      <c r="S52" s="985">
        <f t="shared" si="23"/>
        <v>97.3</v>
      </c>
      <c r="T52" s="986">
        <f t="shared" si="8"/>
        <v>0</v>
      </c>
      <c r="U52" s="973">
        <v>248</v>
      </c>
      <c r="V52" s="974">
        <v>248</v>
      </c>
      <c r="W52" s="975">
        <v>255</v>
      </c>
      <c r="X52" s="996">
        <f t="shared" si="31"/>
        <v>240</v>
      </c>
      <c r="Y52" s="997">
        <f t="shared" si="32"/>
        <v>100.0000000000004</v>
      </c>
      <c r="Z52" s="998">
        <f t="shared" si="33"/>
        <v>98.627450980392155</v>
      </c>
      <c r="AA52" s="996">
        <f t="shared" si="34"/>
        <v>97.254901960784309</v>
      </c>
      <c r="AB52" s="998">
        <f t="shared" si="35"/>
        <v>0</v>
      </c>
      <c r="AC52" s="955">
        <f t="shared" si="24"/>
        <v>0.97254901960784312</v>
      </c>
      <c r="AD52" s="956">
        <f t="shared" si="25"/>
        <v>0.97254901960784312</v>
      </c>
      <c r="AE52" s="957">
        <f t="shared" si="26"/>
        <v>1</v>
      </c>
      <c r="AF52" s="955">
        <f t="shared" si="27"/>
        <v>0.97254901960784312</v>
      </c>
      <c r="AG52" s="956">
        <f t="shared" si="28"/>
        <v>1</v>
      </c>
      <c r="AH52" s="956">
        <f t="shared" si="29"/>
        <v>2.7450980392156876E-2</v>
      </c>
      <c r="AI52" s="957">
        <f t="shared" si="30"/>
        <v>1.9725490196078432</v>
      </c>
      <c r="AJ52" s="947"/>
      <c r="AK52" s="947"/>
      <c r="AL52" s="947"/>
      <c r="AM52" s="947"/>
      <c r="AN52" s="947"/>
      <c r="AO52" s="947"/>
      <c r="AP52" s="947"/>
      <c r="AQ52" s="947"/>
      <c r="AR52" s="947"/>
      <c r="AS52" s="947"/>
      <c r="AT52" s="947"/>
      <c r="AU52" s="947"/>
      <c r="AV52" s="947"/>
      <c r="AW52" s="947"/>
      <c r="AX52" s="947"/>
      <c r="AY52" s="947"/>
      <c r="AZ52" s="947"/>
      <c r="BA52" s="947"/>
      <c r="BB52" s="947"/>
      <c r="BC52" s="947"/>
      <c r="BD52" s="947"/>
      <c r="BE52" s="947"/>
      <c r="BF52" s="947"/>
      <c r="BG52" s="947"/>
      <c r="BH52" s="947"/>
      <c r="BI52" s="947"/>
      <c r="BJ52" s="947"/>
      <c r="BK52" s="947"/>
      <c r="BL52" s="947"/>
      <c r="BM52" s="947"/>
      <c r="BN52" s="947"/>
      <c r="BO52" s="947"/>
      <c r="BP52" s="947"/>
      <c r="BQ52" s="947"/>
      <c r="BR52" s="947"/>
      <c r="BS52" s="947"/>
      <c r="BT52" s="947"/>
      <c r="BU52" s="947"/>
      <c r="BV52" s="947"/>
      <c r="BW52" s="947"/>
      <c r="BX52" s="947"/>
      <c r="BY52" s="947"/>
      <c r="BZ52" s="947"/>
      <c r="CA52" s="947"/>
      <c r="CB52" s="947"/>
      <c r="CC52" s="947"/>
      <c r="CD52" s="947"/>
      <c r="CE52" s="947"/>
      <c r="CF52" s="947"/>
      <c r="CG52" s="947"/>
      <c r="CH52" s="947"/>
      <c r="CI52" s="947"/>
      <c r="CJ52" s="947"/>
      <c r="CK52" s="947"/>
      <c r="CL52" s="947"/>
      <c r="CM52" s="947"/>
      <c r="CN52" s="947"/>
      <c r="CO52" s="947"/>
      <c r="CP52" s="947"/>
      <c r="CQ52" s="947"/>
      <c r="CR52" s="947"/>
      <c r="CS52" s="947"/>
      <c r="CT52" s="947"/>
      <c r="CU52" s="947"/>
      <c r="CV52" s="947"/>
      <c r="CW52" s="947"/>
      <c r="CX52" s="947"/>
      <c r="CY52" s="947"/>
      <c r="CZ52" s="947"/>
      <c r="DA52" s="947"/>
      <c r="DB52" s="947"/>
      <c r="DC52" s="947"/>
      <c r="DD52" s="947"/>
      <c r="DE52" s="947"/>
      <c r="DF52" s="947"/>
      <c r="DG52" s="947"/>
      <c r="DH52" s="947"/>
      <c r="DI52" s="947"/>
      <c r="DJ52" s="947"/>
      <c r="DK52" s="947"/>
      <c r="DL52" s="947"/>
      <c r="DM52" s="947"/>
      <c r="DN52" s="947"/>
      <c r="DO52" s="947"/>
      <c r="DP52" s="947"/>
      <c r="DQ52" s="947"/>
      <c r="DR52" s="947"/>
      <c r="DS52" s="947"/>
      <c r="DT52" s="947"/>
      <c r="DU52" s="947"/>
      <c r="DV52" s="947"/>
      <c r="DW52" s="947"/>
    </row>
    <row r="53" spans="1:127" ht="13.7" customHeight="1" x14ac:dyDescent="0.3">
      <c r="A53" s="1223" t="s">
        <v>169</v>
      </c>
      <c r="B53" s="1224" t="str">
        <f t="shared" si="14"/>
        <v>rgb:[255,215,  0], hsl:[ 50.6,100.0, 50.0], hwb:[ 50.6,  0.0,  0.0]</v>
      </c>
      <c r="C53" s="926" t="str">
        <f t="shared" si="15"/>
        <v>rgb(255 215 0)</v>
      </c>
      <c r="D53" s="926" t="str">
        <f t="shared" si="0"/>
        <v>hsl(50.6 100% 50%)</v>
      </c>
      <c r="E53" s="926" t="str">
        <f t="shared" si="16"/>
        <v>hwb(50.6 0% 0%)</v>
      </c>
      <c r="F53" s="964" t="str">
        <f t="shared" si="17"/>
        <v>255</v>
      </c>
      <c r="G53" s="965" t="str">
        <f t="shared" si="1"/>
        <v>215</v>
      </c>
      <c r="H53" s="966" t="str">
        <f t="shared" si="2"/>
        <v xml:space="preserve">  0</v>
      </c>
      <c r="I53" s="964" t="str">
        <f t="shared" si="18"/>
        <v xml:space="preserve"> 50.6</v>
      </c>
      <c r="J53" s="965" t="str">
        <f t="shared" si="3"/>
        <v>100.0</v>
      </c>
      <c r="K53" s="966" t="str">
        <f t="shared" si="4"/>
        <v xml:space="preserve"> 50.0</v>
      </c>
      <c r="L53" s="964" t="str">
        <f t="shared" si="19"/>
        <v xml:space="preserve"> 50.6</v>
      </c>
      <c r="M53" s="965" t="str">
        <f t="shared" si="20"/>
        <v xml:space="preserve">  0.0</v>
      </c>
      <c r="N53" s="966" t="str">
        <f t="shared" si="5"/>
        <v xml:space="preserve">  0.0</v>
      </c>
      <c r="O53" s="984">
        <f t="shared" si="6"/>
        <v>50.6</v>
      </c>
      <c r="P53" s="985">
        <f t="shared" si="7"/>
        <v>100</v>
      </c>
      <c r="Q53" s="986">
        <f t="shared" si="21"/>
        <v>50</v>
      </c>
      <c r="R53" s="984">
        <f t="shared" si="22"/>
        <v>50.6</v>
      </c>
      <c r="S53" s="985">
        <f t="shared" si="23"/>
        <v>0</v>
      </c>
      <c r="T53" s="986">
        <f t="shared" si="8"/>
        <v>0</v>
      </c>
      <c r="U53" s="973">
        <v>255</v>
      </c>
      <c r="V53" s="974">
        <v>215</v>
      </c>
      <c r="W53" s="975">
        <v>0</v>
      </c>
      <c r="X53" s="996">
        <f t="shared" si="31"/>
        <v>50.588235294117645</v>
      </c>
      <c r="Y53" s="997">
        <f t="shared" si="32"/>
        <v>100</v>
      </c>
      <c r="Z53" s="998">
        <f t="shared" si="33"/>
        <v>50</v>
      </c>
      <c r="AA53" s="996">
        <f t="shared" si="34"/>
        <v>0</v>
      </c>
      <c r="AB53" s="998">
        <f t="shared" si="35"/>
        <v>0</v>
      </c>
      <c r="AC53" s="955">
        <f t="shared" si="24"/>
        <v>1</v>
      </c>
      <c r="AD53" s="956">
        <f t="shared" si="25"/>
        <v>0.84313725490196079</v>
      </c>
      <c r="AE53" s="957">
        <f t="shared" si="26"/>
        <v>0</v>
      </c>
      <c r="AF53" s="955">
        <f t="shared" si="27"/>
        <v>0</v>
      </c>
      <c r="AG53" s="956">
        <f t="shared" si="28"/>
        <v>1</v>
      </c>
      <c r="AH53" s="956">
        <f t="shared" si="29"/>
        <v>1</v>
      </c>
      <c r="AI53" s="957">
        <f t="shared" si="30"/>
        <v>1</v>
      </c>
      <c r="AJ53" s="947"/>
      <c r="AK53" s="947"/>
      <c r="AL53" s="947"/>
      <c r="AM53" s="947"/>
      <c r="AN53" s="947"/>
      <c r="AO53" s="947"/>
      <c r="AP53" s="947"/>
      <c r="AQ53" s="947"/>
      <c r="AR53" s="947"/>
      <c r="AS53" s="947"/>
      <c r="AT53" s="947"/>
      <c r="AU53" s="947"/>
      <c r="AV53" s="947"/>
      <c r="AW53" s="947"/>
      <c r="AX53" s="947"/>
      <c r="AY53" s="947"/>
      <c r="AZ53" s="947"/>
      <c r="BA53" s="947"/>
      <c r="BB53" s="947"/>
      <c r="BC53" s="947"/>
      <c r="BD53" s="947"/>
      <c r="BE53" s="947"/>
      <c r="BF53" s="947"/>
      <c r="BG53" s="947"/>
      <c r="BH53" s="947"/>
      <c r="BI53" s="947"/>
      <c r="BJ53" s="947"/>
      <c r="BK53" s="947"/>
      <c r="BL53" s="947"/>
      <c r="BM53" s="947"/>
      <c r="BN53" s="947"/>
      <c r="BO53" s="947"/>
      <c r="BP53" s="947"/>
      <c r="BQ53" s="947"/>
      <c r="BR53" s="947"/>
      <c r="BS53" s="947"/>
      <c r="BT53" s="947"/>
      <c r="BU53" s="947"/>
      <c r="BV53" s="947"/>
      <c r="BW53" s="947"/>
      <c r="BX53" s="947"/>
      <c r="BY53" s="947"/>
      <c r="BZ53" s="947"/>
      <c r="CA53" s="947"/>
      <c r="CB53" s="947"/>
      <c r="CC53" s="947"/>
      <c r="CD53" s="947"/>
      <c r="CE53" s="947"/>
      <c r="CF53" s="947"/>
      <c r="CG53" s="947"/>
      <c r="CH53" s="947"/>
      <c r="CI53" s="947"/>
      <c r="CJ53" s="947"/>
      <c r="CK53" s="947"/>
      <c r="CL53" s="947"/>
      <c r="CM53" s="947"/>
      <c r="CN53" s="947"/>
      <c r="CO53" s="947"/>
      <c r="CP53" s="947"/>
      <c r="CQ53" s="947"/>
      <c r="CR53" s="947"/>
      <c r="CS53" s="947"/>
      <c r="CT53" s="947"/>
      <c r="CU53" s="947"/>
      <c r="CV53" s="947"/>
      <c r="CW53" s="947"/>
      <c r="CX53" s="947"/>
      <c r="CY53" s="947"/>
      <c r="CZ53" s="947"/>
      <c r="DA53" s="947"/>
      <c r="DB53" s="947"/>
      <c r="DC53" s="947"/>
      <c r="DD53" s="947"/>
      <c r="DE53" s="947"/>
      <c r="DF53" s="947"/>
      <c r="DG53" s="947"/>
      <c r="DH53" s="947"/>
      <c r="DI53" s="947"/>
      <c r="DJ53" s="947"/>
      <c r="DK53" s="947"/>
      <c r="DL53" s="947"/>
      <c r="DM53" s="947"/>
      <c r="DN53" s="947"/>
      <c r="DO53" s="947"/>
      <c r="DP53" s="947"/>
      <c r="DQ53" s="947"/>
      <c r="DR53" s="947"/>
      <c r="DS53" s="947"/>
      <c r="DT53" s="947"/>
      <c r="DU53" s="947"/>
      <c r="DV53" s="947"/>
      <c r="DW53" s="947"/>
    </row>
    <row r="54" spans="1:127" ht="13.7" customHeight="1" x14ac:dyDescent="0.3">
      <c r="A54" s="1223" t="s">
        <v>170</v>
      </c>
      <c r="B54" s="1224" t="str">
        <f t="shared" si="14"/>
        <v>rgb:[218,165, 32], hsl:[ 42.9, 74.4, 49.0], hwb:[ 42.9, 12.5, 14.5]</v>
      </c>
      <c r="C54" s="926" t="str">
        <f t="shared" si="15"/>
        <v>rgb(218 165 32)</v>
      </c>
      <c r="D54" s="926" t="str">
        <f t="shared" si="0"/>
        <v>hsl(42.9 74.4% 49%)</v>
      </c>
      <c r="E54" s="926" t="str">
        <f t="shared" si="16"/>
        <v>hwb(42.9 12.5% 14.5%)</v>
      </c>
      <c r="F54" s="964" t="str">
        <f t="shared" si="17"/>
        <v>218</v>
      </c>
      <c r="G54" s="965" t="str">
        <f t="shared" si="1"/>
        <v>165</v>
      </c>
      <c r="H54" s="966" t="str">
        <f t="shared" si="2"/>
        <v xml:space="preserve"> 32</v>
      </c>
      <c r="I54" s="964" t="str">
        <f t="shared" si="18"/>
        <v xml:space="preserve"> 42.9</v>
      </c>
      <c r="J54" s="965" t="str">
        <f t="shared" si="3"/>
        <v xml:space="preserve"> 74.4</v>
      </c>
      <c r="K54" s="966" t="str">
        <f t="shared" si="4"/>
        <v xml:space="preserve"> 49.0</v>
      </c>
      <c r="L54" s="964" t="str">
        <f t="shared" si="19"/>
        <v xml:space="preserve"> 42.9</v>
      </c>
      <c r="M54" s="965" t="str">
        <f t="shared" si="20"/>
        <v xml:space="preserve"> 12.5</v>
      </c>
      <c r="N54" s="966" t="str">
        <f t="shared" si="5"/>
        <v xml:space="preserve"> 14.5</v>
      </c>
      <c r="O54" s="984">
        <f t="shared" si="6"/>
        <v>42.9</v>
      </c>
      <c r="P54" s="985">
        <f t="shared" si="7"/>
        <v>74.400000000000006</v>
      </c>
      <c r="Q54" s="986">
        <f t="shared" si="21"/>
        <v>49</v>
      </c>
      <c r="R54" s="984">
        <f t="shared" si="22"/>
        <v>42.9</v>
      </c>
      <c r="S54" s="985">
        <f t="shared" si="23"/>
        <v>12.5</v>
      </c>
      <c r="T54" s="986">
        <f t="shared" si="8"/>
        <v>14.5</v>
      </c>
      <c r="U54" s="973">
        <v>218</v>
      </c>
      <c r="V54" s="974">
        <v>165</v>
      </c>
      <c r="W54" s="975">
        <v>32</v>
      </c>
      <c r="X54" s="996">
        <f t="shared" si="31"/>
        <v>42.903225806451616</v>
      </c>
      <c r="Y54" s="997">
        <f t="shared" si="32"/>
        <v>74.400000000000006</v>
      </c>
      <c r="Z54" s="998">
        <f t="shared" si="33"/>
        <v>49.019607843137251</v>
      </c>
      <c r="AA54" s="996">
        <f t="shared" si="34"/>
        <v>12.549019607843137</v>
      </c>
      <c r="AB54" s="998">
        <f t="shared" si="35"/>
        <v>14.509803921568631</v>
      </c>
      <c r="AC54" s="955">
        <f t="shared" si="24"/>
        <v>0.85490196078431369</v>
      </c>
      <c r="AD54" s="956">
        <f t="shared" si="25"/>
        <v>0.6470588235294118</v>
      </c>
      <c r="AE54" s="957">
        <f t="shared" si="26"/>
        <v>0.12549019607843137</v>
      </c>
      <c r="AF54" s="955">
        <f t="shared" si="27"/>
        <v>0.12549019607843137</v>
      </c>
      <c r="AG54" s="956">
        <f t="shared" si="28"/>
        <v>0.85490196078431369</v>
      </c>
      <c r="AH54" s="956">
        <f t="shared" si="29"/>
        <v>0.72941176470588232</v>
      </c>
      <c r="AI54" s="957">
        <f t="shared" si="30"/>
        <v>0.98039215686274506</v>
      </c>
      <c r="AJ54" s="947"/>
      <c r="AK54" s="947"/>
      <c r="AL54" s="947"/>
      <c r="AM54" s="947"/>
      <c r="AN54" s="947"/>
      <c r="AO54" s="947"/>
      <c r="AP54" s="947"/>
      <c r="AQ54" s="947"/>
      <c r="AR54" s="947"/>
      <c r="AS54" s="947"/>
      <c r="AT54" s="947"/>
      <c r="AU54" s="947"/>
      <c r="AV54" s="947"/>
      <c r="AW54" s="947"/>
      <c r="AX54" s="947"/>
      <c r="AY54" s="947"/>
      <c r="AZ54" s="947"/>
      <c r="BA54" s="947"/>
      <c r="BB54" s="947"/>
      <c r="BC54" s="947"/>
      <c r="BD54" s="947"/>
      <c r="BE54" s="947"/>
      <c r="BF54" s="947"/>
      <c r="BG54" s="947"/>
      <c r="BH54" s="947"/>
      <c r="BI54" s="947"/>
      <c r="BJ54" s="947"/>
      <c r="BK54" s="947"/>
      <c r="BL54" s="947"/>
      <c r="BM54" s="947"/>
      <c r="BN54" s="947"/>
      <c r="BO54" s="947"/>
      <c r="BP54" s="947"/>
      <c r="BQ54" s="947"/>
      <c r="BR54" s="947"/>
      <c r="BS54" s="947"/>
      <c r="BT54" s="947"/>
      <c r="BU54" s="947"/>
      <c r="BV54" s="947"/>
      <c r="BW54" s="947"/>
      <c r="BX54" s="947"/>
      <c r="BY54" s="947"/>
      <c r="BZ54" s="947"/>
      <c r="CA54" s="947"/>
      <c r="CB54" s="947"/>
      <c r="CC54" s="947"/>
      <c r="CD54" s="947"/>
      <c r="CE54" s="947"/>
      <c r="CF54" s="947"/>
      <c r="CG54" s="947"/>
      <c r="CH54" s="947"/>
      <c r="CI54" s="947"/>
      <c r="CJ54" s="947"/>
      <c r="CK54" s="947"/>
      <c r="CL54" s="947"/>
      <c r="CM54" s="947"/>
      <c r="CN54" s="947"/>
      <c r="CO54" s="947"/>
      <c r="CP54" s="947"/>
      <c r="CQ54" s="947"/>
      <c r="CR54" s="947"/>
      <c r="CS54" s="947"/>
      <c r="CT54" s="947"/>
      <c r="CU54" s="947"/>
      <c r="CV54" s="947"/>
      <c r="CW54" s="947"/>
      <c r="CX54" s="947"/>
      <c r="CY54" s="947"/>
      <c r="CZ54" s="947"/>
      <c r="DA54" s="947"/>
      <c r="DB54" s="947"/>
      <c r="DC54" s="947"/>
      <c r="DD54" s="947"/>
      <c r="DE54" s="947"/>
      <c r="DF54" s="947"/>
      <c r="DG54" s="947"/>
      <c r="DH54" s="947"/>
      <c r="DI54" s="947"/>
      <c r="DJ54" s="947"/>
      <c r="DK54" s="947"/>
      <c r="DL54" s="947"/>
      <c r="DM54" s="947"/>
      <c r="DN54" s="947"/>
      <c r="DO54" s="947"/>
      <c r="DP54" s="947"/>
      <c r="DQ54" s="947"/>
      <c r="DR54" s="947"/>
      <c r="DS54" s="947"/>
      <c r="DT54" s="947"/>
      <c r="DU54" s="947"/>
      <c r="DV54" s="947"/>
      <c r="DW54" s="947"/>
    </row>
    <row r="55" spans="1:127" ht="13.7" customHeight="1" x14ac:dyDescent="0.3">
      <c r="A55" s="1223" t="s">
        <v>171</v>
      </c>
      <c r="B55" s="1224" t="str">
        <f t="shared" si="14"/>
        <v>rgb:[128,128,128], hsl:[  0.0,  0.0, 50.2], hwb:[  0.0, 50.2, 49.8]</v>
      </c>
      <c r="C55" s="926" t="str">
        <f t="shared" si="15"/>
        <v>rgb(128 128 128)</v>
      </c>
      <c r="D55" s="926" t="str">
        <f t="shared" si="0"/>
        <v>hsl(0 0% 50.2%)</v>
      </c>
      <c r="E55" s="926" t="str">
        <f t="shared" si="16"/>
        <v>hwb(0 50.2% 49.8%)</v>
      </c>
      <c r="F55" s="964" t="str">
        <f t="shared" si="17"/>
        <v>128</v>
      </c>
      <c r="G55" s="965" t="str">
        <f t="shared" si="1"/>
        <v>128</v>
      </c>
      <c r="H55" s="966" t="str">
        <f t="shared" si="2"/>
        <v>128</v>
      </c>
      <c r="I55" s="964" t="str">
        <f t="shared" si="18"/>
        <v xml:space="preserve">  0.0</v>
      </c>
      <c r="J55" s="965" t="str">
        <f t="shared" si="3"/>
        <v xml:space="preserve">  0.0</v>
      </c>
      <c r="K55" s="966" t="str">
        <f t="shared" si="4"/>
        <v xml:space="preserve"> 50.2</v>
      </c>
      <c r="L55" s="964" t="str">
        <f t="shared" si="19"/>
        <v xml:space="preserve">  0.0</v>
      </c>
      <c r="M55" s="965" t="str">
        <f t="shared" si="20"/>
        <v xml:space="preserve"> 50.2</v>
      </c>
      <c r="N55" s="966" t="str">
        <f t="shared" si="5"/>
        <v xml:space="preserve"> 49.8</v>
      </c>
      <c r="O55" s="984">
        <f t="shared" si="6"/>
        <v>0</v>
      </c>
      <c r="P55" s="985">
        <f t="shared" si="7"/>
        <v>0</v>
      </c>
      <c r="Q55" s="986">
        <f t="shared" si="21"/>
        <v>50.2</v>
      </c>
      <c r="R55" s="984">
        <f t="shared" si="22"/>
        <v>0</v>
      </c>
      <c r="S55" s="985">
        <f t="shared" si="23"/>
        <v>50.2</v>
      </c>
      <c r="T55" s="986">
        <f t="shared" si="8"/>
        <v>49.8</v>
      </c>
      <c r="U55" s="973">
        <v>128</v>
      </c>
      <c r="V55" s="974">
        <v>128</v>
      </c>
      <c r="W55" s="975">
        <v>128</v>
      </c>
      <c r="X55" s="996">
        <f t="shared" si="31"/>
        <v>0</v>
      </c>
      <c r="Y55" s="997">
        <f t="shared" si="32"/>
        <v>0</v>
      </c>
      <c r="Z55" s="998">
        <f t="shared" si="33"/>
        <v>50.196078431372548</v>
      </c>
      <c r="AA55" s="996">
        <f t="shared" si="34"/>
        <v>50.196078431372548</v>
      </c>
      <c r="AB55" s="998">
        <f t="shared" si="35"/>
        <v>49.803921568627452</v>
      </c>
      <c r="AC55" s="955">
        <f t="shared" si="24"/>
        <v>0.50196078431372548</v>
      </c>
      <c r="AD55" s="956">
        <f t="shared" si="25"/>
        <v>0.50196078431372548</v>
      </c>
      <c r="AE55" s="957">
        <f t="shared" si="26"/>
        <v>0.50196078431372548</v>
      </c>
      <c r="AF55" s="955">
        <f t="shared" si="27"/>
        <v>0.50196078431372548</v>
      </c>
      <c r="AG55" s="956">
        <f t="shared" si="28"/>
        <v>0.50196078431372548</v>
      </c>
      <c r="AH55" s="956">
        <f t="shared" si="29"/>
        <v>0</v>
      </c>
      <c r="AI55" s="957">
        <f t="shared" si="30"/>
        <v>1.003921568627451</v>
      </c>
      <c r="AJ55" s="947"/>
      <c r="AK55" s="947"/>
      <c r="AL55" s="947"/>
      <c r="AM55" s="947"/>
      <c r="AN55" s="947"/>
      <c r="AO55" s="947"/>
      <c r="AP55" s="947"/>
      <c r="AQ55" s="947"/>
      <c r="AR55" s="947"/>
      <c r="AS55" s="947"/>
      <c r="AT55" s="947"/>
      <c r="AU55" s="947"/>
      <c r="AV55" s="947"/>
      <c r="AW55" s="947"/>
      <c r="AX55" s="947"/>
      <c r="AY55" s="947"/>
      <c r="AZ55" s="947"/>
      <c r="BA55" s="947"/>
      <c r="BB55" s="947"/>
      <c r="BC55" s="947"/>
      <c r="BD55" s="947"/>
      <c r="BE55" s="947"/>
      <c r="BF55" s="947"/>
      <c r="BG55" s="947"/>
      <c r="BH55" s="947"/>
      <c r="BI55" s="947"/>
      <c r="BJ55" s="947"/>
      <c r="BK55" s="947"/>
      <c r="BL55" s="947"/>
      <c r="BM55" s="947"/>
      <c r="BN55" s="947"/>
      <c r="BO55" s="947"/>
      <c r="BP55" s="947"/>
      <c r="BQ55" s="947"/>
      <c r="BR55" s="947"/>
      <c r="BS55" s="947"/>
      <c r="BT55" s="947"/>
      <c r="BU55" s="947"/>
      <c r="BV55" s="947"/>
      <c r="BW55" s="947"/>
      <c r="BX55" s="947"/>
      <c r="BY55" s="947"/>
      <c r="BZ55" s="947"/>
      <c r="CA55" s="947"/>
      <c r="CB55" s="947"/>
      <c r="CC55" s="947"/>
      <c r="CD55" s="947"/>
      <c r="CE55" s="947"/>
      <c r="CF55" s="947"/>
      <c r="CG55" s="947"/>
      <c r="CH55" s="947"/>
      <c r="CI55" s="947"/>
      <c r="CJ55" s="947"/>
      <c r="CK55" s="947"/>
      <c r="CL55" s="947"/>
      <c r="CM55" s="947"/>
      <c r="CN55" s="947"/>
      <c r="CO55" s="947"/>
      <c r="CP55" s="947"/>
      <c r="CQ55" s="947"/>
      <c r="CR55" s="947"/>
      <c r="CS55" s="947"/>
      <c r="CT55" s="947"/>
      <c r="CU55" s="947"/>
      <c r="CV55" s="947"/>
      <c r="CW55" s="947"/>
      <c r="CX55" s="947"/>
      <c r="CY55" s="947"/>
      <c r="CZ55" s="947"/>
      <c r="DA55" s="947"/>
      <c r="DB55" s="947"/>
      <c r="DC55" s="947"/>
      <c r="DD55" s="947"/>
      <c r="DE55" s="947"/>
      <c r="DF55" s="947"/>
      <c r="DG55" s="947"/>
      <c r="DH55" s="947"/>
      <c r="DI55" s="947"/>
      <c r="DJ55" s="947"/>
      <c r="DK55" s="947"/>
      <c r="DL55" s="947"/>
      <c r="DM55" s="947"/>
      <c r="DN55" s="947"/>
      <c r="DO55" s="947"/>
      <c r="DP55" s="947"/>
      <c r="DQ55" s="947"/>
      <c r="DR55" s="947"/>
      <c r="DS55" s="947"/>
      <c r="DT55" s="947"/>
      <c r="DU55" s="947"/>
      <c r="DV55" s="947"/>
      <c r="DW55" s="947"/>
    </row>
    <row r="56" spans="1:127" ht="13.7" customHeight="1" x14ac:dyDescent="0.3">
      <c r="A56" s="1223" t="s">
        <v>172</v>
      </c>
      <c r="B56" s="1224" t="str">
        <f t="shared" si="14"/>
        <v>rgb:[  0,128,  0], hsl:[120.0,100.0, 25.1], hwb:[120.0,  0.0, 49.8]</v>
      </c>
      <c r="C56" s="926" t="str">
        <f t="shared" si="15"/>
        <v>rgb(0 128 0)</v>
      </c>
      <c r="D56" s="926" t="str">
        <f t="shared" si="0"/>
        <v>hsl(120 100% 25.1%)</v>
      </c>
      <c r="E56" s="926" t="str">
        <f t="shared" si="16"/>
        <v>hwb(120 0% 49.8%)</v>
      </c>
      <c r="F56" s="964" t="str">
        <f t="shared" si="17"/>
        <v xml:space="preserve">  0</v>
      </c>
      <c r="G56" s="965" t="str">
        <f t="shared" si="1"/>
        <v>128</v>
      </c>
      <c r="H56" s="966" t="str">
        <f t="shared" si="2"/>
        <v xml:space="preserve">  0</v>
      </c>
      <c r="I56" s="964" t="str">
        <f t="shared" si="18"/>
        <v>120.0</v>
      </c>
      <c r="J56" s="965" t="str">
        <f t="shared" si="3"/>
        <v>100.0</v>
      </c>
      <c r="K56" s="966" t="str">
        <f t="shared" si="4"/>
        <v xml:space="preserve"> 25.1</v>
      </c>
      <c r="L56" s="964" t="str">
        <f t="shared" si="19"/>
        <v>120.0</v>
      </c>
      <c r="M56" s="965" t="str">
        <f t="shared" si="20"/>
        <v xml:space="preserve">  0.0</v>
      </c>
      <c r="N56" s="966" t="str">
        <f t="shared" si="5"/>
        <v xml:space="preserve"> 49.8</v>
      </c>
      <c r="O56" s="984">
        <f t="shared" si="6"/>
        <v>120</v>
      </c>
      <c r="P56" s="985">
        <f t="shared" si="7"/>
        <v>100</v>
      </c>
      <c r="Q56" s="986">
        <f t="shared" si="21"/>
        <v>25.1</v>
      </c>
      <c r="R56" s="984">
        <f t="shared" si="22"/>
        <v>120</v>
      </c>
      <c r="S56" s="985">
        <f t="shared" si="23"/>
        <v>0</v>
      </c>
      <c r="T56" s="986">
        <f t="shared" si="8"/>
        <v>49.8</v>
      </c>
      <c r="U56" s="973">
        <v>0</v>
      </c>
      <c r="V56" s="974">
        <v>128</v>
      </c>
      <c r="W56" s="975">
        <v>0</v>
      </c>
      <c r="X56" s="996">
        <f t="shared" si="31"/>
        <v>120</v>
      </c>
      <c r="Y56" s="997">
        <f t="shared" si="32"/>
        <v>100</v>
      </c>
      <c r="Z56" s="998">
        <f t="shared" si="33"/>
        <v>25.098039215686274</v>
      </c>
      <c r="AA56" s="996">
        <f t="shared" si="34"/>
        <v>0</v>
      </c>
      <c r="AB56" s="998">
        <f t="shared" si="35"/>
        <v>49.803921568627452</v>
      </c>
      <c r="AC56" s="955">
        <f t="shared" si="24"/>
        <v>0</v>
      </c>
      <c r="AD56" s="956">
        <f t="shared" si="25"/>
        <v>0.50196078431372548</v>
      </c>
      <c r="AE56" s="957">
        <f t="shared" si="26"/>
        <v>0</v>
      </c>
      <c r="AF56" s="955">
        <f t="shared" si="27"/>
        <v>0</v>
      </c>
      <c r="AG56" s="956">
        <f t="shared" si="28"/>
        <v>0.50196078431372548</v>
      </c>
      <c r="AH56" s="956">
        <f t="shared" si="29"/>
        <v>0.50196078431372548</v>
      </c>
      <c r="AI56" s="957">
        <f t="shared" si="30"/>
        <v>0.50196078431372548</v>
      </c>
      <c r="AJ56" s="947"/>
      <c r="AK56" s="947"/>
      <c r="AL56" s="947"/>
      <c r="AM56" s="947"/>
      <c r="AN56" s="947"/>
      <c r="AO56" s="947"/>
      <c r="AP56" s="947"/>
      <c r="AQ56" s="947"/>
      <c r="AR56" s="947"/>
      <c r="AS56" s="947"/>
      <c r="AT56" s="947"/>
      <c r="AU56" s="947"/>
      <c r="AV56" s="947"/>
      <c r="AW56" s="947"/>
      <c r="AX56" s="947"/>
      <c r="AY56" s="947"/>
      <c r="AZ56" s="947"/>
      <c r="BA56" s="947"/>
      <c r="BB56" s="947"/>
      <c r="BC56" s="947"/>
      <c r="BD56" s="947"/>
      <c r="BE56" s="947"/>
      <c r="BF56" s="947"/>
      <c r="BG56" s="947"/>
      <c r="BH56" s="947"/>
      <c r="BI56" s="947"/>
      <c r="BJ56" s="947"/>
      <c r="BK56" s="947"/>
      <c r="BL56" s="947"/>
      <c r="BM56" s="947"/>
      <c r="BN56" s="947"/>
      <c r="BO56" s="947"/>
      <c r="BP56" s="947"/>
      <c r="BQ56" s="947"/>
      <c r="BR56" s="947"/>
      <c r="BS56" s="947"/>
      <c r="BT56" s="947"/>
      <c r="BU56" s="947"/>
      <c r="BV56" s="947"/>
      <c r="BW56" s="947"/>
      <c r="BX56" s="947"/>
      <c r="BY56" s="947"/>
      <c r="BZ56" s="947"/>
      <c r="CA56" s="947"/>
      <c r="CB56" s="947"/>
      <c r="CC56" s="947"/>
      <c r="CD56" s="947"/>
      <c r="CE56" s="947"/>
      <c r="CF56" s="947"/>
      <c r="CG56" s="947"/>
      <c r="CH56" s="947"/>
      <c r="CI56" s="947"/>
      <c r="CJ56" s="947"/>
      <c r="CK56" s="947"/>
      <c r="CL56" s="947"/>
      <c r="CM56" s="947"/>
      <c r="CN56" s="947"/>
      <c r="CO56" s="947"/>
      <c r="CP56" s="947"/>
      <c r="CQ56" s="947"/>
      <c r="CR56" s="947"/>
      <c r="CS56" s="947"/>
      <c r="CT56" s="947"/>
      <c r="CU56" s="947"/>
      <c r="CV56" s="947"/>
      <c r="CW56" s="947"/>
      <c r="CX56" s="947"/>
      <c r="CY56" s="947"/>
      <c r="CZ56" s="947"/>
      <c r="DA56" s="947"/>
      <c r="DB56" s="947"/>
      <c r="DC56" s="947"/>
      <c r="DD56" s="947"/>
      <c r="DE56" s="947"/>
      <c r="DF56" s="947"/>
      <c r="DG56" s="947"/>
      <c r="DH56" s="947"/>
      <c r="DI56" s="947"/>
      <c r="DJ56" s="947"/>
      <c r="DK56" s="947"/>
      <c r="DL56" s="947"/>
      <c r="DM56" s="947"/>
      <c r="DN56" s="947"/>
      <c r="DO56" s="947"/>
      <c r="DP56" s="947"/>
      <c r="DQ56" s="947"/>
      <c r="DR56" s="947"/>
      <c r="DS56" s="947"/>
      <c r="DT56" s="947"/>
      <c r="DU56" s="947"/>
      <c r="DV56" s="947"/>
      <c r="DW56" s="947"/>
    </row>
    <row r="57" spans="1:127" ht="13.7" customHeight="1" x14ac:dyDescent="0.3">
      <c r="A57" s="1223" t="s">
        <v>173</v>
      </c>
      <c r="B57" s="1224" t="str">
        <f t="shared" si="14"/>
        <v>rgb:[173,255, 47], hsl:[ 83.7,100.0, 59.2], hwb:[ 83.7, 18.4,  0.0]</v>
      </c>
      <c r="C57" s="926" t="str">
        <f t="shared" si="15"/>
        <v>rgb(173 255 47)</v>
      </c>
      <c r="D57" s="926" t="str">
        <f t="shared" si="0"/>
        <v>hsl(83.7 100% 59.2%)</v>
      </c>
      <c r="E57" s="926" t="str">
        <f t="shared" si="16"/>
        <v>hwb(83.7 18.4% 0%)</v>
      </c>
      <c r="F57" s="964" t="str">
        <f t="shared" si="17"/>
        <v>173</v>
      </c>
      <c r="G57" s="965" t="str">
        <f t="shared" si="1"/>
        <v>255</v>
      </c>
      <c r="H57" s="966" t="str">
        <f t="shared" si="2"/>
        <v xml:space="preserve"> 47</v>
      </c>
      <c r="I57" s="964" t="str">
        <f t="shared" si="18"/>
        <v xml:space="preserve"> 83.7</v>
      </c>
      <c r="J57" s="965" t="str">
        <f t="shared" si="3"/>
        <v>100.0</v>
      </c>
      <c r="K57" s="966" t="str">
        <f t="shared" si="4"/>
        <v xml:space="preserve"> 59.2</v>
      </c>
      <c r="L57" s="964" t="str">
        <f t="shared" si="19"/>
        <v xml:space="preserve"> 83.7</v>
      </c>
      <c r="M57" s="965" t="str">
        <f t="shared" si="20"/>
        <v xml:space="preserve"> 18.4</v>
      </c>
      <c r="N57" s="966" t="str">
        <f t="shared" si="5"/>
        <v xml:space="preserve">  0.0</v>
      </c>
      <c r="O57" s="984">
        <f t="shared" si="6"/>
        <v>83.7</v>
      </c>
      <c r="P57" s="985">
        <f t="shared" si="7"/>
        <v>100</v>
      </c>
      <c r="Q57" s="986">
        <f t="shared" si="21"/>
        <v>59.2</v>
      </c>
      <c r="R57" s="984">
        <f t="shared" si="22"/>
        <v>83.7</v>
      </c>
      <c r="S57" s="985">
        <f t="shared" si="23"/>
        <v>18.399999999999999</v>
      </c>
      <c r="T57" s="986">
        <f t="shared" si="8"/>
        <v>0</v>
      </c>
      <c r="U57" s="973">
        <v>173</v>
      </c>
      <c r="V57" s="974">
        <v>255</v>
      </c>
      <c r="W57" s="975">
        <v>47</v>
      </c>
      <c r="X57" s="996">
        <f t="shared" si="31"/>
        <v>83.653846153846146</v>
      </c>
      <c r="Y57" s="997">
        <f t="shared" si="32"/>
        <v>100</v>
      </c>
      <c r="Z57" s="998">
        <f t="shared" si="33"/>
        <v>59.215686274509807</v>
      </c>
      <c r="AA57" s="996">
        <f t="shared" si="34"/>
        <v>18.43137254901961</v>
      </c>
      <c r="AB57" s="998">
        <f t="shared" si="35"/>
        <v>0</v>
      </c>
      <c r="AC57" s="955">
        <f t="shared" si="24"/>
        <v>0.67843137254901964</v>
      </c>
      <c r="AD57" s="956">
        <f t="shared" si="25"/>
        <v>1</v>
      </c>
      <c r="AE57" s="957">
        <f t="shared" si="26"/>
        <v>0.18431372549019609</v>
      </c>
      <c r="AF57" s="955">
        <f t="shared" si="27"/>
        <v>0.18431372549019609</v>
      </c>
      <c r="AG57" s="956">
        <f t="shared" si="28"/>
        <v>1</v>
      </c>
      <c r="AH57" s="956">
        <f t="shared" si="29"/>
        <v>0.81568627450980391</v>
      </c>
      <c r="AI57" s="957">
        <f t="shared" si="30"/>
        <v>1.1843137254901961</v>
      </c>
      <c r="AJ57" s="947"/>
      <c r="AK57" s="947"/>
      <c r="AL57" s="947"/>
      <c r="AM57" s="947"/>
      <c r="AN57" s="947"/>
      <c r="AO57" s="947"/>
      <c r="AP57" s="947"/>
      <c r="AQ57" s="947"/>
      <c r="AR57" s="947"/>
      <c r="AS57" s="947"/>
      <c r="AT57" s="947"/>
      <c r="AU57" s="947"/>
      <c r="AV57" s="947"/>
      <c r="AW57" s="947"/>
      <c r="AX57" s="947"/>
      <c r="AY57" s="947"/>
      <c r="AZ57" s="947"/>
      <c r="BA57" s="947"/>
      <c r="BB57" s="947"/>
      <c r="BC57" s="947"/>
      <c r="BD57" s="947"/>
      <c r="BE57" s="947"/>
      <c r="BF57" s="947"/>
      <c r="BG57" s="947"/>
      <c r="BH57" s="947"/>
      <c r="BI57" s="947"/>
      <c r="BJ57" s="947"/>
      <c r="BK57" s="947"/>
      <c r="BL57" s="947"/>
      <c r="BM57" s="947"/>
      <c r="BN57" s="947"/>
      <c r="BO57" s="947"/>
      <c r="BP57" s="947"/>
      <c r="BQ57" s="947"/>
      <c r="BR57" s="947"/>
      <c r="BS57" s="947"/>
      <c r="BT57" s="947"/>
      <c r="BU57" s="947"/>
      <c r="BV57" s="947"/>
      <c r="BW57" s="947"/>
      <c r="BX57" s="947"/>
      <c r="BY57" s="947"/>
      <c r="BZ57" s="947"/>
      <c r="CA57" s="947"/>
      <c r="CB57" s="947"/>
      <c r="CC57" s="947"/>
      <c r="CD57" s="947"/>
      <c r="CE57" s="947"/>
      <c r="CF57" s="947"/>
      <c r="CG57" s="947"/>
      <c r="CH57" s="947"/>
      <c r="CI57" s="947"/>
      <c r="CJ57" s="947"/>
      <c r="CK57" s="947"/>
      <c r="CL57" s="947"/>
      <c r="CM57" s="947"/>
      <c r="CN57" s="947"/>
      <c r="CO57" s="947"/>
      <c r="CP57" s="947"/>
      <c r="CQ57" s="947"/>
      <c r="CR57" s="947"/>
      <c r="CS57" s="947"/>
      <c r="CT57" s="947"/>
      <c r="CU57" s="947"/>
      <c r="CV57" s="947"/>
      <c r="CW57" s="947"/>
      <c r="CX57" s="947"/>
      <c r="CY57" s="947"/>
      <c r="CZ57" s="947"/>
      <c r="DA57" s="947"/>
      <c r="DB57" s="947"/>
      <c r="DC57" s="947"/>
      <c r="DD57" s="947"/>
      <c r="DE57" s="947"/>
      <c r="DF57" s="947"/>
      <c r="DG57" s="947"/>
      <c r="DH57" s="947"/>
      <c r="DI57" s="947"/>
      <c r="DJ57" s="947"/>
      <c r="DK57" s="947"/>
      <c r="DL57" s="947"/>
      <c r="DM57" s="947"/>
      <c r="DN57" s="947"/>
      <c r="DO57" s="947"/>
      <c r="DP57" s="947"/>
      <c r="DQ57" s="947"/>
      <c r="DR57" s="947"/>
      <c r="DS57" s="947"/>
      <c r="DT57" s="947"/>
      <c r="DU57" s="947"/>
      <c r="DV57" s="947"/>
      <c r="DW57" s="947"/>
    </row>
    <row r="58" spans="1:127" ht="13.7" customHeight="1" x14ac:dyDescent="0.3">
      <c r="A58" s="1223" t="s">
        <v>174</v>
      </c>
      <c r="B58" s="1224" t="str">
        <f t="shared" si="14"/>
        <v>rgb:[128,128,128], hsl:[  0.0,  0.0, 50.2], hwb:[  0.0, 50.2, 49.8]</v>
      </c>
      <c r="C58" s="926" t="str">
        <f t="shared" si="15"/>
        <v>rgb(128 128 128)</v>
      </c>
      <c r="D58" s="926" t="str">
        <f t="shared" si="0"/>
        <v>hsl(0 0% 50.2%)</v>
      </c>
      <c r="E58" s="926" t="str">
        <f t="shared" si="16"/>
        <v>hwb(0 50.2% 49.8%)</v>
      </c>
      <c r="F58" s="964" t="str">
        <f t="shared" si="17"/>
        <v>128</v>
      </c>
      <c r="G58" s="965" t="str">
        <f t="shared" si="1"/>
        <v>128</v>
      </c>
      <c r="H58" s="966" t="str">
        <f t="shared" si="2"/>
        <v>128</v>
      </c>
      <c r="I58" s="964" t="str">
        <f t="shared" si="18"/>
        <v xml:space="preserve">  0.0</v>
      </c>
      <c r="J58" s="965" t="str">
        <f t="shared" si="3"/>
        <v xml:space="preserve">  0.0</v>
      </c>
      <c r="K58" s="966" t="str">
        <f t="shared" si="4"/>
        <v xml:space="preserve"> 50.2</v>
      </c>
      <c r="L58" s="964" t="str">
        <f t="shared" si="19"/>
        <v xml:space="preserve">  0.0</v>
      </c>
      <c r="M58" s="965" t="str">
        <f t="shared" si="20"/>
        <v xml:space="preserve"> 50.2</v>
      </c>
      <c r="N58" s="966" t="str">
        <f t="shared" si="5"/>
        <v xml:space="preserve"> 49.8</v>
      </c>
      <c r="O58" s="984">
        <f t="shared" si="6"/>
        <v>0</v>
      </c>
      <c r="P58" s="985">
        <f t="shared" si="7"/>
        <v>0</v>
      </c>
      <c r="Q58" s="986">
        <f t="shared" si="21"/>
        <v>50.2</v>
      </c>
      <c r="R58" s="984">
        <f t="shared" si="22"/>
        <v>0</v>
      </c>
      <c r="S58" s="985">
        <f t="shared" si="23"/>
        <v>50.2</v>
      </c>
      <c r="T58" s="986">
        <f t="shared" si="8"/>
        <v>49.8</v>
      </c>
      <c r="U58" s="973">
        <v>128</v>
      </c>
      <c r="V58" s="974">
        <v>128</v>
      </c>
      <c r="W58" s="975">
        <v>128</v>
      </c>
      <c r="X58" s="996">
        <f t="shared" si="31"/>
        <v>0</v>
      </c>
      <c r="Y58" s="997">
        <f t="shared" si="32"/>
        <v>0</v>
      </c>
      <c r="Z58" s="998">
        <f t="shared" si="33"/>
        <v>50.196078431372548</v>
      </c>
      <c r="AA58" s="996">
        <f t="shared" si="34"/>
        <v>50.196078431372548</v>
      </c>
      <c r="AB58" s="998">
        <f t="shared" si="35"/>
        <v>49.803921568627452</v>
      </c>
      <c r="AC58" s="955">
        <f t="shared" si="24"/>
        <v>0.50196078431372548</v>
      </c>
      <c r="AD58" s="956">
        <f t="shared" si="25"/>
        <v>0.50196078431372548</v>
      </c>
      <c r="AE58" s="957">
        <f t="shared" si="26"/>
        <v>0.50196078431372548</v>
      </c>
      <c r="AF58" s="955">
        <f t="shared" si="27"/>
        <v>0.50196078431372548</v>
      </c>
      <c r="AG58" s="956">
        <f t="shared" si="28"/>
        <v>0.50196078431372548</v>
      </c>
      <c r="AH58" s="956">
        <f t="shared" si="29"/>
        <v>0</v>
      </c>
      <c r="AI58" s="957">
        <f t="shared" si="30"/>
        <v>1.003921568627451</v>
      </c>
      <c r="AJ58" s="947"/>
      <c r="AK58" s="947"/>
      <c r="AL58" s="947"/>
      <c r="AM58" s="947"/>
      <c r="AN58" s="947"/>
      <c r="AO58" s="947"/>
      <c r="AP58" s="947"/>
      <c r="AQ58" s="947"/>
      <c r="AR58" s="947"/>
      <c r="AS58" s="947"/>
      <c r="AT58" s="947"/>
      <c r="AU58" s="947"/>
      <c r="AV58" s="947"/>
      <c r="AW58" s="947"/>
      <c r="AX58" s="947"/>
      <c r="AY58" s="947"/>
      <c r="AZ58" s="947"/>
      <c r="BA58" s="947"/>
      <c r="BB58" s="947"/>
      <c r="BC58" s="947"/>
      <c r="BD58" s="947"/>
      <c r="BE58" s="947"/>
      <c r="BF58" s="947"/>
      <c r="BG58" s="947"/>
      <c r="BH58" s="947"/>
      <c r="BI58" s="947"/>
      <c r="BJ58" s="947"/>
      <c r="BK58" s="947"/>
      <c r="BL58" s="947"/>
      <c r="BM58" s="947"/>
      <c r="BN58" s="947"/>
      <c r="BO58" s="947"/>
      <c r="BP58" s="947"/>
      <c r="BQ58" s="947"/>
      <c r="BR58" s="947"/>
      <c r="BS58" s="947"/>
      <c r="BT58" s="947"/>
      <c r="BU58" s="947"/>
      <c r="BV58" s="947"/>
      <c r="BW58" s="947"/>
      <c r="BX58" s="947"/>
      <c r="BY58" s="947"/>
      <c r="BZ58" s="947"/>
      <c r="CA58" s="947"/>
      <c r="CB58" s="947"/>
      <c r="CC58" s="947"/>
      <c r="CD58" s="947"/>
      <c r="CE58" s="947"/>
      <c r="CF58" s="947"/>
      <c r="CG58" s="947"/>
      <c r="CH58" s="947"/>
      <c r="CI58" s="947"/>
      <c r="CJ58" s="947"/>
      <c r="CK58" s="947"/>
      <c r="CL58" s="947"/>
      <c r="CM58" s="947"/>
      <c r="CN58" s="947"/>
      <c r="CO58" s="947"/>
      <c r="CP58" s="947"/>
      <c r="CQ58" s="947"/>
      <c r="CR58" s="947"/>
      <c r="CS58" s="947"/>
      <c r="CT58" s="947"/>
      <c r="CU58" s="947"/>
      <c r="CV58" s="947"/>
      <c r="CW58" s="947"/>
      <c r="CX58" s="947"/>
      <c r="CY58" s="947"/>
      <c r="CZ58" s="947"/>
      <c r="DA58" s="947"/>
      <c r="DB58" s="947"/>
      <c r="DC58" s="947"/>
      <c r="DD58" s="947"/>
      <c r="DE58" s="947"/>
      <c r="DF58" s="947"/>
      <c r="DG58" s="947"/>
      <c r="DH58" s="947"/>
      <c r="DI58" s="947"/>
      <c r="DJ58" s="947"/>
      <c r="DK58" s="947"/>
      <c r="DL58" s="947"/>
      <c r="DM58" s="947"/>
      <c r="DN58" s="947"/>
      <c r="DO58" s="947"/>
      <c r="DP58" s="947"/>
      <c r="DQ58" s="947"/>
      <c r="DR58" s="947"/>
      <c r="DS58" s="947"/>
      <c r="DT58" s="947"/>
      <c r="DU58" s="947"/>
      <c r="DV58" s="947"/>
      <c r="DW58" s="947"/>
    </row>
    <row r="59" spans="1:127" ht="13.7" customHeight="1" x14ac:dyDescent="0.3">
      <c r="A59" s="1223" t="s">
        <v>175</v>
      </c>
      <c r="B59" s="1224" t="str">
        <f t="shared" si="14"/>
        <v>rgb:[240,255,240], hsl:[120.0,100.0, 97.1], hwb:[120.0, 94.1,  0.0]</v>
      </c>
      <c r="C59" s="926" t="str">
        <f t="shared" si="15"/>
        <v>rgb(240 255 240)</v>
      </c>
      <c r="D59" s="926" t="str">
        <f t="shared" si="0"/>
        <v>hsl(120 100% 97.1%)</v>
      </c>
      <c r="E59" s="926" t="str">
        <f t="shared" si="16"/>
        <v>hwb(120 94.1% 0%)</v>
      </c>
      <c r="F59" s="964" t="str">
        <f t="shared" si="17"/>
        <v>240</v>
      </c>
      <c r="G59" s="965" t="str">
        <f t="shared" si="1"/>
        <v>255</v>
      </c>
      <c r="H59" s="966" t="str">
        <f t="shared" si="2"/>
        <v>240</v>
      </c>
      <c r="I59" s="964" t="str">
        <f t="shared" si="18"/>
        <v>120.0</v>
      </c>
      <c r="J59" s="965" t="str">
        <f t="shared" si="3"/>
        <v>100.0</v>
      </c>
      <c r="K59" s="966" t="str">
        <f t="shared" si="4"/>
        <v xml:space="preserve"> 97.1</v>
      </c>
      <c r="L59" s="964" t="str">
        <f t="shared" si="19"/>
        <v>120.0</v>
      </c>
      <c r="M59" s="965" t="str">
        <f t="shared" si="20"/>
        <v xml:space="preserve"> 94.1</v>
      </c>
      <c r="N59" s="966" t="str">
        <f t="shared" si="5"/>
        <v xml:space="preserve">  0.0</v>
      </c>
      <c r="O59" s="984">
        <f t="shared" si="6"/>
        <v>120</v>
      </c>
      <c r="P59" s="985">
        <f t="shared" si="7"/>
        <v>100</v>
      </c>
      <c r="Q59" s="986">
        <f t="shared" si="21"/>
        <v>97.1</v>
      </c>
      <c r="R59" s="984">
        <f t="shared" si="22"/>
        <v>120</v>
      </c>
      <c r="S59" s="985">
        <f t="shared" si="23"/>
        <v>94.1</v>
      </c>
      <c r="T59" s="986">
        <f t="shared" si="8"/>
        <v>0</v>
      </c>
      <c r="U59" s="973">
        <v>240</v>
      </c>
      <c r="V59" s="974">
        <v>255</v>
      </c>
      <c r="W59" s="975">
        <v>240</v>
      </c>
      <c r="X59" s="996">
        <f t="shared" si="31"/>
        <v>120</v>
      </c>
      <c r="Y59" s="997">
        <f t="shared" si="32"/>
        <v>100</v>
      </c>
      <c r="Z59" s="998">
        <f t="shared" si="33"/>
        <v>97.058823529411768</v>
      </c>
      <c r="AA59" s="996">
        <f t="shared" si="34"/>
        <v>94.117647058823522</v>
      </c>
      <c r="AB59" s="998">
        <f t="shared" si="35"/>
        <v>0</v>
      </c>
      <c r="AC59" s="955">
        <f t="shared" si="24"/>
        <v>0.94117647058823528</v>
      </c>
      <c r="AD59" s="956">
        <f t="shared" si="25"/>
        <v>1</v>
      </c>
      <c r="AE59" s="957">
        <f t="shared" si="26"/>
        <v>0.94117647058823528</v>
      </c>
      <c r="AF59" s="955">
        <f t="shared" si="27"/>
        <v>0.94117647058823528</v>
      </c>
      <c r="AG59" s="956">
        <f t="shared" si="28"/>
        <v>1</v>
      </c>
      <c r="AH59" s="956">
        <f t="shared" si="29"/>
        <v>5.8823529411764719E-2</v>
      </c>
      <c r="AI59" s="957">
        <f t="shared" si="30"/>
        <v>1.9411764705882353</v>
      </c>
      <c r="AJ59" s="947"/>
      <c r="AK59" s="947"/>
      <c r="AL59" s="947"/>
      <c r="AM59" s="947"/>
      <c r="AN59" s="947"/>
      <c r="AO59" s="947"/>
      <c r="AP59" s="947"/>
      <c r="AQ59" s="947"/>
      <c r="AR59" s="947"/>
      <c r="AS59" s="947"/>
      <c r="AT59" s="947"/>
      <c r="AU59" s="947"/>
      <c r="AV59" s="947"/>
      <c r="AW59" s="947"/>
      <c r="AX59" s="947"/>
      <c r="AY59" s="947"/>
      <c r="AZ59" s="947"/>
      <c r="BA59" s="947"/>
      <c r="BB59" s="947"/>
      <c r="BC59" s="947"/>
      <c r="BD59" s="947"/>
      <c r="BE59" s="947"/>
      <c r="BF59" s="947"/>
      <c r="BG59" s="947"/>
      <c r="BH59" s="947"/>
      <c r="BI59" s="947"/>
      <c r="BJ59" s="947"/>
      <c r="BK59" s="947"/>
      <c r="BL59" s="947"/>
      <c r="BM59" s="947"/>
      <c r="BN59" s="947"/>
      <c r="BO59" s="947"/>
      <c r="BP59" s="947"/>
      <c r="BQ59" s="947"/>
      <c r="BR59" s="947"/>
      <c r="BS59" s="947"/>
      <c r="BT59" s="947"/>
      <c r="BU59" s="947"/>
      <c r="BV59" s="947"/>
      <c r="BW59" s="947"/>
      <c r="BX59" s="947"/>
      <c r="BY59" s="947"/>
      <c r="BZ59" s="947"/>
      <c r="CA59" s="947"/>
      <c r="CB59" s="947"/>
      <c r="CC59" s="947"/>
      <c r="CD59" s="947"/>
      <c r="CE59" s="947"/>
      <c r="CF59" s="947"/>
      <c r="CG59" s="947"/>
      <c r="CH59" s="947"/>
      <c r="CI59" s="947"/>
      <c r="CJ59" s="947"/>
      <c r="CK59" s="947"/>
      <c r="CL59" s="947"/>
      <c r="CM59" s="947"/>
      <c r="CN59" s="947"/>
      <c r="CO59" s="947"/>
      <c r="CP59" s="947"/>
      <c r="CQ59" s="947"/>
      <c r="CR59" s="947"/>
      <c r="CS59" s="947"/>
      <c r="CT59" s="947"/>
      <c r="CU59" s="947"/>
      <c r="CV59" s="947"/>
      <c r="CW59" s="947"/>
      <c r="CX59" s="947"/>
      <c r="CY59" s="947"/>
      <c r="CZ59" s="947"/>
      <c r="DA59" s="947"/>
      <c r="DB59" s="947"/>
      <c r="DC59" s="947"/>
      <c r="DD59" s="947"/>
      <c r="DE59" s="947"/>
      <c r="DF59" s="947"/>
      <c r="DG59" s="947"/>
      <c r="DH59" s="947"/>
      <c r="DI59" s="947"/>
      <c r="DJ59" s="947"/>
      <c r="DK59" s="947"/>
      <c r="DL59" s="947"/>
      <c r="DM59" s="947"/>
      <c r="DN59" s="947"/>
      <c r="DO59" s="947"/>
      <c r="DP59" s="947"/>
      <c r="DQ59" s="947"/>
      <c r="DR59" s="947"/>
      <c r="DS59" s="947"/>
      <c r="DT59" s="947"/>
      <c r="DU59" s="947"/>
      <c r="DV59" s="947"/>
      <c r="DW59" s="947"/>
    </row>
    <row r="60" spans="1:127" ht="13.7" customHeight="1" x14ac:dyDescent="0.3">
      <c r="A60" s="1223" t="s">
        <v>176</v>
      </c>
      <c r="B60" s="1224" t="str">
        <f t="shared" si="14"/>
        <v>rgb:[255,105,180], hsl:[330.0,100.0, 70.6], hwb:[330.0, 41.2,  0.0]</v>
      </c>
      <c r="C60" s="926" t="str">
        <f t="shared" si="15"/>
        <v>rgb(255 105 180)</v>
      </c>
      <c r="D60" s="926" t="str">
        <f t="shared" si="0"/>
        <v>hsl(330 100% 70.6%)</v>
      </c>
      <c r="E60" s="926" t="str">
        <f t="shared" si="16"/>
        <v>hwb(330 41.2% 0%)</v>
      </c>
      <c r="F60" s="964" t="str">
        <f t="shared" si="17"/>
        <v>255</v>
      </c>
      <c r="G60" s="965" t="str">
        <f t="shared" si="1"/>
        <v>105</v>
      </c>
      <c r="H60" s="966" t="str">
        <f t="shared" si="2"/>
        <v>180</v>
      </c>
      <c r="I60" s="964" t="str">
        <f t="shared" si="18"/>
        <v>330.0</v>
      </c>
      <c r="J60" s="965" t="str">
        <f t="shared" si="3"/>
        <v>100.0</v>
      </c>
      <c r="K60" s="966" t="str">
        <f t="shared" si="4"/>
        <v xml:space="preserve"> 70.6</v>
      </c>
      <c r="L60" s="964" t="str">
        <f t="shared" si="19"/>
        <v>330.0</v>
      </c>
      <c r="M60" s="965" t="str">
        <f t="shared" si="20"/>
        <v xml:space="preserve"> 41.2</v>
      </c>
      <c r="N60" s="966" t="str">
        <f t="shared" si="5"/>
        <v xml:space="preserve">  0.0</v>
      </c>
      <c r="O60" s="984">
        <f t="shared" si="6"/>
        <v>330</v>
      </c>
      <c r="P60" s="985">
        <f t="shared" si="7"/>
        <v>100</v>
      </c>
      <c r="Q60" s="986">
        <f t="shared" si="21"/>
        <v>70.599999999999994</v>
      </c>
      <c r="R60" s="984">
        <f t="shared" si="22"/>
        <v>330</v>
      </c>
      <c r="S60" s="985">
        <f t="shared" si="23"/>
        <v>41.2</v>
      </c>
      <c r="T60" s="986">
        <f t="shared" si="8"/>
        <v>0</v>
      </c>
      <c r="U60" s="973">
        <v>255</v>
      </c>
      <c r="V60" s="974">
        <v>105</v>
      </c>
      <c r="W60" s="975">
        <v>180</v>
      </c>
      <c r="X60" s="996">
        <f t="shared" si="31"/>
        <v>330</v>
      </c>
      <c r="Y60" s="997">
        <f t="shared" si="32"/>
        <v>99.999999999999972</v>
      </c>
      <c r="Z60" s="998">
        <f t="shared" si="33"/>
        <v>70.588235294117638</v>
      </c>
      <c r="AA60" s="996">
        <f t="shared" si="34"/>
        <v>41.17647058823529</v>
      </c>
      <c r="AB60" s="998">
        <f t="shared" si="35"/>
        <v>0</v>
      </c>
      <c r="AC60" s="955">
        <f t="shared" si="24"/>
        <v>1</v>
      </c>
      <c r="AD60" s="956">
        <f t="shared" si="25"/>
        <v>0.41176470588235292</v>
      </c>
      <c r="AE60" s="957">
        <f t="shared" si="26"/>
        <v>0.70588235294117652</v>
      </c>
      <c r="AF60" s="955">
        <f t="shared" si="27"/>
        <v>0.41176470588235292</v>
      </c>
      <c r="AG60" s="956">
        <f t="shared" si="28"/>
        <v>1</v>
      </c>
      <c r="AH60" s="956">
        <f t="shared" si="29"/>
        <v>0.58823529411764708</v>
      </c>
      <c r="AI60" s="957">
        <f t="shared" si="30"/>
        <v>1.4117647058823528</v>
      </c>
      <c r="AJ60" s="947"/>
      <c r="AK60" s="947"/>
      <c r="AL60" s="947"/>
      <c r="AM60" s="947"/>
      <c r="AN60" s="947"/>
      <c r="AO60" s="947"/>
      <c r="AP60" s="947"/>
      <c r="AQ60" s="947"/>
      <c r="AR60" s="947"/>
      <c r="AS60" s="947"/>
      <c r="AT60" s="947"/>
      <c r="AU60" s="947"/>
      <c r="AV60" s="947"/>
      <c r="AW60" s="947"/>
      <c r="AX60" s="947"/>
      <c r="AY60" s="947"/>
      <c r="AZ60" s="947"/>
      <c r="BA60" s="947"/>
      <c r="BB60" s="947"/>
      <c r="BC60" s="947"/>
      <c r="BD60" s="947"/>
      <c r="BE60" s="947"/>
      <c r="BF60" s="947"/>
      <c r="BG60" s="947"/>
      <c r="BH60" s="947"/>
      <c r="BI60" s="947"/>
      <c r="BJ60" s="947"/>
      <c r="BK60" s="947"/>
      <c r="BL60" s="947"/>
      <c r="BM60" s="947"/>
      <c r="BN60" s="947"/>
      <c r="BO60" s="947"/>
      <c r="BP60" s="947"/>
      <c r="BQ60" s="947"/>
      <c r="BR60" s="947"/>
      <c r="BS60" s="947"/>
      <c r="BT60" s="947"/>
      <c r="BU60" s="947"/>
      <c r="BV60" s="947"/>
      <c r="BW60" s="947"/>
      <c r="BX60" s="947"/>
      <c r="BY60" s="947"/>
      <c r="BZ60" s="947"/>
      <c r="CA60" s="947"/>
      <c r="CB60" s="947"/>
      <c r="CC60" s="947"/>
      <c r="CD60" s="947"/>
      <c r="CE60" s="947"/>
      <c r="CF60" s="947"/>
      <c r="CG60" s="947"/>
      <c r="CH60" s="947"/>
      <c r="CI60" s="947"/>
      <c r="CJ60" s="947"/>
      <c r="CK60" s="947"/>
      <c r="CL60" s="947"/>
      <c r="CM60" s="947"/>
      <c r="CN60" s="947"/>
      <c r="CO60" s="947"/>
      <c r="CP60" s="947"/>
      <c r="CQ60" s="947"/>
      <c r="CR60" s="947"/>
      <c r="CS60" s="947"/>
      <c r="CT60" s="947"/>
      <c r="CU60" s="947"/>
      <c r="CV60" s="947"/>
      <c r="CW60" s="947"/>
      <c r="CX60" s="947"/>
      <c r="CY60" s="947"/>
      <c r="CZ60" s="947"/>
      <c r="DA60" s="947"/>
      <c r="DB60" s="947"/>
      <c r="DC60" s="947"/>
      <c r="DD60" s="947"/>
      <c r="DE60" s="947"/>
      <c r="DF60" s="947"/>
      <c r="DG60" s="947"/>
      <c r="DH60" s="947"/>
      <c r="DI60" s="947"/>
      <c r="DJ60" s="947"/>
      <c r="DK60" s="947"/>
      <c r="DL60" s="947"/>
      <c r="DM60" s="947"/>
      <c r="DN60" s="947"/>
      <c r="DO60" s="947"/>
      <c r="DP60" s="947"/>
      <c r="DQ60" s="947"/>
      <c r="DR60" s="947"/>
      <c r="DS60" s="947"/>
      <c r="DT60" s="947"/>
      <c r="DU60" s="947"/>
      <c r="DV60" s="947"/>
      <c r="DW60" s="947"/>
    </row>
    <row r="61" spans="1:127" ht="13.7" customHeight="1" x14ac:dyDescent="0.3">
      <c r="A61" s="1223" t="s">
        <v>177</v>
      </c>
      <c r="B61" s="1224" t="str">
        <f t="shared" si="14"/>
        <v>rgb:[205, 92, 92], hsl:[  0.0, 53.1, 58.2], hwb:[  0.0, 36.1, 19.6]</v>
      </c>
      <c r="C61" s="926" t="str">
        <f t="shared" si="15"/>
        <v>rgb(205 92 92)</v>
      </c>
      <c r="D61" s="926" t="str">
        <f t="shared" si="0"/>
        <v>hsl(0 53.1% 58.2%)</v>
      </c>
      <c r="E61" s="926" t="str">
        <f t="shared" si="16"/>
        <v>hwb(0 36.1% 19.6%)</v>
      </c>
      <c r="F61" s="964" t="str">
        <f t="shared" si="17"/>
        <v>205</v>
      </c>
      <c r="G61" s="965" t="str">
        <f t="shared" si="1"/>
        <v xml:space="preserve"> 92</v>
      </c>
      <c r="H61" s="966" t="str">
        <f t="shared" si="2"/>
        <v xml:space="preserve"> 92</v>
      </c>
      <c r="I61" s="964" t="str">
        <f t="shared" si="18"/>
        <v xml:space="preserve">  0.0</v>
      </c>
      <c r="J61" s="965" t="str">
        <f t="shared" si="3"/>
        <v xml:space="preserve"> 53.1</v>
      </c>
      <c r="K61" s="966" t="str">
        <f t="shared" si="4"/>
        <v xml:space="preserve"> 58.2</v>
      </c>
      <c r="L61" s="964" t="str">
        <f t="shared" si="19"/>
        <v xml:space="preserve">  0.0</v>
      </c>
      <c r="M61" s="965" t="str">
        <f t="shared" si="20"/>
        <v xml:space="preserve"> 36.1</v>
      </c>
      <c r="N61" s="966" t="str">
        <f t="shared" si="5"/>
        <v xml:space="preserve"> 19.6</v>
      </c>
      <c r="O61" s="984">
        <f t="shared" si="6"/>
        <v>0</v>
      </c>
      <c r="P61" s="985">
        <f t="shared" si="7"/>
        <v>53.1</v>
      </c>
      <c r="Q61" s="986">
        <f t="shared" si="21"/>
        <v>58.2</v>
      </c>
      <c r="R61" s="984">
        <f t="shared" si="22"/>
        <v>0</v>
      </c>
      <c r="S61" s="985">
        <f t="shared" si="23"/>
        <v>36.1</v>
      </c>
      <c r="T61" s="986">
        <f t="shared" si="8"/>
        <v>19.600000000000001</v>
      </c>
      <c r="U61" s="973">
        <v>205</v>
      </c>
      <c r="V61" s="974">
        <v>92</v>
      </c>
      <c r="W61" s="975">
        <v>92</v>
      </c>
      <c r="X61" s="996">
        <f t="shared" si="31"/>
        <v>0</v>
      </c>
      <c r="Y61" s="997">
        <f t="shared" si="32"/>
        <v>53.051643192488271</v>
      </c>
      <c r="Z61" s="998">
        <f t="shared" si="33"/>
        <v>58.235294117647065</v>
      </c>
      <c r="AA61" s="996">
        <f t="shared" si="34"/>
        <v>36.078431372549019</v>
      </c>
      <c r="AB61" s="998">
        <f t="shared" si="35"/>
        <v>19.6078431372549</v>
      </c>
      <c r="AC61" s="955">
        <f t="shared" si="24"/>
        <v>0.80392156862745101</v>
      </c>
      <c r="AD61" s="956">
        <f t="shared" si="25"/>
        <v>0.36078431372549019</v>
      </c>
      <c r="AE61" s="957">
        <f t="shared" si="26"/>
        <v>0.36078431372549019</v>
      </c>
      <c r="AF61" s="955">
        <f t="shared" si="27"/>
        <v>0.36078431372549019</v>
      </c>
      <c r="AG61" s="956">
        <f t="shared" si="28"/>
        <v>0.80392156862745101</v>
      </c>
      <c r="AH61" s="956">
        <f t="shared" si="29"/>
        <v>0.44313725490196082</v>
      </c>
      <c r="AI61" s="957">
        <f t="shared" si="30"/>
        <v>1.1647058823529413</v>
      </c>
      <c r="AJ61" s="947"/>
      <c r="AK61" s="947"/>
      <c r="AL61" s="947"/>
      <c r="AM61" s="947"/>
      <c r="AN61" s="947"/>
      <c r="AO61" s="947"/>
      <c r="AP61" s="947"/>
      <c r="AQ61" s="947"/>
      <c r="AR61" s="947"/>
      <c r="AS61" s="947"/>
      <c r="AT61" s="947"/>
      <c r="AU61" s="947"/>
      <c r="AV61" s="947"/>
      <c r="AW61" s="947"/>
      <c r="AX61" s="947"/>
      <c r="AY61" s="947"/>
      <c r="AZ61" s="947"/>
      <c r="BA61" s="947"/>
      <c r="BB61" s="947"/>
      <c r="BC61" s="947"/>
      <c r="BD61" s="947"/>
      <c r="BE61" s="947"/>
      <c r="BF61" s="947"/>
      <c r="BG61" s="947"/>
      <c r="BH61" s="947"/>
      <c r="BI61" s="947"/>
      <c r="BJ61" s="947"/>
      <c r="BK61" s="947"/>
      <c r="BL61" s="947"/>
      <c r="BM61" s="947"/>
      <c r="BN61" s="947"/>
      <c r="BO61" s="947"/>
      <c r="BP61" s="947"/>
      <c r="BQ61" s="947"/>
      <c r="BR61" s="947"/>
      <c r="BS61" s="947"/>
      <c r="BT61" s="947"/>
      <c r="BU61" s="947"/>
      <c r="BV61" s="947"/>
      <c r="BW61" s="947"/>
      <c r="BX61" s="947"/>
      <c r="BY61" s="947"/>
      <c r="BZ61" s="947"/>
      <c r="CA61" s="947"/>
      <c r="CB61" s="947"/>
      <c r="CC61" s="947"/>
      <c r="CD61" s="947"/>
      <c r="CE61" s="947"/>
      <c r="CF61" s="947"/>
      <c r="CG61" s="947"/>
      <c r="CH61" s="947"/>
      <c r="CI61" s="947"/>
      <c r="CJ61" s="947"/>
      <c r="CK61" s="947"/>
      <c r="CL61" s="947"/>
      <c r="CM61" s="947"/>
      <c r="CN61" s="947"/>
      <c r="CO61" s="947"/>
      <c r="CP61" s="947"/>
      <c r="CQ61" s="947"/>
      <c r="CR61" s="947"/>
      <c r="CS61" s="947"/>
      <c r="CT61" s="947"/>
      <c r="CU61" s="947"/>
      <c r="CV61" s="947"/>
      <c r="CW61" s="947"/>
      <c r="CX61" s="947"/>
      <c r="CY61" s="947"/>
      <c r="CZ61" s="947"/>
      <c r="DA61" s="947"/>
      <c r="DB61" s="947"/>
      <c r="DC61" s="947"/>
      <c r="DD61" s="947"/>
      <c r="DE61" s="947"/>
      <c r="DF61" s="947"/>
      <c r="DG61" s="947"/>
      <c r="DH61" s="947"/>
      <c r="DI61" s="947"/>
      <c r="DJ61" s="947"/>
      <c r="DK61" s="947"/>
      <c r="DL61" s="947"/>
      <c r="DM61" s="947"/>
      <c r="DN61" s="947"/>
      <c r="DO61" s="947"/>
      <c r="DP61" s="947"/>
      <c r="DQ61" s="947"/>
      <c r="DR61" s="947"/>
      <c r="DS61" s="947"/>
      <c r="DT61" s="947"/>
      <c r="DU61" s="947"/>
      <c r="DV61" s="947"/>
      <c r="DW61" s="947"/>
    </row>
    <row r="62" spans="1:127" ht="13.7" customHeight="1" x14ac:dyDescent="0.3">
      <c r="A62" s="1223" t="s">
        <v>178</v>
      </c>
      <c r="B62" s="1224" t="str">
        <f t="shared" si="14"/>
        <v>rgb:[ 75,  0,130], hsl:[274.6,100.0, 25.5], hwb:[274.6,  0.0, 49.0]</v>
      </c>
      <c r="C62" s="926" t="str">
        <f t="shared" si="15"/>
        <v>rgb(75 0 130)</v>
      </c>
      <c r="D62" s="926" t="str">
        <f t="shared" si="0"/>
        <v>hsl(274.6 100% 25.5%)</v>
      </c>
      <c r="E62" s="926" t="str">
        <f t="shared" si="16"/>
        <v>hwb(274.6 0% 49%)</v>
      </c>
      <c r="F62" s="964" t="str">
        <f t="shared" si="17"/>
        <v xml:space="preserve"> 75</v>
      </c>
      <c r="G62" s="965" t="str">
        <f t="shared" si="1"/>
        <v xml:space="preserve">  0</v>
      </c>
      <c r="H62" s="966" t="str">
        <f t="shared" si="2"/>
        <v>130</v>
      </c>
      <c r="I62" s="964" t="str">
        <f t="shared" si="18"/>
        <v>274.6</v>
      </c>
      <c r="J62" s="965" t="str">
        <f t="shared" si="3"/>
        <v>100.0</v>
      </c>
      <c r="K62" s="966" t="str">
        <f t="shared" si="4"/>
        <v xml:space="preserve"> 25.5</v>
      </c>
      <c r="L62" s="964" t="str">
        <f t="shared" si="19"/>
        <v>274.6</v>
      </c>
      <c r="M62" s="965" t="str">
        <f t="shared" si="20"/>
        <v xml:space="preserve">  0.0</v>
      </c>
      <c r="N62" s="966" t="str">
        <f t="shared" si="5"/>
        <v xml:space="preserve"> 49.0</v>
      </c>
      <c r="O62" s="984">
        <f t="shared" si="6"/>
        <v>274.60000000000002</v>
      </c>
      <c r="P62" s="985">
        <f t="shared" si="7"/>
        <v>100</v>
      </c>
      <c r="Q62" s="986">
        <f t="shared" si="21"/>
        <v>25.5</v>
      </c>
      <c r="R62" s="984">
        <f t="shared" si="22"/>
        <v>274.60000000000002</v>
      </c>
      <c r="S62" s="985">
        <f t="shared" si="23"/>
        <v>0</v>
      </c>
      <c r="T62" s="986">
        <f t="shared" si="8"/>
        <v>49</v>
      </c>
      <c r="U62" s="973">
        <v>75</v>
      </c>
      <c r="V62" s="974">
        <v>0</v>
      </c>
      <c r="W62" s="975">
        <v>130</v>
      </c>
      <c r="X62" s="996">
        <f t="shared" si="31"/>
        <v>274.61538461538458</v>
      </c>
      <c r="Y62" s="997">
        <f t="shared" si="32"/>
        <v>100</v>
      </c>
      <c r="Z62" s="998">
        <f t="shared" si="33"/>
        <v>25.490196078431371</v>
      </c>
      <c r="AA62" s="996">
        <f t="shared" si="34"/>
        <v>0</v>
      </c>
      <c r="AB62" s="998">
        <f t="shared" si="35"/>
        <v>49.019607843137258</v>
      </c>
      <c r="AC62" s="955">
        <f t="shared" si="24"/>
        <v>0.29411764705882354</v>
      </c>
      <c r="AD62" s="956">
        <f t="shared" si="25"/>
        <v>0</v>
      </c>
      <c r="AE62" s="957">
        <f t="shared" si="26"/>
        <v>0.50980392156862742</v>
      </c>
      <c r="AF62" s="955">
        <f t="shared" si="27"/>
        <v>0</v>
      </c>
      <c r="AG62" s="956">
        <f t="shared" si="28"/>
        <v>0.50980392156862742</v>
      </c>
      <c r="AH62" s="956">
        <f t="shared" si="29"/>
        <v>0.50980392156862742</v>
      </c>
      <c r="AI62" s="957">
        <f t="shared" si="30"/>
        <v>0.50980392156862742</v>
      </c>
      <c r="AJ62" s="947"/>
      <c r="AK62" s="947"/>
      <c r="AL62" s="947"/>
      <c r="AM62" s="947"/>
      <c r="AN62" s="947"/>
      <c r="AO62" s="947"/>
      <c r="AP62" s="947"/>
      <c r="AQ62" s="947"/>
      <c r="AR62" s="947"/>
      <c r="AS62" s="947"/>
      <c r="AT62" s="947"/>
      <c r="AU62" s="947"/>
      <c r="AV62" s="947"/>
      <c r="AW62" s="947"/>
      <c r="AX62" s="947"/>
      <c r="AY62" s="947"/>
      <c r="AZ62" s="947"/>
      <c r="BA62" s="947"/>
      <c r="BB62" s="947"/>
      <c r="BC62" s="947"/>
      <c r="BD62" s="947"/>
      <c r="BE62" s="947"/>
      <c r="BF62" s="947"/>
      <c r="BG62" s="947"/>
      <c r="BH62" s="947"/>
      <c r="BI62" s="947"/>
      <c r="BJ62" s="947"/>
      <c r="BK62" s="947"/>
      <c r="BL62" s="947"/>
      <c r="BM62" s="947"/>
      <c r="BN62" s="947"/>
      <c r="BO62" s="947"/>
      <c r="BP62" s="947"/>
      <c r="BQ62" s="947"/>
      <c r="BR62" s="947"/>
      <c r="BS62" s="947"/>
      <c r="BT62" s="947"/>
      <c r="BU62" s="947"/>
      <c r="BV62" s="947"/>
      <c r="BW62" s="947"/>
      <c r="BX62" s="947"/>
      <c r="BY62" s="947"/>
      <c r="BZ62" s="947"/>
      <c r="CA62" s="947"/>
      <c r="CB62" s="947"/>
      <c r="CC62" s="947"/>
      <c r="CD62" s="947"/>
      <c r="CE62" s="947"/>
      <c r="CF62" s="947"/>
      <c r="CG62" s="947"/>
      <c r="CH62" s="947"/>
      <c r="CI62" s="947"/>
      <c r="CJ62" s="947"/>
      <c r="CK62" s="947"/>
      <c r="CL62" s="947"/>
      <c r="CM62" s="947"/>
      <c r="CN62" s="947"/>
      <c r="CO62" s="947"/>
      <c r="CP62" s="947"/>
      <c r="CQ62" s="947"/>
      <c r="CR62" s="947"/>
      <c r="CS62" s="947"/>
      <c r="CT62" s="947"/>
      <c r="CU62" s="947"/>
      <c r="CV62" s="947"/>
      <c r="CW62" s="947"/>
      <c r="CX62" s="947"/>
      <c r="CY62" s="947"/>
      <c r="CZ62" s="947"/>
      <c r="DA62" s="947"/>
      <c r="DB62" s="947"/>
      <c r="DC62" s="947"/>
      <c r="DD62" s="947"/>
      <c r="DE62" s="947"/>
      <c r="DF62" s="947"/>
      <c r="DG62" s="947"/>
      <c r="DH62" s="947"/>
      <c r="DI62" s="947"/>
      <c r="DJ62" s="947"/>
      <c r="DK62" s="947"/>
      <c r="DL62" s="947"/>
      <c r="DM62" s="947"/>
      <c r="DN62" s="947"/>
      <c r="DO62" s="947"/>
      <c r="DP62" s="947"/>
      <c r="DQ62" s="947"/>
      <c r="DR62" s="947"/>
      <c r="DS62" s="947"/>
      <c r="DT62" s="947"/>
      <c r="DU62" s="947"/>
      <c r="DV62" s="947"/>
      <c r="DW62" s="947"/>
    </row>
    <row r="63" spans="1:127" ht="13.7" customHeight="1" x14ac:dyDescent="0.3">
      <c r="A63" s="1223" t="s">
        <v>179</v>
      </c>
      <c r="B63" s="1224" t="str">
        <f t="shared" si="14"/>
        <v>rgb:[255,255,240], hsl:[ 60.0,100.0, 97.1], hwb:[ 60.0, 94.1,  0.0]</v>
      </c>
      <c r="C63" s="926" t="str">
        <f t="shared" si="15"/>
        <v>rgb(255 255 240)</v>
      </c>
      <c r="D63" s="926" t="str">
        <f t="shared" si="0"/>
        <v>hsl(60 100% 97.1%)</v>
      </c>
      <c r="E63" s="926" t="str">
        <f t="shared" si="16"/>
        <v>hwb(60 94.1% 0%)</v>
      </c>
      <c r="F63" s="964" t="str">
        <f t="shared" si="17"/>
        <v>255</v>
      </c>
      <c r="G63" s="965" t="str">
        <f t="shared" si="1"/>
        <v>255</v>
      </c>
      <c r="H63" s="966" t="str">
        <f t="shared" si="2"/>
        <v>240</v>
      </c>
      <c r="I63" s="964" t="str">
        <f t="shared" si="18"/>
        <v xml:space="preserve"> 60.0</v>
      </c>
      <c r="J63" s="965" t="str">
        <f t="shared" si="3"/>
        <v>100.0</v>
      </c>
      <c r="K63" s="966" t="str">
        <f t="shared" si="4"/>
        <v xml:space="preserve"> 97.1</v>
      </c>
      <c r="L63" s="964" t="str">
        <f t="shared" si="19"/>
        <v xml:space="preserve"> 60.0</v>
      </c>
      <c r="M63" s="965" t="str">
        <f t="shared" si="20"/>
        <v xml:space="preserve"> 94.1</v>
      </c>
      <c r="N63" s="966" t="str">
        <f t="shared" si="5"/>
        <v xml:space="preserve">  0.0</v>
      </c>
      <c r="O63" s="984">
        <f t="shared" si="6"/>
        <v>60</v>
      </c>
      <c r="P63" s="985">
        <f t="shared" si="7"/>
        <v>100</v>
      </c>
      <c r="Q63" s="986">
        <f t="shared" si="21"/>
        <v>97.1</v>
      </c>
      <c r="R63" s="984">
        <f t="shared" si="22"/>
        <v>60</v>
      </c>
      <c r="S63" s="985">
        <f t="shared" si="23"/>
        <v>94.1</v>
      </c>
      <c r="T63" s="986">
        <f t="shared" si="8"/>
        <v>0</v>
      </c>
      <c r="U63" s="973">
        <v>255</v>
      </c>
      <c r="V63" s="974">
        <v>255</v>
      </c>
      <c r="W63" s="975">
        <v>240</v>
      </c>
      <c r="X63" s="996">
        <f t="shared" si="31"/>
        <v>60</v>
      </c>
      <c r="Y63" s="997">
        <f t="shared" si="32"/>
        <v>100</v>
      </c>
      <c r="Z63" s="998">
        <f t="shared" si="33"/>
        <v>97.058823529411768</v>
      </c>
      <c r="AA63" s="996">
        <f t="shared" si="34"/>
        <v>94.117647058823522</v>
      </c>
      <c r="AB63" s="998">
        <f t="shared" si="35"/>
        <v>0</v>
      </c>
      <c r="AC63" s="955">
        <f t="shared" si="24"/>
        <v>1</v>
      </c>
      <c r="AD63" s="956">
        <f t="shared" si="25"/>
        <v>1</v>
      </c>
      <c r="AE63" s="957">
        <f t="shared" si="26"/>
        <v>0.94117647058823528</v>
      </c>
      <c r="AF63" s="955">
        <f t="shared" si="27"/>
        <v>0.94117647058823528</v>
      </c>
      <c r="AG63" s="956">
        <f t="shared" si="28"/>
        <v>1</v>
      </c>
      <c r="AH63" s="956">
        <f t="shared" si="29"/>
        <v>5.8823529411764719E-2</v>
      </c>
      <c r="AI63" s="957">
        <f t="shared" si="30"/>
        <v>1.9411764705882353</v>
      </c>
      <c r="AJ63" s="947"/>
      <c r="AK63" s="947"/>
      <c r="AL63" s="947"/>
      <c r="AM63" s="947"/>
      <c r="AN63" s="947"/>
      <c r="AO63" s="947"/>
      <c r="AP63" s="947"/>
      <c r="AQ63" s="947"/>
      <c r="AR63" s="947"/>
      <c r="AS63" s="947"/>
      <c r="AT63" s="947"/>
      <c r="AU63" s="947"/>
      <c r="AV63" s="947"/>
      <c r="AW63" s="947"/>
      <c r="AX63" s="947"/>
      <c r="AY63" s="947"/>
      <c r="AZ63" s="947"/>
      <c r="BA63" s="947"/>
      <c r="BB63" s="947"/>
      <c r="BC63" s="947"/>
      <c r="BD63" s="947"/>
      <c r="BE63" s="947"/>
      <c r="BF63" s="947"/>
      <c r="BG63" s="947"/>
      <c r="BH63" s="947"/>
      <c r="BI63" s="947"/>
      <c r="BJ63" s="947"/>
      <c r="BK63" s="947"/>
      <c r="BL63" s="947"/>
      <c r="BM63" s="947"/>
      <c r="BN63" s="947"/>
      <c r="BO63" s="947"/>
      <c r="BP63" s="947"/>
      <c r="BQ63" s="947"/>
      <c r="BR63" s="947"/>
      <c r="BS63" s="947"/>
      <c r="BT63" s="947"/>
      <c r="BU63" s="947"/>
      <c r="BV63" s="947"/>
      <c r="BW63" s="947"/>
      <c r="BX63" s="947"/>
      <c r="BY63" s="947"/>
      <c r="BZ63" s="947"/>
      <c r="CA63" s="947"/>
      <c r="CB63" s="947"/>
      <c r="CC63" s="947"/>
      <c r="CD63" s="947"/>
      <c r="CE63" s="947"/>
      <c r="CF63" s="947"/>
      <c r="CG63" s="947"/>
      <c r="CH63" s="947"/>
      <c r="CI63" s="947"/>
      <c r="CJ63" s="947"/>
      <c r="CK63" s="947"/>
      <c r="CL63" s="947"/>
      <c r="CM63" s="947"/>
      <c r="CN63" s="947"/>
      <c r="CO63" s="947"/>
      <c r="CP63" s="947"/>
      <c r="CQ63" s="947"/>
      <c r="CR63" s="947"/>
      <c r="CS63" s="947"/>
      <c r="CT63" s="947"/>
      <c r="CU63" s="947"/>
      <c r="CV63" s="947"/>
      <c r="CW63" s="947"/>
      <c r="CX63" s="947"/>
      <c r="CY63" s="947"/>
      <c r="CZ63" s="947"/>
      <c r="DA63" s="947"/>
      <c r="DB63" s="947"/>
      <c r="DC63" s="947"/>
      <c r="DD63" s="947"/>
      <c r="DE63" s="947"/>
      <c r="DF63" s="947"/>
      <c r="DG63" s="947"/>
      <c r="DH63" s="947"/>
      <c r="DI63" s="947"/>
      <c r="DJ63" s="947"/>
      <c r="DK63" s="947"/>
      <c r="DL63" s="947"/>
      <c r="DM63" s="947"/>
      <c r="DN63" s="947"/>
      <c r="DO63" s="947"/>
      <c r="DP63" s="947"/>
      <c r="DQ63" s="947"/>
      <c r="DR63" s="947"/>
      <c r="DS63" s="947"/>
      <c r="DT63" s="947"/>
      <c r="DU63" s="947"/>
      <c r="DV63" s="947"/>
      <c r="DW63" s="947"/>
    </row>
    <row r="64" spans="1:127" ht="13.7" customHeight="1" x14ac:dyDescent="0.3">
      <c r="A64" s="1223" t="s">
        <v>180</v>
      </c>
      <c r="B64" s="1224" t="str">
        <f t="shared" si="14"/>
        <v>rgb:[240,230,140], hsl:[ 54.0, 76.9, 74.5], hwb:[ 54.0, 54.9,  5.9]</v>
      </c>
      <c r="C64" s="926" t="str">
        <f t="shared" si="15"/>
        <v>rgb(240 230 140)</v>
      </c>
      <c r="D64" s="926" t="str">
        <f t="shared" si="0"/>
        <v>hsl(54 76.9% 74.5%)</v>
      </c>
      <c r="E64" s="926" t="str">
        <f t="shared" si="16"/>
        <v>hwb(54 54.9% 5.9%)</v>
      </c>
      <c r="F64" s="964" t="str">
        <f t="shared" si="17"/>
        <v>240</v>
      </c>
      <c r="G64" s="965" t="str">
        <f t="shared" si="1"/>
        <v>230</v>
      </c>
      <c r="H64" s="966" t="str">
        <f t="shared" si="2"/>
        <v>140</v>
      </c>
      <c r="I64" s="964" t="str">
        <f t="shared" si="18"/>
        <v xml:space="preserve"> 54.0</v>
      </c>
      <c r="J64" s="965" t="str">
        <f t="shared" si="3"/>
        <v xml:space="preserve"> 76.9</v>
      </c>
      <c r="K64" s="966" t="str">
        <f t="shared" si="4"/>
        <v xml:space="preserve"> 74.5</v>
      </c>
      <c r="L64" s="964" t="str">
        <f t="shared" si="19"/>
        <v xml:space="preserve"> 54.0</v>
      </c>
      <c r="M64" s="965" t="str">
        <f t="shared" si="20"/>
        <v xml:space="preserve"> 54.9</v>
      </c>
      <c r="N64" s="966" t="str">
        <f t="shared" si="5"/>
        <v xml:space="preserve">  5.9</v>
      </c>
      <c r="O64" s="984">
        <f t="shared" si="6"/>
        <v>54</v>
      </c>
      <c r="P64" s="985">
        <f t="shared" si="7"/>
        <v>76.900000000000006</v>
      </c>
      <c r="Q64" s="986">
        <f t="shared" si="21"/>
        <v>74.5</v>
      </c>
      <c r="R64" s="984">
        <f t="shared" si="22"/>
        <v>54</v>
      </c>
      <c r="S64" s="985">
        <f t="shared" si="23"/>
        <v>54.9</v>
      </c>
      <c r="T64" s="986">
        <f t="shared" si="8"/>
        <v>5.9</v>
      </c>
      <c r="U64" s="973">
        <v>240</v>
      </c>
      <c r="V64" s="974">
        <v>230</v>
      </c>
      <c r="W64" s="975">
        <v>140</v>
      </c>
      <c r="X64" s="996">
        <f t="shared" si="31"/>
        <v>54</v>
      </c>
      <c r="Y64" s="997">
        <f t="shared" si="32"/>
        <v>76.92307692307692</v>
      </c>
      <c r="Z64" s="998">
        <f t="shared" si="33"/>
        <v>74.509803921568633</v>
      </c>
      <c r="AA64" s="996">
        <f t="shared" si="34"/>
        <v>54.901960784313729</v>
      </c>
      <c r="AB64" s="998">
        <f t="shared" si="35"/>
        <v>5.8823529411764719</v>
      </c>
      <c r="AC64" s="955">
        <f t="shared" si="24"/>
        <v>0.94117647058823528</v>
      </c>
      <c r="AD64" s="956">
        <f t="shared" si="25"/>
        <v>0.90196078431372551</v>
      </c>
      <c r="AE64" s="957">
        <f t="shared" si="26"/>
        <v>0.5490196078431373</v>
      </c>
      <c r="AF64" s="955">
        <f t="shared" si="27"/>
        <v>0.5490196078431373</v>
      </c>
      <c r="AG64" s="956">
        <f t="shared" si="28"/>
        <v>0.94117647058823528</v>
      </c>
      <c r="AH64" s="956">
        <f t="shared" si="29"/>
        <v>0.39215686274509798</v>
      </c>
      <c r="AI64" s="957">
        <f t="shared" si="30"/>
        <v>1.4901960784313726</v>
      </c>
      <c r="AJ64" s="947"/>
      <c r="AK64" s="947"/>
      <c r="AL64" s="947"/>
      <c r="AM64" s="947"/>
      <c r="AN64" s="947"/>
      <c r="AO64" s="947"/>
      <c r="AP64" s="947"/>
      <c r="AQ64" s="947"/>
      <c r="AR64" s="947"/>
      <c r="AS64" s="947"/>
      <c r="AT64" s="947"/>
      <c r="AU64" s="947"/>
      <c r="AV64" s="947"/>
      <c r="AW64" s="947"/>
      <c r="AX64" s="947"/>
      <c r="AY64" s="947"/>
      <c r="AZ64" s="947"/>
      <c r="BA64" s="947"/>
      <c r="BB64" s="947"/>
      <c r="BC64" s="947"/>
      <c r="BD64" s="947"/>
      <c r="BE64" s="947"/>
      <c r="BF64" s="947"/>
      <c r="BG64" s="947"/>
      <c r="BH64" s="947"/>
      <c r="BI64" s="947"/>
      <c r="BJ64" s="947"/>
      <c r="BK64" s="947"/>
      <c r="BL64" s="947"/>
      <c r="BM64" s="947"/>
      <c r="BN64" s="947"/>
      <c r="BO64" s="947"/>
      <c r="BP64" s="947"/>
      <c r="BQ64" s="947"/>
      <c r="BR64" s="947"/>
      <c r="BS64" s="947"/>
      <c r="BT64" s="947"/>
      <c r="BU64" s="947"/>
      <c r="BV64" s="947"/>
      <c r="BW64" s="947"/>
      <c r="BX64" s="947"/>
      <c r="BY64" s="947"/>
      <c r="BZ64" s="947"/>
      <c r="CA64" s="947"/>
      <c r="CB64" s="947"/>
      <c r="CC64" s="947"/>
      <c r="CD64" s="947"/>
      <c r="CE64" s="947"/>
      <c r="CF64" s="947"/>
      <c r="CG64" s="947"/>
      <c r="CH64" s="947"/>
      <c r="CI64" s="947"/>
      <c r="CJ64" s="947"/>
      <c r="CK64" s="947"/>
      <c r="CL64" s="947"/>
      <c r="CM64" s="947"/>
      <c r="CN64" s="947"/>
      <c r="CO64" s="947"/>
      <c r="CP64" s="947"/>
      <c r="CQ64" s="947"/>
      <c r="CR64" s="947"/>
      <c r="CS64" s="947"/>
      <c r="CT64" s="947"/>
      <c r="CU64" s="947"/>
      <c r="CV64" s="947"/>
      <c r="CW64" s="947"/>
      <c r="CX64" s="947"/>
      <c r="CY64" s="947"/>
      <c r="CZ64" s="947"/>
      <c r="DA64" s="947"/>
      <c r="DB64" s="947"/>
      <c r="DC64" s="947"/>
      <c r="DD64" s="947"/>
      <c r="DE64" s="947"/>
      <c r="DF64" s="947"/>
      <c r="DG64" s="947"/>
      <c r="DH64" s="947"/>
      <c r="DI64" s="947"/>
      <c r="DJ64" s="947"/>
      <c r="DK64" s="947"/>
      <c r="DL64" s="947"/>
      <c r="DM64" s="947"/>
      <c r="DN64" s="947"/>
      <c r="DO64" s="947"/>
      <c r="DP64" s="947"/>
      <c r="DQ64" s="947"/>
      <c r="DR64" s="947"/>
      <c r="DS64" s="947"/>
      <c r="DT64" s="947"/>
      <c r="DU64" s="947"/>
      <c r="DV64" s="947"/>
      <c r="DW64" s="947"/>
    </row>
    <row r="65" spans="1:127" ht="13.7" customHeight="1" x14ac:dyDescent="0.3">
      <c r="A65" s="1223" t="s">
        <v>181</v>
      </c>
      <c r="B65" s="1224" t="str">
        <f t="shared" si="14"/>
        <v>rgb:[230,230,250], hsl:[240.0, 66.7, 94.1], hwb:[240.0, 90.2,  2.0]</v>
      </c>
      <c r="C65" s="926" t="str">
        <f t="shared" si="15"/>
        <v>rgb(230 230 250)</v>
      </c>
      <c r="D65" s="926" t="str">
        <f t="shared" si="0"/>
        <v>hsl(240 66.7% 94.1%)</v>
      </c>
      <c r="E65" s="926" t="str">
        <f t="shared" si="16"/>
        <v>hwb(240 90.2% 2%)</v>
      </c>
      <c r="F65" s="964" t="str">
        <f t="shared" si="17"/>
        <v>230</v>
      </c>
      <c r="G65" s="965" t="str">
        <f t="shared" si="1"/>
        <v>230</v>
      </c>
      <c r="H65" s="966" t="str">
        <f t="shared" si="2"/>
        <v>250</v>
      </c>
      <c r="I65" s="964" t="str">
        <f t="shared" si="18"/>
        <v>240.0</v>
      </c>
      <c r="J65" s="965" t="str">
        <f t="shared" si="3"/>
        <v xml:space="preserve"> 66.7</v>
      </c>
      <c r="K65" s="966" t="str">
        <f t="shared" si="4"/>
        <v xml:space="preserve"> 94.1</v>
      </c>
      <c r="L65" s="964" t="str">
        <f t="shared" si="19"/>
        <v>240.0</v>
      </c>
      <c r="M65" s="965" t="str">
        <f t="shared" si="20"/>
        <v xml:space="preserve"> 90.2</v>
      </c>
      <c r="N65" s="966" t="str">
        <f t="shared" si="5"/>
        <v xml:space="preserve">  2.0</v>
      </c>
      <c r="O65" s="984">
        <f t="shared" si="6"/>
        <v>240</v>
      </c>
      <c r="P65" s="985">
        <f t="shared" si="7"/>
        <v>66.7</v>
      </c>
      <c r="Q65" s="986">
        <f t="shared" si="21"/>
        <v>94.1</v>
      </c>
      <c r="R65" s="984">
        <f t="shared" si="22"/>
        <v>240</v>
      </c>
      <c r="S65" s="985">
        <f t="shared" si="23"/>
        <v>90.2</v>
      </c>
      <c r="T65" s="986">
        <f t="shared" si="8"/>
        <v>2</v>
      </c>
      <c r="U65" s="973">
        <v>230</v>
      </c>
      <c r="V65" s="974">
        <v>230</v>
      </c>
      <c r="W65" s="975">
        <v>250</v>
      </c>
      <c r="X65" s="996">
        <f t="shared" si="31"/>
        <v>240</v>
      </c>
      <c r="Y65" s="997">
        <f t="shared" si="32"/>
        <v>66.6666666666666</v>
      </c>
      <c r="Z65" s="998">
        <f t="shared" si="33"/>
        <v>94.117647058823522</v>
      </c>
      <c r="AA65" s="996">
        <f t="shared" si="34"/>
        <v>90.196078431372555</v>
      </c>
      <c r="AB65" s="998">
        <f t="shared" si="35"/>
        <v>1.9607843137254943</v>
      </c>
      <c r="AC65" s="955">
        <f t="shared" si="24"/>
        <v>0.90196078431372551</v>
      </c>
      <c r="AD65" s="956">
        <f t="shared" si="25"/>
        <v>0.90196078431372551</v>
      </c>
      <c r="AE65" s="957">
        <f t="shared" si="26"/>
        <v>0.98039215686274506</v>
      </c>
      <c r="AF65" s="955">
        <f t="shared" si="27"/>
        <v>0.90196078431372551</v>
      </c>
      <c r="AG65" s="956">
        <f t="shared" si="28"/>
        <v>0.98039215686274506</v>
      </c>
      <c r="AH65" s="956">
        <f t="shared" si="29"/>
        <v>7.8431372549019551E-2</v>
      </c>
      <c r="AI65" s="957">
        <f t="shared" si="30"/>
        <v>1.8823529411764706</v>
      </c>
      <c r="AJ65" s="947"/>
      <c r="AK65" s="947"/>
      <c r="AL65" s="947"/>
      <c r="AM65" s="947"/>
      <c r="AN65" s="947"/>
      <c r="AO65" s="947"/>
      <c r="AP65" s="947"/>
      <c r="AQ65" s="947"/>
      <c r="AR65" s="947"/>
      <c r="AS65" s="947"/>
      <c r="AT65" s="947"/>
      <c r="AU65" s="947"/>
      <c r="AV65" s="947"/>
      <c r="AW65" s="947"/>
      <c r="AX65" s="947"/>
      <c r="AY65" s="947"/>
      <c r="AZ65" s="947"/>
      <c r="BA65" s="947"/>
      <c r="BB65" s="947"/>
      <c r="BC65" s="947"/>
      <c r="BD65" s="947"/>
      <c r="BE65" s="947"/>
      <c r="BF65" s="947"/>
      <c r="BG65" s="947"/>
      <c r="BH65" s="947"/>
      <c r="BI65" s="947"/>
      <c r="BJ65" s="947"/>
      <c r="BK65" s="947"/>
      <c r="BL65" s="947"/>
      <c r="BM65" s="947"/>
      <c r="BN65" s="947"/>
      <c r="BO65" s="947"/>
      <c r="BP65" s="947"/>
      <c r="BQ65" s="947"/>
      <c r="BR65" s="947"/>
      <c r="BS65" s="947"/>
      <c r="BT65" s="947"/>
      <c r="BU65" s="947"/>
      <c r="BV65" s="947"/>
      <c r="BW65" s="947"/>
      <c r="BX65" s="947"/>
      <c r="BY65" s="947"/>
      <c r="BZ65" s="947"/>
      <c r="CA65" s="947"/>
      <c r="CB65" s="947"/>
      <c r="CC65" s="947"/>
      <c r="CD65" s="947"/>
      <c r="CE65" s="947"/>
      <c r="CF65" s="947"/>
      <c r="CG65" s="947"/>
      <c r="CH65" s="947"/>
      <c r="CI65" s="947"/>
      <c r="CJ65" s="947"/>
      <c r="CK65" s="947"/>
      <c r="CL65" s="947"/>
      <c r="CM65" s="947"/>
      <c r="CN65" s="947"/>
      <c r="CO65" s="947"/>
      <c r="CP65" s="947"/>
      <c r="CQ65" s="947"/>
      <c r="CR65" s="947"/>
      <c r="CS65" s="947"/>
      <c r="CT65" s="947"/>
      <c r="CU65" s="947"/>
      <c r="CV65" s="947"/>
      <c r="CW65" s="947"/>
      <c r="CX65" s="947"/>
      <c r="CY65" s="947"/>
      <c r="CZ65" s="947"/>
      <c r="DA65" s="947"/>
      <c r="DB65" s="947"/>
      <c r="DC65" s="947"/>
      <c r="DD65" s="947"/>
      <c r="DE65" s="947"/>
      <c r="DF65" s="947"/>
      <c r="DG65" s="947"/>
      <c r="DH65" s="947"/>
      <c r="DI65" s="947"/>
      <c r="DJ65" s="947"/>
      <c r="DK65" s="947"/>
      <c r="DL65" s="947"/>
      <c r="DM65" s="947"/>
      <c r="DN65" s="947"/>
      <c r="DO65" s="947"/>
      <c r="DP65" s="947"/>
      <c r="DQ65" s="947"/>
      <c r="DR65" s="947"/>
      <c r="DS65" s="947"/>
      <c r="DT65" s="947"/>
      <c r="DU65" s="947"/>
      <c r="DV65" s="947"/>
      <c r="DW65" s="947"/>
    </row>
    <row r="66" spans="1:127" ht="13.7" customHeight="1" x14ac:dyDescent="0.3">
      <c r="A66" s="1223" t="s">
        <v>182</v>
      </c>
      <c r="B66" s="1224" t="str">
        <f t="shared" si="14"/>
        <v>rgb:[255,240,245], hsl:[340.0,100.0, 97.1], hwb:[340.0, 94.1,  0.0]</v>
      </c>
      <c r="C66" s="926" t="str">
        <f t="shared" si="15"/>
        <v>rgb(255 240 245)</v>
      </c>
      <c r="D66" s="926" t="str">
        <f t="shared" si="0"/>
        <v>hsl(340 100% 97.1%)</v>
      </c>
      <c r="E66" s="926" t="str">
        <f t="shared" si="16"/>
        <v>hwb(340 94.1% 0%)</v>
      </c>
      <c r="F66" s="964" t="str">
        <f t="shared" si="17"/>
        <v>255</v>
      </c>
      <c r="G66" s="965" t="str">
        <f t="shared" ref="G66:G129" si="36">IF(V66&lt;10,"  ",IF(V66&lt;100," ", ""))&amp;V66</f>
        <v>240</v>
      </c>
      <c r="H66" s="966" t="str">
        <f t="shared" ref="H66:H129" si="37">IF(W66&lt;10,"  ",IF(W66&lt;100," ", ""))&amp;W66</f>
        <v>245</v>
      </c>
      <c r="I66" s="964" t="str">
        <f t="shared" si="18"/>
        <v>340.0</v>
      </c>
      <c r="J66" s="965" t="str">
        <f t="shared" ref="J66:J129" si="38">IF(Y66&lt;10,"  ",IF(Y66&lt;100," ", ""))&amp;TEXT(P66,"0.0")</f>
        <v>100.0</v>
      </c>
      <c r="K66" s="966" t="str">
        <f t="shared" ref="K66:K129" si="39">IF(Z66&lt;10,"  ",IF(Z66&lt;100," ", ""))&amp;TEXT(Q66,"0.0")</f>
        <v xml:space="preserve"> 97.1</v>
      </c>
      <c r="L66" s="964" t="str">
        <f t="shared" si="19"/>
        <v>340.0</v>
      </c>
      <c r="M66" s="965" t="str">
        <f t="shared" si="20"/>
        <v xml:space="preserve"> 94.1</v>
      </c>
      <c r="N66" s="966" t="str">
        <f t="shared" ref="N66:N129" si="40">IF(AB66&lt;10,"  ",IF(AB66&lt;100," ", ""))&amp;TEXT(T66,"0.0")</f>
        <v xml:space="preserve">  0.0</v>
      </c>
      <c r="O66" s="984">
        <f t="shared" ref="O66:O129" si="41">ROUND(X66,1)</f>
        <v>340</v>
      </c>
      <c r="P66" s="985">
        <f t="shared" ref="P66:P129" si="42">ROUND(Y66,1)</f>
        <v>100</v>
      </c>
      <c r="Q66" s="986">
        <f t="shared" si="21"/>
        <v>97.1</v>
      </c>
      <c r="R66" s="984">
        <f t="shared" si="22"/>
        <v>340</v>
      </c>
      <c r="S66" s="985">
        <f t="shared" si="23"/>
        <v>94.1</v>
      </c>
      <c r="T66" s="986">
        <f t="shared" ref="T66:T129" si="43">ROUND(AB66,1)</f>
        <v>0</v>
      </c>
      <c r="U66" s="973">
        <v>255</v>
      </c>
      <c r="V66" s="974">
        <v>240</v>
      </c>
      <c r="W66" s="975">
        <v>245</v>
      </c>
      <c r="X66" s="996">
        <f t="shared" ref="X66:X97" si="44">IF(AH66=0,0,IF(AG66=AC66,MOD((AD66-AE66)/AH66,6),IF(AG66=AD66,(AE66-AC66)/AH66+2,(AC66-AD66)/AH66+4)))*60</f>
        <v>339.99999999999994</v>
      </c>
      <c r="Y66" s="997">
        <f t="shared" ref="Y66:Y97" si="45">IF(AH66=0,0,AH66/IF(Z66&lt;50,AI66,2-AI66)) *100</f>
        <v>100</v>
      </c>
      <c r="Z66" s="998">
        <f t="shared" ref="Z66:Z97" si="46">AI66/2*100</f>
        <v>97.058823529411768</v>
      </c>
      <c r="AA66" s="996">
        <f t="shared" ref="AA66:AA97" si="47">AF66*100</f>
        <v>94.117647058823522</v>
      </c>
      <c r="AB66" s="998">
        <f t="shared" ref="AB66:AB97" si="48">(1-AG66)*100</f>
        <v>0</v>
      </c>
      <c r="AC66" s="955">
        <f t="shared" si="24"/>
        <v>1</v>
      </c>
      <c r="AD66" s="956">
        <f t="shared" si="25"/>
        <v>0.94117647058823528</v>
      </c>
      <c r="AE66" s="957">
        <f t="shared" si="26"/>
        <v>0.96078431372549022</v>
      </c>
      <c r="AF66" s="955">
        <f t="shared" si="27"/>
        <v>0.94117647058823528</v>
      </c>
      <c r="AG66" s="956">
        <f t="shared" si="28"/>
        <v>1</v>
      </c>
      <c r="AH66" s="956">
        <f t="shared" si="29"/>
        <v>5.8823529411764719E-2</v>
      </c>
      <c r="AI66" s="957">
        <f t="shared" si="30"/>
        <v>1.9411764705882353</v>
      </c>
      <c r="AJ66" s="947"/>
      <c r="AK66" s="947"/>
      <c r="AL66" s="947"/>
      <c r="AM66" s="947"/>
      <c r="AN66" s="947"/>
      <c r="AO66" s="947"/>
      <c r="AP66" s="947"/>
      <c r="AQ66" s="947"/>
      <c r="AR66" s="947"/>
      <c r="AS66" s="947"/>
      <c r="AT66" s="947"/>
      <c r="AU66" s="947"/>
      <c r="AV66" s="947"/>
      <c r="AW66" s="947"/>
      <c r="AX66" s="947"/>
      <c r="AY66" s="947"/>
      <c r="AZ66" s="947"/>
      <c r="BA66" s="947"/>
      <c r="BB66" s="947"/>
      <c r="BC66" s="947"/>
      <c r="BD66" s="947"/>
      <c r="BE66" s="947"/>
      <c r="BF66" s="947"/>
      <c r="BG66" s="947"/>
      <c r="BH66" s="947"/>
      <c r="BI66" s="947"/>
      <c r="BJ66" s="947"/>
      <c r="BK66" s="947"/>
      <c r="BL66" s="947"/>
      <c r="BM66" s="947"/>
      <c r="BN66" s="947"/>
      <c r="BO66" s="947"/>
      <c r="BP66" s="947"/>
      <c r="BQ66" s="947"/>
      <c r="BR66" s="947"/>
      <c r="BS66" s="947"/>
      <c r="BT66" s="947"/>
      <c r="BU66" s="947"/>
      <c r="BV66" s="947"/>
      <c r="BW66" s="947"/>
      <c r="BX66" s="947"/>
      <c r="BY66" s="947"/>
      <c r="BZ66" s="947"/>
      <c r="CA66" s="947"/>
      <c r="CB66" s="947"/>
      <c r="CC66" s="947"/>
      <c r="CD66" s="947"/>
      <c r="CE66" s="947"/>
      <c r="CF66" s="947"/>
      <c r="CG66" s="947"/>
      <c r="CH66" s="947"/>
      <c r="CI66" s="947"/>
      <c r="CJ66" s="947"/>
      <c r="CK66" s="947"/>
      <c r="CL66" s="947"/>
      <c r="CM66" s="947"/>
      <c r="CN66" s="947"/>
      <c r="CO66" s="947"/>
      <c r="CP66" s="947"/>
      <c r="CQ66" s="947"/>
      <c r="CR66" s="947"/>
      <c r="CS66" s="947"/>
      <c r="CT66" s="947"/>
      <c r="CU66" s="947"/>
      <c r="CV66" s="947"/>
      <c r="CW66" s="947"/>
      <c r="CX66" s="947"/>
      <c r="CY66" s="947"/>
      <c r="CZ66" s="947"/>
      <c r="DA66" s="947"/>
      <c r="DB66" s="947"/>
      <c r="DC66" s="947"/>
      <c r="DD66" s="947"/>
      <c r="DE66" s="947"/>
      <c r="DF66" s="947"/>
      <c r="DG66" s="947"/>
      <c r="DH66" s="947"/>
      <c r="DI66" s="947"/>
      <c r="DJ66" s="947"/>
      <c r="DK66" s="947"/>
      <c r="DL66" s="947"/>
      <c r="DM66" s="947"/>
      <c r="DN66" s="947"/>
      <c r="DO66" s="947"/>
      <c r="DP66" s="947"/>
      <c r="DQ66" s="947"/>
      <c r="DR66" s="947"/>
      <c r="DS66" s="947"/>
      <c r="DT66" s="947"/>
      <c r="DU66" s="947"/>
      <c r="DV66" s="947"/>
      <c r="DW66" s="947"/>
    </row>
    <row r="67" spans="1:127" ht="13.7" customHeight="1" x14ac:dyDescent="0.3">
      <c r="A67" s="1223" t="s">
        <v>183</v>
      </c>
      <c r="B67" s="1224" t="str">
        <f t="shared" ref="B67:B130" si="49">"rgb:["&amp;F67&amp;","&amp;G67&amp;","&amp;H67&amp;"]"&amp;", hsl:["&amp;I67&amp;","&amp;J67&amp;","&amp;K67&amp;"]"&amp;", hwb:["&amp;L67&amp;","&amp;M67&amp;","&amp;N67&amp;"]"</f>
        <v>rgb:[124,252,  0], hsl:[ 90.5,100.0, 49.4], hwb:[ 90.5,  0.0,  1.2]</v>
      </c>
      <c r="C67" s="926" t="str">
        <f t="shared" ref="C67:C130" si="50">"rgb("&amp;U67&amp;" "&amp;V67&amp;" "&amp;W67&amp;")"</f>
        <v>rgb(124 252 0)</v>
      </c>
      <c r="D67" s="926" t="str">
        <f t="shared" ref="D67:D130" si="51">"hsl("&amp;O67&amp;" "&amp;P67&amp;"% "&amp;Q67&amp;"%)"</f>
        <v>hsl(90.5 100% 49.4%)</v>
      </c>
      <c r="E67" s="926" t="str">
        <f t="shared" ref="E67:E130" si="52">"hwb("&amp;R67&amp;" "&amp;S67&amp;"% "&amp;T67&amp;"%)"</f>
        <v>hwb(90.5 0% 1.2%)</v>
      </c>
      <c r="F67" s="964" t="str">
        <f t="shared" ref="F67:F130" si="53">IF(U67&lt;10,"  ",IF(U67&lt;100," ", ""))&amp;U67</f>
        <v>124</v>
      </c>
      <c r="G67" s="965" t="str">
        <f t="shared" si="36"/>
        <v>252</v>
      </c>
      <c r="H67" s="966" t="str">
        <f t="shared" si="37"/>
        <v xml:space="preserve">  0</v>
      </c>
      <c r="I67" s="964" t="str">
        <f t="shared" ref="I67:I130" si="54">IF(X67&lt;10,"  ",IF(X67&lt;100," ", ""))&amp;TEXT(O67,"0.0")</f>
        <v xml:space="preserve"> 90.5</v>
      </c>
      <c r="J67" s="965" t="str">
        <f t="shared" si="38"/>
        <v>100.0</v>
      </c>
      <c r="K67" s="966" t="str">
        <f t="shared" si="39"/>
        <v xml:space="preserve"> 49.4</v>
      </c>
      <c r="L67" s="964" t="str">
        <f t="shared" ref="L67:L130" si="55">I67</f>
        <v xml:space="preserve"> 90.5</v>
      </c>
      <c r="M67" s="965" t="str">
        <f t="shared" ref="M67:M130" si="56">IF(AA67&lt;10,"  ",IF(AA67&lt;100," ", ""))&amp;TEXT(S67,"0.0")</f>
        <v xml:space="preserve">  0.0</v>
      </c>
      <c r="N67" s="966" t="str">
        <f t="shared" si="40"/>
        <v xml:space="preserve">  1.2</v>
      </c>
      <c r="O67" s="984">
        <f t="shared" si="41"/>
        <v>90.5</v>
      </c>
      <c r="P67" s="985">
        <f t="shared" si="42"/>
        <v>100</v>
      </c>
      <c r="Q67" s="986">
        <f t="shared" ref="Q67:Q130" si="57">ROUND(Z67,1)</f>
        <v>49.4</v>
      </c>
      <c r="R67" s="984">
        <f t="shared" ref="R67:R130" si="58">O67</f>
        <v>90.5</v>
      </c>
      <c r="S67" s="985">
        <f t="shared" ref="S67:S130" si="59">ROUND(AA67,1)</f>
        <v>0</v>
      </c>
      <c r="T67" s="986">
        <f t="shared" si="43"/>
        <v>1.2</v>
      </c>
      <c r="U67" s="973">
        <v>124</v>
      </c>
      <c r="V67" s="974">
        <v>252</v>
      </c>
      <c r="W67" s="975">
        <v>0</v>
      </c>
      <c r="X67" s="996">
        <f t="shared" si="44"/>
        <v>90.476190476190482</v>
      </c>
      <c r="Y67" s="997">
        <f t="shared" si="45"/>
        <v>100</v>
      </c>
      <c r="Z67" s="998">
        <f t="shared" si="46"/>
        <v>49.411764705882355</v>
      </c>
      <c r="AA67" s="996">
        <f t="shared" si="47"/>
        <v>0</v>
      </c>
      <c r="AB67" s="998">
        <f t="shared" si="48"/>
        <v>1.1764705882352899</v>
      </c>
      <c r="AC67" s="955">
        <f t="shared" ref="AC67:AC130" si="60">U67/255</f>
        <v>0.48627450980392156</v>
      </c>
      <c r="AD67" s="956">
        <f t="shared" ref="AD67:AD130" si="61">V67/255</f>
        <v>0.9882352941176471</v>
      </c>
      <c r="AE67" s="957">
        <f t="shared" ref="AE67:AE130" si="62">W67/255</f>
        <v>0</v>
      </c>
      <c r="AF67" s="955">
        <f t="shared" ref="AF67:AF130" si="63">MIN(AC67:AE67)</f>
        <v>0</v>
      </c>
      <c r="AG67" s="956">
        <f t="shared" ref="AG67:AG130" si="64">MAX(AC67:AE67)</f>
        <v>0.9882352941176471</v>
      </c>
      <c r="AH67" s="956">
        <f t="shared" ref="AH67:AH130" si="65">AG67-AF67</f>
        <v>0.9882352941176471</v>
      </c>
      <c r="AI67" s="957">
        <f t="shared" ref="AI67:AI130" si="66">AG67+AF67</f>
        <v>0.9882352941176471</v>
      </c>
      <c r="AJ67" s="947"/>
      <c r="AK67" s="947"/>
      <c r="AL67" s="947"/>
      <c r="AM67" s="947"/>
      <c r="AN67" s="947"/>
      <c r="AO67" s="947"/>
      <c r="AP67" s="947"/>
      <c r="AQ67" s="947"/>
      <c r="AR67" s="947"/>
      <c r="AS67" s="947"/>
      <c r="AT67" s="947"/>
      <c r="AU67" s="947"/>
      <c r="AV67" s="947"/>
      <c r="AW67" s="947"/>
      <c r="AX67" s="947"/>
      <c r="AY67" s="947"/>
      <c r="AZ67" s="947"/>
      <c r="BA67" s="947"/>
      <c r="BB67" s="947"/>
      <c r="BC67" s="947"/>
      <c r="BD67" s="947"/>
      <c r="BE67" s="947"/>
      <c r="BF67" s="947"/>
      <c r="BG67" s="947"/>
      <c r="BH67" s="947"/>
      <c r="BI67" s="947"/>
      <c r="BJ67" s="947"/>
      <c r="BK67" s="947"/>
      <c r="BL67" s="947"/>
      <c r="BM67" s="947"/>
      <c r="BN67" s="947"/>
      <c r="BO67" s="947"/>
      <c r="BP67" s="947"/>
      <c r="BQ67" s="947"/>
      <c r="BR67" s="947"/>
      <c r="BS67" s="947"/>
      <c r="BT67" s="947"/>
      <c r="BU67" s="947"/>
      <c r="BV67" s="947"/>
      <c r="BW67" s="947"/>
      <c r="BX67" s="947"/>
      <c r="BY67" s="947"/>
      <c r="BZ67" s="947"/>
      <c r="CA67" s="947"/>
      <c r="CB67" s="947"/>
      <c r="CC67" s="947"/>
      <c r="CD67" s="947"/>
      <c r="CE67" s="947"/>
      <c r="CF67" s="947"/>
      <c r="CG67" s="947"/>
      <c r="CH67" s="947"/>
      <c r="CI67" s="947"/>
      <c r="CJ67" s="947"/>
      <c r="CK67" s="947"/>
      <c r="CL67" s="947"/>
      <c r="CM67" s="947"/>
      <c r="CN67" s="947"/>
      <c r="CO67" s="947"/>
      <c r="CP67" s="947"/>
      <c r="CQ67" s="947"/>
      <c r="CR67" s="947"/>
      <c r="CS67" s="947"/>
      <c r="CT67" s="947"/>
      <c r="CU67" s="947"/>
      <c r="CV67" s="947"/>
      <c r="CW67" s="947"/>
      <c r="CX67" s="947"/>
      <c r="CY67" s="947"/>
      <c r="CZ67" s="947"/>
      <c r="DA67" s="947"/>
      <c r="DB67" s="947"/>
      <c r="DC67" s="947"/>
      <c r="DD67" s="947"/>
      <c r="DE67" s="947"/>
      <c r="DF67" s="947"/>
      <c r="DG67" s="947"/>
      <c r="DH67" s="947"/>
      <c r="DI67" s="947"/>
      <c r="DJ67" s="947"/>
      <c r="DK67" s="947"/>
      <c r="DL67" s="947"/>
      <c r="DM67" s="947"/>
      <c r="DN67" s="947"/>
      <c r="DO67" s="947"/>
      <c r="DP67" s="947"/>
      <c r="DQ67" s="947"/>
      <c r="DR67" s="947"/>
      <c r="DS67" s="947"/>
      <c r="DT67" s="947"/>
      <c r="DU67" s="947"/>
      <c r="DV67" s="947"/>
      <c r="DW67" s="947"/>
    </row>
    <row r="68" spans="1:127" ht="13.7" customHeight="1" x14ac:dyDescent="0.3">
      <c r="A68" s="1223" t="s">
        <v>184</v>
      </c>
      <c r="B68" s="1224" t="str">
        <f t="shared" si="49"/>
        <v>rgb:[255,250,205], hsl:[ 54.0,100.0, 90.2], hwb:[ 54.0, 80.4,  0.0]</v>
      </c>
      <c r="C68" s="926" t="str">
        <f t="shared" si="50"/>
        <v>rgb(255 250 205)</v>
      </c>
      <c r="D68" s="926" t="str">
        <f t="shared" si="51"/>
        <v>hsl(54 100% 90.2%)</v>
      </c>
      <c r="E68" s="926" t="str">
        <f t="shared" si="52"/>
        <v>hwb(54 80.4% 0%)</v>
      </c>
      <c r="F68" s="964" t="str">
        <f t="shared" si="53"/>
        <v>255</v>
      </c>
      <c r="G68" s="965" t="str">
        <f t="shared" si="36"/>
        <v>250</v>
      </c>
      <c r="H68" s="966" t="str">
        <f t="shared" si="37"/>
        <v>205</v>
      </c>
      <c r="I68" s="964" t="str">
        <f t="shared" si="54"/>
        <v xml:space="preserve"> 54.0</v>
      </c>
      <c r="J68" s="965" t="str">
        <f t="shared" si="38"/>
        <v>100.0</v>
      </c>
      <c r="K68" s="966" t="str">
        <f t="shared" si="39"/>
        <v xml:space="preserve"> 90.2</v>
      </c>
      <c r="L68" s="964" t="str">
        <f t="shared" si="55"/>
        <v xml:space="preserve"> 54.0</v>
      </c>
      <c r="M68" s="965" t="str">
        <f t="shared" si="56"/>
        <v xml:space="preserve"> 80.4</v>
      </c>
      <c r="N68" s="966" t="str">
        <f t="shared" si="40"/>
        <v xml:space="preserve">  0.0</v>
      </c>
      <c r="O68" s="984">
        <f t="shared" si="41"/>
        <v>54</v>
      </c>
      <c r="P68" s="985">
        <f t="shared" si="42"/>
        <v>100</v>
      </c>
      <c r="Q68" s="986">
        <f t="shared" si="57"/>
        <v>90.2</v>
      </c>
      <c r="R68" s="984">
        <f t="shared" si="58"/>
        <v>54</v>
      </c>
      <c r="S68" s="985">
        <f t="shared" si="59"/>
        <v>80.400000000000006</v>
      </c>
      <c r="T68" s="986">
        <f t="shared" si="43"/>
        <v>0</v>
      </c>
      <c r="U68" s="973">
        <v>255</v>
      </c>
      <c r="V68" s="974">
        <v>250</v>
      </c>
      <c r="W68" s="975">
        <v>205</v>
      </c>
      <c r="X68" s="996">
        <f t="shared" si="44"/>
        <v>53.999999999999986</v>
      </c>
      <c r="Y68" s="997">
        <f t="shared" si="45"/>
        <v>100</v>
      </c>
      <c r="Z68" s="998">
        <f t="shared" si="46"/>
        <v>90.196078431372555</v>
      </c>
      <c r="AA68" s="996">
        <f t="shared" si="47"/>
        <v>80.392156862745097</v>
      </c>
      <c r="AB68" s="998">
        <f t="shared" si="48"/>
        <v>0</v>
      </c>
      <c r="AC68" s="955">
        <f t="shared" si="60"/>
        <v>1</v>
      </c>
      <c r="AD68" s="956">
        <f t="shared" si="61"/>
        <v>0.98039215686274506</v>
      </c>
      <c r="AE68" s="957">
        <f t="shared" si="62"/>
        <v>0.80392156862745101</v>
      </c>
      <c r="AF68" s="955">
        <f t="shared" si="63"/>
        <v>0.80392156862745101</v>
      </c>
      <c r="AG68" s="956">
        <f t="shared" si="64"/>
        <v>1</v>
      </c>
      <c r="AH68" s="956">
        <f t="shared" si="65"/>
        <v>0.19607843137254899</v>
      </c>
      <c r="AI68" s="957">
        <f t="shared" si="66"/>
        <v>1.803921568627451</v>
      </c>
      <c r="AJ68" s="947"/>
      <c r="AK68" s="947"/>
      <c r="AL68" s="947"/>
      <c r="AM68" s="947"/>
      <c r="AN68" s="947"/>
      <c r="AO68" s="947"/>
      <c r="AP68" s="947"/>
      <c r="AQ68" s="947"/>
      <c r="AR68" s="947"/>
      <c r="AS68" s="947"/>
      <c r="AT68" s="947"/>
      <c r="AU68" s="947"/>
      <c r="AV68" s="947"/>
      <c r="AW68" s="947"/>
      <c r="AX68" s="947"/>
      <c r="AY68" s="947"/>
      <c r="AZ68" s="947"/>
      <c r="BA68" s="947"/>
      <c r="BB68" s="947"/>
      <c r="BC68" s="947"/>
      <c r="BD68" s="947"/>
      <c r="BE68" s="947"/>
      <c r="BF68" s="947"/>
      <c r="BG68" s="947"/>
      <c r="BH68" s="947"/>
      <c r="BI68" s="947"/>
      <c r="BJ68" s="947"/>
      <c r="BK68" s="947"/>
      <c r="BL68" s="947"/>
      <c r="BM68" s="947"/>
      <c r="BN68" s="947"/>
      <c r="BO68" s="947"/>
      <c r="BP68" s="947"/>
      <c r="BQ68" s="947"/>
      <c r="BR68" s="947"/>
      <c r="BS68" s="947"/>
      <c r="BT68" s="947"/>
      <c r="BU68" s="947"/>
      <c r="BV68" s="947"/>
      <c r="BW68" s="947"/>
      <c r="BX68" s="947"/>
      <c r="BY68" s="947"/>
      <c r="BZ68" s="947"/>
      <c r="CA68" s="947"/>
      <c r="CB68" s="947"/>
      <c r="CC68" s="947"/>
      <c r="CD68" s="947"/>
      <c r="CE68" s="947"/>
      <c r="CF68" s="947"/>
      <c r="CG68" s="947"/>
      <c r="CH68" s="947"/>
      <c r="CI68" s="947"/>
      <c r="CJ68" s="947"/>
      <c r="CK68" s="947"/>
      <c r="CL68" s="947"/>
      <c r="CM68" s="947"/>
      <c r="CN68" s="947"/>
      <c r="CO68" s="947"/>
      <c r="CP68" s="947"/>
      <c r="CQ68" s="947"/>
      <c r="CR68" s="947"/>
      <c r="CS68" s="947"/>
      <c r="CT68" s="947"/>
      <c r="CU68" s="947"/>
      <c r="CV68" s="947"/>
      <c r="CW68" s="947"/>
      <c r="CX68" s="947"/>
      <c r="CY68" s="947"/>
      <c r="CZ68" s="947"/>
      <c r="DA68" s="947"/>
      <c r="DB68" s="947"/>
      <c r="DC68" s="947"/>
      <c r="DD68" s="947"/>
      <c r="DE68" s="947"/>
      <c r="DF68" s="947"/>
      <c r="DG68" s="947"/>
      <c r="DH68" s="947"/>
      <c r="DI68" s="947"/>
      <c r="DJ68" s="947"/>
      <c r="DK68" s="947"/>
      <c r="DL68" s="947"/>
      <c r="DM68" s="947"/>
      <c r="DN68" s="947"/>
      <c r="DO68" s="947"/>
      <c r="DP68" s="947"/>
      <c r="DQ68" s="947"/>
      <c r="DR68" s="947"/>
      <c r="DS68" s="947"/>
      <c r="DT68" s="947"/>
      <c r="DU68" s="947"/>
      <c r="DV68" s="947"/>
      <c r="DW68" s="947"/>
    </row>
    <row r="69" spans="1:127" ht="13.7" customHeight="1" x14ac:dyDescent="0.3">
      <c r="A69" s="1223" t="s">
        <v>185</v>
      </c>
      <c r="B69" s="1224" t="str">
        <f t="shared" si="49"/>
        <v>rgb:[173,216,230], hsl:[194.7, 53.3, 79.0], hwb:[194.7, 67.8,  9.8]</v>
      </c>
      <c r="C69" s="926" t="str">
        <f t="shared" si="50"/>
        <v>rgb(173 216 230)</v>
      </c>
      <c r="D69" s="926" t="str">
        <f t="shared" si="51"/>
        <v>hsl(194.7 53.3% 79%)</v>
      </c>
      <c r="E69" s="926" t="str">
        <f t="shared" si="52"/>
        <v>hwb(194.7 67.8% 9.8%)</v>
      </c>
      <c r="F69" s="964" t="str">
        <f t="shared" si="53"/>
        <v>173</v>
      </c>
      <c r="G69" s="965" t="str">
        <f t="shared" si="36"/>
        <v>216</v>
      </c>
      <c r="H69" s="966" t="str">
        <f t="shared" si="37"/>
        <v>230</v>
      </c>
      <c r="I69" s="964" t="str">
        <f t="shared" si="54"/>
        <v>194.7</v>
      </c>
      <c r="J69" s="965" t="str">
        <f t="shared" si="38"/>
        <v xml:space="preserve"> 53.3</v>
      </c>
      <c r="K69" s="966" t="str">
        <f t="shared" si="39"/>
        <v xml:space="preserve"> 79.0</v>
      </c>
      <c r="L69" s="964" t="str">
        <f t="shared" si="55"/>
        <v>194.7</v>
      </c>
      <c r="M69" s="965" t="str">
        <f t="shared" si="56"/>
        <v xml:space="preserve"> 67.8</v>
      </c>
      <c r="N69" s="966" t="str">
        <f t="shared" si="40"/>
        <v xml:space="preserve">  9.8</v>
      </c>
      <c r="O69" s="984">
        <f t="shared" si="41"/>
        <v>194.7</v>
      </c>
      <c r="P69" s="985">
        <f t="shared" si="42"/>
        <v>53.3</v>
      </c>
      <c r="Q69" s="986">
        <f t="shared" si="57"/>
        <v>79</v>
      </c>
      <c r="R69" s="984">
        <f t="shared" si="58"/>
        <v>194.7</v>
      </c>
      <c r="S69" s="985">
        <f t="shared" si="59"/>
        <v>67.8</v>
      </c>
      <c r="T69" s="986">
        <f t="shared" si="43"/>
        <v>9.8000000000000007</v>
      </c>
      <c r="U69" s="973">
        <v>173</v>
      </c>
      <c r="V69" s="974">
        <v>216</v>
      </c>
      <c r="W69" s="975">
        <v>230</v>
      </c>
      <c r="X69" s="996">
        <f t="shared" si="44"/>
        <v>194.73684210526315</v>
      </c>
      <c r="Y69" s="997">
        <f t="shared" si="45"/>
        <v>53.271028037383196</v>
      </c>
      <c r="Z69" s="998">
        <f t="shared" si="46"/>
        <v>79.019607843137265</v>
      </c>
      <c r="AA69" s="996">
        <f t="shared" si="47"/>
        <v>67.843137254901961</v>
      </c>
      <c r="AB69" s="998">
        <f t="shared" si="48"/>
        <v>9.8039215686274499</v>
      </c>
      <c r="AC69" s="955">
        <f t="shared" si="60"/>
        <v>0.67843137254901964</v>
      </c>
      <c r="AD69" s="956">
        <f t="shared" si="61"/>
        <v>0.84705882352941175</v>
      </c>
      <c r="AE69" s="957">
        <f t="shared" si="62"/>
        <v>0.90196078431372551</v>
      </c>
      <c r="AF69" s="955">
        <f t="shared" si="63"/>
        <v>0.67843137254901964</v>
      </c>
      <c r="AG69" s="956">
        <f t="shared" si="64"/>
        <v>0.90196078431372551</v>
      </c>
      <c r="AH69" s="956">
        <f t="shared" si="65"/>
        <v>0.22352941176470587</v>
      </c>
      <c r="AI69" s="957">
        <f t="shared" si="66"/>
        <v>1.5803921568627453</v>
      </c>
      <c r="AJ69" s="947"/>
      <c r="AK69" s="947"/>
      <c r="AL69" s="947"/>
      <c r="AM69" s="947"/>
      <c r="AN69" s="947"/>
      <c r="AO69" s="947"/>
      <c r="AP69" s="947"/>
      <c r="AQ69" s="947"/>
      <c r="AR69" s="947"/>
      <c r="AS69" s="947"/>
      <c r="AT69" s="947"/>
      <c r="AU69" s="947"/>
      <c r="AV69" s="947"/>
      <c r="AW69" s="947"/>
      <c r="AX69" s="947"/>
      <c r="AY69" s="947"/>
      <c r="AZ69" s="947"/>
      <c r="BA69" s="947"/>
      <c r="BB69" s="947"/>
      <c r="BC69" s="947"/>
      <c r="BD69" s="947"/>
      <c r="BE69" s="947"/>
      <c r="BF69" s="947"/>
      <c r="BG69" s="947"/>
      <c r="BH69" s="947"/>
      <c r="BI69" s="947"/>
      <c r="BJ69" s="947"/>
      <c r="BK69" s="947"/>
      <c r="BL69" s="947"/>
      <c r="BM69" s="947"/>
      <c r="BN69" s="947"/>
      <c r="BO69" s="947"/>
      <c r="BP69" s="947"/>
      <c r="BQ69" s="947"/>
      <c r="BR69" s="947"/>
      <c r="BS69" s="947"/>
      <c r="BT69" s="947"/>
      <c r="BU69" s="947"/>
      <c r="BV69" s="947"/>
      <c r="BW69" s="947"/>
      <c r="BX69" s="947"/>
      <c r="BY69" s="947"/>
      <c r="BZ69" s="947"/>
      <c r="CA69" s="947"/>
      <c r="CB69" s="947"/>
      <c r="CC69" s="947"/>
      <c r="CD69" s="947"/>
      <c r="CE69" s="947"/>
      <c r="CF69" s="947"/>
      <c r="CG69" s="947"/>
      <c r="CH69" s="947"/>
      <c r="CI69" s="947"/>
      <c r="CJ69" s="947"/>
      <c r="CK69" s="947"/>
      <c r="CL69" s="947"/>
      <c r="CM69" s="947"/>
      <c r="CN69" s="947"/>
      <c r="CO69" s="947"/>
      <c r="CP69" s="947"/>
      <c r="CQ69" s="947"/>
      <c r="CR69" s="947"/>
      <c r="CS69" s="947"/>
      <c r="CT69" s="947"/>
      <c r="CU69" s="947"/>
      <c r="CV69" s="947"/>
      <c r="CW69" s="947"/>
      <c r="CX69" s="947"/>
      <c r="CY69" s="947"/>
      <c r="CZ69" s="947"/>
      <c r="DA69" s="947"/>
      <c r="DB69" s="947"/>
      <c r="DC69" s="947"/>
      <c r="DD69" s="947"/>
      <c r="DE69" s="947"/>
      <c r="DF69" s="947"/>
      <c r="DG69" s="947"/>
      <c r="DH69" s="947"/>
      <c r="DI69" s="947"/>
      <c r="DJ69" s="947"/>
      <c r="DK69" s="947"/>
      <c r="DL69" s="947"/>
      <c r="DM69" s="947"/>
      <c r="DN69" s="947"/>
      <c r="DO69" s="947"/>
      <c r="DP69" s="947"/>
      <c r="DQ69" s="947"/>
      <c r="DR69" s="947"/>
      <c r="DS69" s="947"/>
      <c r="DT69" s="947"/>
      <c r="DU69" s="947"/>
      <c r="DV69" s="947"/>
      <c r="DW69" s="947"/>
    </row>
    <row r="70" spans="1:127" ht="13.7" customHeight="1" x14ac:dyDescent="0.3">
      <c r="A70" s="1223" t="s">
        <v>186</v>
      </c>
      <c r="B70" s="1224" t="str">
        <f t="shared" si="49"/>
        <v>rgb:[240,128,128], hsl:[  0.0, 78.9, 72.2], hwb:[  0.0, 50.2,  5.9]</v>
      </c>
      <c r="C70" s="926" t="str">
        <f t="shared" si="50"/>
        <v>rgb(240 128 128)</v>
      </c>
      <c r="D70" s="926" t="str">
        <f t="shared" si="51"/>
        <v>hsl(0 78.9% 72.2%)</v>
      </c>
      <c r="E70" s="926" t="str">
        <f t="shared" si="52"/>
        <v>hwb(0 50.2% 5.9%)</v>
      </c>
      <c r="F70" s="964" t="str">
        <f t="shared" si="53"/>
        <v>240</v>
      </c>
      <c r="G70" s="965" t="str">
        <f t="shared" si="36"/>
        <v>128</v>
      </c>
      <c r="H70" s="966" t="str">
        <f t="shared" si="37"/>
        <v>128</v>
      </c>
      <c r="I70" s="964" t="str">
        <f t="shared" si="54"/>
        <v xml:space="preserve">  0.0</v>
      </c>
      <c r="J70" s="965" t="str">
        <f t="shared" si="38"/>
        <v xml:space="preserve"> 78.9</v>
      </c>
      <c r="K70" s="966" t="str">
        <f t="shared" si="39"/>
        <v xml:space="preserve"> 72.2</v>
      </c>
      <c r="L70" s="964" t="str">
        <f t="shared" si="55"/>
        <v xml:space="preserve">  0.0</v>
      </c>
      <c r="M70" s="965" t="str">
        <f t="shared" si="56"/>
        <v xml:space="preserve"> 50.2</v>
      </c>
      <c r="N70" s="966" t="str">
        <f t="shared" si="40"/>
        <v xml:space="preserve">  5.9</v>
      </c>
      <c r="O70" s="984">
        <f t="shared" si="41"/>
        <v>0</v>
      </c>
      <c r="P70" s="985">
        <f t="shared" si="42"/>
        <v>78.900000000000006</v>
      </c>
      <c r="Q70" s="986">
        <f t="shared" si="57"/>
        <v>72.2</v>
      </c>
      <c r="R70" s="984">
        <f t="shared" si="58"/>
        <v>0</v>
      </c>
      <c r="S70" s="985">
        <f t="shared" si="59"/>
        <v>50.2</v>
      </c>
      <c r="T70" s="986">
        <f t="shared" si="43"/>
        <v>5.9</v>
      </c>
      <c r="U70" s="973">
        <v>240</v>
      </c>
      <c r="V70" s="974">
        <v>128</v>
      </c>
      <c r="W70" s="975">
        <v>128</v>
      </c>
      <c r="X70" s="996">
        <f t="shared" si="44"/>
        <v>0</v>
      </c>
      <c r="Y70" s="997">
        <f t="shared" si="45"/>
        <v>78.873239436619713</v>
      </c>
      <c r="Z70" s="998">
        <f t="shared" si="46"/>
        <v>72.156862745098039</v>
      </c>
      <c r="AA70" s="996">
        <f t="shared" si="47"/>
        <v>50.196078431372548</v>
      </c>
      <c r="AB70" s="998">
        <f t="shared" si="48"/>
        <v>5.8823529411764719</v>
      </c>
      <c r="AC70" s="955">
        <f t="shared" si="60"/>
        <v>0.94117647058823528</v>
      </c>
      <c r="AD70" s="956">
        <f t="shared" si="61"/>
        <v>0.50196078431372548</v>
      </c>
      <c r="AE70" s="957">
        <f t="shared" si="62"/>
        <v>0.50196078431372548</v>
      </c>
      <c r="AF70" s="955">
        <f t="shared" si="63"/>
        <v>0.50196078431372548</v>
      </c>
      <c r="AG70" s="956">
        <f t="shared" si="64"/>
        <v>0.94117647058823528</v>
      </c>
      <c r="AH70" s="956">
        <f t="shared" si="65"/>
        <v>0.4392156862745098</v>
      </c>
      <c r="AI70" s="957">
        <f t="shared" si="66"/>
        <v>1.4431372549019608</v>
      </c>
      <c r="AJ70" s="947"/>
      <c r="AK70" s="947"/>
      <c r="AL70" s="947"/>
      <c r="AM70" s="947"/>
      <c r="AN70" s="947"/>
      <c r="AO70" s="947"/>
      <c r="AP70" s="947"/>
      <c r="AQ70" s="947"/>
      <c r="AR70" s="947"/>
      <c r="AS70" s="947"/>
      <c r="AT70" s="947"/>
      <c r="AU70" s="947"/>
      <c r="AV70" s="947"/>
      <c r="AW70" s="947"/>
      <c r="AX70" s="947"/>
      <c r="AY70" s="947"/>
      <c r="AZ70" s="947"/>
      <c r="BA70" s="947"/>
      <c r="BB70" s="947"/>
      <c r="BC70" s="947"/>
      <c r="BD70" s="947"/>
      <c r="BE70" s="947"/>
      <c r="BF70" s="947"/>
      <c r="BG70" s="947"/>
      <c r="BH70" s="947"/>
      <c r="BI70" s="947"/>
      <c r="BJ70" s="947"/>
      <c r="BK70" s="947"/>
      <c r="BL70" s="947"/>
      <c r="BM70" s="947"/>
      <c r="BN70" s="947"/>
      <c r="BO70" s="947"/>
      <c r="BP70" s="947"/>
      <c r="BQ70" s="947"/>
      <c r="BR70" s="947"/>
      <c r="BS70" s="947"/>
      <c r="BT70" s="947"/>
      <c r="BU70" s="947"/>
      <c r="BV70" s="947"/>
      <c r="BW70" s="947"/>
      <c r="BX70" s="947"/>
      <c r="BY70" s="947"/>
      <c r="BZ70" s="947"/>
      <c r="CA70" s="947"/>
      <c r="CB70" s="947"/>
      <c r="CC70" s="947"/>
      <c r="CD70" s="947"/>
      <c r="CE70" s="947"/>
      <c r="CF70" s="947"/>
      <c r="CG70" s="947"/>
      <c r="CH70" s="947"/>
      <c r="CI70" s="947"/>
      <c r="CJ70" s="947"/>
      <c r="CK70" s="947"/>
      <c r="CL70" s="947"/>
      <c r="CM70" s="947"/>
      <c r="CN70" s="947"/>
      <c r="CO70" s="947"/>
      <c r="CP70" s="947"/>
      <c r="CQ70" s="947"/>
      <c r="CR70" s="947"/>
      <c r="CS70" s="947"/>
      <c r="CT70" s="947"/>
      <c r="CU70" s="947"/>
      <c r="CV70" s="947"/>
      <c r="CW70" s="947"/>
      <c r="CX70" s="947"/>
      <c r="CY70" s="947"/>
      <c r="CZ70" s="947"/>
      <c r="DA70" s="947"/>
      <c r="DB70" s="947"/>
      <c r="DC70" s="947"/>
      <c r="DD70" s="947"/>
      <c r="DE70" s="947"/>
      <c r="DF70" s="947"/>
      <c r="DG70" s="947"/>
      <c r="DH70" s="947"/>
      <c r="DI70" s="947"/>
      <c r="DJ70" s="947"/>
      <c r="DK70" s="947"/>
      <c r="DL70" s="947"/>
      <c r="DM70" s="947"/>
      <c r="DN70" s="947"/>
      <c r="DO70" s="947"/>
      <c r="DP70" s="947"/>
      <c r="DQ70" s="947"/>
      <c r="DR70" s="947"/>
      <c r="DS70" s="947"/>
      <c r="DT70" s="947"/>
      <c r="DU70" s="947"/>
      <c r="DV70" s="947"/>
      <c r="DW70" s="947"/>
    </row>
    <row r="71" spans="1:127" ht="13.7" customHeight="1" x14ac:dyDescent="0.3">
      <c r="A71" s="1223" t="s">
        <v>187</v>
      </c>
      <c r="B71" s="1224" t="str">
        <f t="shared" si="49"/>
        <v>rgb:[224,255,255], hsl:[180.0,100.0, 93.9], hwb:[180.0, 87.8,  0.0]</v>
      </c>
      <c r="C71" s="926" t="str">
        <f t="shared" si="50"/>
        <v>rgb(224 255 255)</v>
      </c>
      <c r="D71" s="926" t="str">
        <f t="shared" si="51"/>
        <v>hsl(180 100% 93.9%)</v>
      </c>
      <c r="E71" s="926" t="str">
        <f t="shared" si="52"/>
        <v>hwb(180 87.8% 0%)</v>
      </c>
      <c r="F71" s="964" t="str">
        <f t="shared" si="53"/>
        <v>224</v>
      </c>
      <c r="G71" s="965" t="str">
        <f t="shared" si="36"/>
        <v>255</v>
      </c>
      <c r="H71" s="966" t="str">
        <f t="shared" si="37"/>
        <v>255</v>
      </c>
      <c r="I71" s="964" t="str">
        <f t="shared" si="54"/>
        <v>180.0</v>
      </c>
      <c r="J71" s="965" t="str">
        <f t="shared" si="38"/>
        <v>100.0</v>
      </c>
      <c r="K71" s="966" t="str">
        <f t="shared" si="39"/>
        <v xml:space="preserve"> 93.9</v>
      </c>
      <c r="L71" s="964" t="str">
        <f t="shared" si="55"/>
        <v>180.0</v>
      </c>
      <c r="M71" s="965" t="str">
        <f t="shared" si="56"/>
        <v xml:space="preserve"> 87.8</v>
      </c>
      <c r="N71" s="966" t="str">
        <f t="shared" si="40"/>
        <v xml:space="preserve">  0.0</v>
      </c>
      <c r="O71" s="984">
        <f t="shared" si="41"/>
        <v>180</v>
      </c>
      <c r="P71" s="985">
        <f t="shared" si="42"/>
        <v>100</v>
      </c>
      <c r="Q71" s="986">
        <f t="shared" si="57"/>
        <v>93.9</v>
      </c>
      <c r="R71" s="984">
        <f t="shared" si="58"/>
        <v>180</v>
      </c>
      <c r="S71" s="985">
        <f t="shared" si="59"/>
        <v>87.8</v>
      </c>
      <c r="T71" s="986">
        <f t="shared" si="43"/>
        <v>0</v>
      </c>
      <c r="U71" s="973">
        <v>224</v>
      </c>
      <c r="V71" s="974">
        <v>255</v>
      </c>
      <c r="W71" s="975">
        <v>255</v>
      </c>
      <c r="X71" s="996">
        <f t="shared" si="44"/>
        <v>180</v>
      </c>
      <c r="Y71" s="997">
        <f t="shared" si="45"/>
        <v>100</v>
      </c>
      <c r="Z71" s="998">
        <f t="shared" si="46"/>
        <v>93.921568627450981</v>
      </c>
      <c r="AA71" s="996">
        <f t="shared" si="47"/>
        <v>87.843137254901961</v>
      </c>
      <c r="AB71" s="998">
        <f t="shared" si="48"/>
        <v>0</v>
      </c>
      <c r="AC71" s="955">
        <f t="shared" si="60"/>
        <v>0.8784313725490196</v>
      </c>
      <c r="AD71" s="956">
        <f t="shared" si="61"/>
        <v>1</v>
      </c>
      <c r="AE71" s="957">
        <f t="shared" si="62"/>
        <v>1</v>
      </c>
      <c r="AF71" s="955">
        <f t="shared" si="63"/>
        <v>0.8784313725490196</v>
      </c>
      <c r="AG71" s="956">
        <f t="shared" si="64"/>
        <v>1</v>
      </c>
      <c r="AH71" s="956">
        <f t="shared" si="65"/>
        <v>0.1215686274509804</v>
      </c>
      <c r="AI71" s="957">
        <f t="shared" si="66"/>
        <v>1.8784313725490196</v>
      </c>
      <c r="AJ71" s="947"/>
      <c r="AK71" s="947"/>
      <c r="AL71" s="947"/>
      <c r="AM71" s="947"/>
      <c r="AN71" s="947"/>
      <c r="AO71" s="947"/>
      <c r="AP71" s="947"/>
      <c r="AQ71" s="947"/>
      <c r="AR71" s="947"/>
      <c r="AS71" s="947"/>
      <c r="AT71" s="947"/>
      <c r="AU71" s="947"/>
      <c r="AV71" s="947"/>
      <c r="AW71" s="947"/>
      <c r="AX71" s="947"/>
      <c r="AY71" s="947"/>
      <c r="AZ71" s="947"/>
      <c r="BA71" s="947"/>
      <c r="BB71" s="947"/>
      <c r="BC71" s="947"/>
      <c r="BD71" s="947"/>
      <c r="BE71" s="947"/>
      <c r="BF71" s="947"/>
      <c r="BG71" s="947"/>
      <c r="BH71" s="947"/>
      <c r="BI71" s="947"/>
      <c r="BJ71" s="947"/>
      <c r="BK71" s="947"/>
      <c r="BL71" s="947"/>
      <c r="BM71" s="947"/>
      <c r="BN71" s="947"/>
      <c r="BO71" s="947"/>
      <c r="BP71" s="947"/>
      <c r="BQ71" s="947"/>
      <c r="BR71" s="947"/>
      <c r="BS71" s="947"/>
      <c r="BT71" s="947"/>
      <c r="BU71" s="947"/>
      <c r="BV71" s="947"/>
      <c r="BW71" s="947"/>
      <c r="BX71" s="947"/>
      <c r="BY71" s="947"/>
      <c r="BZ71" s="947"/>
      <c r="CA71" s="947"/>
      <c r="CB71" s="947"/>
      <c r="CC71" s="947"/>
      <c r="CD71" s="947"/>
      <c r="CE71" s="947"/>
      <c r="CF71" s="947"/>
      <c r="CG71" s="947"/>
      <c r="CH71" s="947"/>
      <c r="CI71" s="947"/>
      <c r="CJ71" s="947"/>
      <c r="CK71" s="947"/>
      <c r="CL71" s="947"/>
      <c r="CM71" s="947"/>
      <c r="CN71" s="947"/>
      <c r="CO71" s="947"/>
      <c r="CP71" s="947"/>
      <c r="CQ71" s="947"/>
      <c r="CR71" s="947"/>
      <c r="CS71" s="947"/>
      <c r="CT71" s="947"/>
      <c r="CU71" s="947"/>
      <c r="CV71" s="947"/>
      <c r="CW71" s="947"/>
      <c r="CX71" s="947"/>
      <c r="CY71" s="947"/>
      <c r="CZ71" s="947"/>
      <c r="DA71" s="947"/>
      <c r="DB71" s="947"/>
      <c r="DC71" s="947"/>
      <c r="DD71" s="947"/>
      <c r="DE71" s="947"/>
      <c r="DF71" s="947"/>
      <c r="DG71" s="947"/>
      <c r="DH71" s="947"/>
      <c r="DI71" s="947"/>
      <c r="DJ71" s="947"/>
      <c r="DK71" s="947"/>
      <c r="DL71" s="947"/>
      <c r="DM71" s="947"/>
      <c r="DN71" s="947"/>
      <c r="DO71" s="947"/>
      <c r="DP71" s="947"/>
      <c r="DQ71" s="947"/>
      <c r="DR71" s="947"/>
      <c r="DS71" s="947"/>
      <c r="DT71" s="947"/>
      <c r="DU71" s="947"/>
      <c r="DV71" s="947"/>
      <c r="DW71" s="947"/>
    </row>
    <row r="72" spans="1:127" ht="13.7" customHeight="1" x14ac:dyDescent="0.3">
      <c r="A72" s="1223" t="s">
        <v>188</v>
      </c>
      <c r="B72" s="1224" t="str">
        <f t="shared" si="49"/>
        <v>rgb:[250,250,210], hsl:[ 60.0, 80.0, 90.2], hwb:[ 60.0, 82.4,  2.0]</v>
      </c>
      <c r="C72" s="926" t="str">
        <f t="shared" si="50"/>
        <v>rgb(250 250 210)</v>
      </c>
      <c r="D72" s="926" t="str">
        <f t="shared" si="51"/>
        <v>hsl(60 80% 90.2%)</v>
      </c>
      <c r="E72" s="926" t="str">
        <f t="shared" si="52"/>
        <v>hwb(60 82.4% 2%)</v>
      </c>
      <c r="F72" s="964" t="str">
        <f t="shared" si="53"/>
        <v>250</v>
      </c>
      <c r="G72" s="965" t="str">
        <f t="shared" si="36"/>
        <v>250</v>
      </c>
      <c r="H72" s="966" t="str">
        <f t="shared" si="37"/>
        <v>210</v>
      </c>
      <c r="I72" s="964" t="str">
        <f t="shared" si="54"/>
        <v xml:space="preserve"> 60.0</v>
      </c>
      <c r="J72" s="965" t="str">
        <f t="shared" si="38"/>
        <v xml:space="preserve"> 80.0</v>
      </c>
      <c r="K72" s="966" t="str">
        <f t="shared" si="39"/>
        <v xml:space="preserve"> 90.2</v>
      </c>
      <c r="L72" s="964" t="str">
        <f t="shared" si="55"/>
        <v xml:space="preserve"> 60.0</v>
      </c>
      <c r="M72" s="965" t="str">
        <f t="shared" si="56"/>
        <v xml:space="preserve"> 82.4</v>
      </c>
      <c r="N72" s="966" t="str">
        <f t="shared" si="40"/>
        <v xml:space="preserve">  2.0</v>
      </c>
      <c r="O72" s="984">
        <f t="shared" si="41"/>
        <v>60</v>
      </c>
      <c r="P72" s="985">
        <f t="shared" si="42"/>
        <v>80</v>
      </c>
      <c r="Q72" s="986">
        <f t="shared" si="57"/>
        <v>90.2</v>
      </c>
      <c r="R72" s="984">
        <f t="shared" si="58"/>
        <v>60</v>
      </c>
      <c r="S72" s="985">
        <f t="shared" si="59"/>
        <v>82.4</v>
      </c>
      <c r="T72" s="986">
        <f t="shared" si="43"/>
        <v>2</v>
      </c>
      <c r="U72" s="973">
        <v>250</v>
      </c>
      <c r="V72" s="974">
        <v>250</v>
      </c>
      <c r="W72" s="975">
        <v>210</v>
      </c>
      <c r="X72" s="996">
        <f t="shared" si="44"/>
        <v>60</v>
      </c>
      <c r="Y72" s="997">
        <f t="shared" si="45"/>
        <v>79.999999999999915</v>
      </c>
      <c r="Z72" s="998">
        <f t="shared" si="46"/>
        <v>90.196078431372541</v>
      </c>
      <c r="AA72" s="996">
        <f t="shared" si="47"/>
        <v>82.35294117647058</v>
      </c>
      <c r="AB72" s="998">
        <f t="shared" si="48"/>
        <v>1.9607843137254943</v>
      </c>
      <c r="AC72" s="955">
        <f t="shared" si="60"/>
        <v>0.98039215686274506</v>
      </c>
      <c r="AD72" s="956">
        <f t="shared" si="61"/>
        <v>0.98039215686274506</v>
      </c>
      <c r="AE72" s="957">
        <f t="shared" si="62"/>
        <v>0.82352941176470584</v>
      </c>
      <c r="AF72" s="955">
        <f t="shared" si="63"/>
        <v>0.82352941176470584</v>
      </c>
      <c r="AG72" s="956">
        <f t="shared" si="64"/>
        <v>0.98039215686274506</v>
      </c>
      <c r="AH72" s="956">
        <f t="shared" si="65"/>
        <v>0.15686274509803921</v>
      </c>
      <c r="AI72" s="957">
        <f t="shared" si="66"/>
        <v>1.8039215686274508</v>
      </c>
      <c r="AJ72" s="947"/>
      <c r="AK72" s="947"/>
      <c r="AL72" s="947"/>
      <c r="AM72" s="947"/>
      <c r="AN72" s="947"/>
      <c r="AO72" s="947"/>
      <c r="AP72" s="947"/>
      <c r="AQ72" s="947"/>
      <c r="AR72" s="947"/>
      <c r="AS72" s="947"/>
      <c r="AT72" s="947"/>
      <c r="AU72" s="947"/>
      <c r="AV72" s="947"/>
      <c r="AW72" s="947"/>
      <c r="AX72" s="947"/>
      <c r="AY72" s="947"/>
      <c r="AZ72" s="947"/>
      <c r="BA72" s="947"/>
      <c r="BB72" s="947"/>
      <c r="BC72" s="947"/>
      <c r="BD72" s="947"/>
      <c r="BE72" s="947"/>
      <c r="BF72" s="947"/>
      <c r="BG72" s="947"/>
      <c r="BH72" s="947"/>
      <c r="BI72" s="947"/>
      <c r="BJ72" s="947"/>
      <c r="BK72" s="947"/>
      <c r="BL72" s="947"/>
      <c r="BM72" s="947"/>
      <c r="BN72" s="947"/>
      <c r="BO72" s="947"/>
      <c r="BP72" s="947"/>
      <c r="BQ72" s="947"/>
      <c r="BR72" s="947"/>
      <c r="BS72" s="947"/>
      <c r="BT72" s="947"/>
      <c r="BU72" s="947"/>
      <c r="BV72" s="947"/>
      <c r="BW72" s="947"/>
      <c r="BX72" s="947"/>
      <c r="BY72" s="947"/>
      <c r="BZ72" s="947"/>
      <c r="CA72" s="947"/>
      <c r="CB72" s="947"/>
      <c r="CC72" s="947"/>
      <c r="CD72" s="947"/>
      <c r="CE72" s="947"/>
      <c r="CF72" s="947"/>
      <c r="CG72" s="947"/>
      <c r="CH72" s="947"/>
      <c r="CI72" s="947"/>
      <c r="CJ72" s="947"/>
      <c r="CK72" s="947"/>
      <c r="CL72" s="947"/>
      <c r="CM72" s="947"/>
      <c r="CN72" s="947"/>
      <c r="CO72" s="947"/>
      <c r="CP72" s="947"/>
      <c r="CQ72" s="947"/>
      <c r="CR72" s="947"/>
      <c r="CS72" s="947"/>
      <c r="CT72" s="947"/>
      <c r="CU72" s="947"/>
      <c r="CV72" s="947"/>
      <c r="CW72" s="947"/>
      <c r="CX72" s="947"/>
      <c r="CY72" s="947"/>
      <c r="CZ72" s="947"/>
      <c r="DA72" s="947"/>
      <c r="DB72" s="947"/>
      <c r="DC72" s="947"/>
      <c r="DD72" s="947"/>
      <c r="DE72" s="947"/>
      <c r="DF72" s="947"/>
      <c r="DG72" s="947"/>
      <c r="DH72" s="947"/>
      <c r="DI72" s="947"/>
      <c r="DJ72" s="947"/>
      <c r="DK72" s="947"/>
      <c r="DL72" s="947"/>
      <c r="DM72" s="947"/>
      <c r="DN72" s="947"/>
      <c r="DO72" s="947"/>
      <c r="DP72" s="947"/>
      <c r="DQ72" s="947"/>
      <c r="DR72" s="947"/>
      <c r="DS72" s="947"/>
      <c r="DT72" s="947"/>
      <c r="DU72" s="947"/>
      <c r="DV72" s="947"/>
      <c r="DW72" s="947"/>
    </row>
    <row r="73" spans="1:127" ht="13.7" customHeight="1" x14ac:dyDescent="0.3">
      <c r="A73" s="1223" t="s">
        <v>189</v>
      </c>
      <c r="B73" s="1224" t="str">
        <f t="shared" si="49"/>
        <v>rgb:[211,211,211], hsl:[  0.0,  0.0, 82.7], hwb:[  0.0, 82.7, 17.3]</v>
      </c>
      <c r="C73" s="926" t="str">
        <f t="shared" si="50"/>
        <v>rgb(211 211 211)</v>
      </c>
      <c r="D73" s="926" t="str">
        <f t="shared" si="51"/>
        <v>hsl(0 0% 82.7%)</v>
      </c>
      <c r="E73" s="926" t="str">
        <f t="shared" si="52"/>
        <v>hwb(0 82.7% 17.3%)</v>
      </c>
      <c r="F73" s="964" t="str">
        <f t="shared" si="53"/>
        <v>211</v>
      </c>
      <c r="G73" s="965" t="str">
        <f t="shared" si="36"/>
        <v>211</v>
      </c>
      <c r="H73" s="966" t="str">
        <f t="shared" si="37"/>
        <v>211</v>
      </c>
      <c r="I73" s="964" t="str">
        <f t="shared" si="54"/>
        <v xml:space="preserve">  0.0</v>
      </c>
      <c r="J73" s="965" t="str">
        <f t="shared" si="38"/>
        <v xml:space="preserve">  0.0</v>
      </c>
      <c r="K73" s="966" t="str">
        <f t="shared" si="39"/>
        <v xml:space="preserve"> 82.7</v>
      </c>
      <c r="L73" s="964" t="str">
        <f t="shared" si="55"/>
        <v xml:space="preserve">  0.0</v>
      </c>
      <c r="M73" s="965" t="str">
        <f t="shared" si="56"/>
        <v xml:space="preserve"> 82.7</v>
      </c>
      <c r="N73" s="966" t="str">
        <f t="shared" si="40"/>
        <v xml:space="preserve"> 17.3</v>
      </c>
      <c r="O73" s="984">
        <f t="shared" si="41"/>
        <v>0</v>
      </c>
      <c r="P73" s="985">
        <f t="shared" si="42"/>
        <v>0</v>
      </c>
      <c r="Q73" s="986">
        <f t="shared" si="57"/>
        <v>82.7</v>
      </c>
      <c r="R73" s="984">
        <f t="shared" si="58"/>
        <v>0</v>
      </c>
      <c r="S73" s="985">
        <f t="shared" si="59"/>
        <v>82.7</v>
      </c>
      <c r="T73" s="986">
        <f t="shared" si="43"/>
        <v>17.3</v>
      </c>
      <c r="U73" s="973">
        <v>211</v>
      </c>
      <c r="V73" s="974">
        <v>211</v>
      </c>
      <c r="W73" s="975">
        <v>211</v>
      </c>
      <c r="X73" s="996">
        <f t="shared" si="44"/>
        <v>0</v>
      </c>
      <c r="Y73" s="997">
        <f t="shared" si="45"/>
        <v>0</v>
      </c>
      <c r="Z73" s="998">
        <f t="shared" si="46"/>
        <v>82.745098039215677</v>
      </c>
      <c r="AA73" s="996">
        <f t="shared" si="47"/>
        <v>82.745098039215677</v>
      </c>
      <c r="AB73" s="998">
        <f t="shared" si="48"/>
        <v>17.25490196078432</v>
      </c>
      <c r="AC73" s="955">
        <f t="shared" si="60"/>
        <v>0.82745098039215681</v>
      </c>
      <c r="AD73" s="956">
        <f t="shared" si="61"/>
        <v>0.82745098039215681</v>
      </c>
      <c r="AE73" s="957">
        <f t="shared" si="62"/>
        <v>0.82745098039215681</v>
      </c>
      <c r="AF73" s="955">
        <f t="shared" si="63"/>
        <v>0.82745098039215681</v>
      </c>
      <c r="AG73" s="956">
        <f t="shared" si="64"/>
        <v>0.82745098039215681</v>
      </c>
      <c r="AH73" s="956">
        <f t="shared" si="65"/>
        <v>0</v>
      </c>
      <c r="AI73" s="957">
        <f t="shared" si="66"/>
        <v>1.6549019607843136</v>
      </c>
      <c r="AJ73" s="947"/>
      <c r="AK73" s="947"/>
      <c r="AL73" s="947"/>
      <c r="AM73" s="947"/>
      <c r="AN73" s="947"/>
      <c r="AO73" s="947"/>
      <c r="AP73" s="947"/>
      <c r="AQ73" s="947"/>
      <c r="AR73" s="947"/>
      <c r="AS73" s="947"/>
      <c r="AT73" s="947"/>
      <c r="AU73" s="947"/>
      <c r="AV73" s="947"/>
      <c r="AW73" s="947"/>
      <c r="AX73" s="947"/>
      <c r="AY73" s="947"/>
      <c r="AZ73" s="947"/>
      <c r="BA73" s="947"/>
      <c r="BB73" s="947"/>
      <c r="BC73" s="947"/>
      <c r="BD73" s="947"/>
      <c r="BE73" s="947"/>
      <c r="BF73" s="947"/>
      <c r="BG73" s="947"/>
      <c r="BH73" s="947"/>
      <c r="BI73" s="947"/>
      <c r="BJ73" s="947"/>
      <c r="BK73" s="947"/>
      <c r="BL73" s="947"/>
      <c r="BM73" s="947"/>
      <c r="BN73" s="947"/>
      <c r="BO73" s="947"/>
      <c r="BP73" s="947"/>
      <c r="BQ73" s="947"/>
      <c r="BR73" s="947"/>
      <c r="BS73" s="947"/>
      <c r="BT73" s="947"/>
      <c r="BU73" s="947"/>
      <c r="BV73" s="947"/>
      <c r="BW73" s="947"/>
      <c r="BX73" s="947"/>
      <c r="BY73" s="947"/>
      <c r="BZ73" s="947"/>
      <c r="CA73" s="947"/>
      <c r="CB73" s="947"/>
      <c r="CC73" s="947"/>
      <c r="CD73" s="947"/>
      <c r="CE73" s="947"/>
      <c r="CF73" s="947"/>
      <c r="CG73" s="947"/>
      <c r="CH73" s="947"/>
      <c r="CI73" s="947"/>
      <c r="CJ73" s="947"/>
      <c r="CK73" s="947"/>
      <c r="CL73" s="947"/>
      <c r="CM73" s="947"/>
      <c r="CN73" s="947"/>
      <c r="CO73" s="947"/>
      <c r="CP73" s="947"/>
      <c r="CQ73" s="947"/>
      <c r="CR73" s="947"/>
      <c r="CS73" s="947"/>
      <c r="CT73" s="947"/>
      <c r="CU73" s="947"/>
      <c r="CV73" s="947"/>
      <c r="CW73" s="947"/>
      <c r="CX73" s="947"/>
      <c r="CY73" s="947"/>
      <c r="CZ73" s="947"/>
      <c r="DA73" s="947"/>
      <c r="DB73" s="947"/>
      <c r="DC73" s="947"/>
      <c r="DD73" s="947"/>
      <c r="DE73" s="947"/>
      <c r="DF73" s="947"/>
      <c r="DG73" s="947"/>
      <c r="DH73" s="947"/>
      <c r="DI73" s="947"/>
      <c r="DJ73" s="947"/>
      <c r="DK73" s="947"/>
      <c r="DL73" s="947"/>
      <c r="DM73" s="947"/>
      <c r="DN73" s="947"/>
      <c r="DO73" s="947"/>
      <c r="DP73" s="947"/>
      <c r="DQ73" s="947"/>
      <c r="DR73" s="947"/>
      <c r="DS73" s="947"/>
      <c r="DT73" s="947"/>
      <c r="DU73" s="947"/>
      <c r="DV73" s="947"/>
      <c r="DW73" s="947"/>
    </row>
    <row r="74" spans="1:127" ht="13.7" customHeight="1" x14ac:dyDescent="0.3">
      <c r="A74" s="1223" t="s">
        <v>190</v>
      </c>
      <c r="B74" s="1224" t="str">
        <f t="shared" si="49"/>
        <v>rgb:[144,238,144], hsl:[120.0, 73.4, 74.9], hwb:[120.0, 56.5,  6.7]</v>
      </c>
      <c r="C74" s="926" t="str">
        <f t="shared" si="50"/>
        <v>rgb(144 238 144)</v>
      </c>
      <c r="D74" s="926" t="str">
        <f t="shared" si="51"/>
        <v>hsl(120 73.4% 74.9%)</v>
      </c>
      <c r="E74" s="926" t="str">
        <f t="shared" si="52"/>
        <v>hwb(120 56.5% 6.7%)</v>
      </c>
      <c r="F74" s="964" t="str">
        <f t="shared" si="53"/>
        <v>144</v>
      </c>
      <c r="G74" s="965" t="str">
        <f t="shared" si="36"/>
        <v>238</v>
      </c>
      <c r="H74" s="966" t="str">
        <f t="shared" si="37"/>
        <v>144</v>
      </c>
      <c r="I74" s="964" t="str">
        <f t="shared" si="54"/>
        <v>120.0</v>
      </c>
      <c r="J74" s="965" t="str">
        <f t="shared" si="38"/>
        <v xml:space="preserve"> 73.4</v>
      </c>
      <c r="K74" s="966" t="str">
        <f t="shared" si="39"/>
        <v xml:space="preserve"> 74.9</v>
      </c>
      <c r="L74" s="964" t="str">
        <f t="shared" si="55"/>
        <v>120.0</v>
      </c>
      <c r="M74" s="965" t="str">
        <f t="shared" si="56"/>
        <v xml:space="preserve"> 56.5</v>
      </c>
      <c r="N74" s="966" t="str">
        <f t="shared" si="40"/>
        <v xml:space="preserve">  6.7</v>
      </c>
      <c r="O74" s="984">
        <f t="shared" si="41"/>
        <v>120</v>
      </c>
      <c r="P74" s="985">
        <f t="shared" si="42"/>
        <v>73.400000000000006</v>
      </c>
      <c r="Q74" s="986">
        <f t="shared" si="57"/>
        <v>74.900000000000006</v>
      </c>
      <c r="R74" s="984">
        <f t="shared" si="58"/>
        <v>120</v>
      </c>
      <c r="S74" s="985">
        <f t="shared" si="59"/>
        <v>56.5</v>
      </c>
      <c r="T74" s="986">
        <f t="shared" si="43"/>
        <v>6.7</v>
      </c>
      <c r="U74" s="973">
        <v>144</v>
      </c>
      <c r="V74" s="974">
        <v>238</v>
      </c>
      <c r="W74" s="975">
        <v>144</v>
      </c>
      <c r="X74" s="996">
        <f t="shared" si="44"/>
        <v>120</v>
      </c>
      <c r="Y74" s="997">
        <f t="shared" si="45"/>
        <v>73.4375</v>
      </c>
      <c r="Z74" s="998">
        <f t="shared" si="46"/>
        <v>74.901960784313729</v>
      </c>
      <c r="AA74" s="996">
        <f t="shared" si="47"/>
        <v>56.470588235294116</v>
      </c>
      <c r="AB74" s="998">
        <f t="shared" si="48"/>
        <v>6.6666666666666652</v>
      </c>
      <c r="AC74" s="955">
        <f t="shared" si="60"/>
        <v>0.56470588235294117</v>
      </c>
      <c r="AD74" s="956">
        <f t="shared" si="61"/>
        <v>0.93333333333333335</v>
      </c>
      <c r="AE74" s="957">
        <f t="shared" si="62"/>
        <v>0.56470588235294117</v>
      </c>
      <c r="AF74" s="955">
        <f t="shared" si="63"/>
        <v>0.56470588235294117</v>
      </c>
      <c r="AG74" s="956">
        <f t="shared" si="64"/>
        <v>0.93333333333333335</v>
      </c>
      <c r="AH74" s="956">
        <f t="shared" si="65"/>
        <v>0.36862745098039218</v>
      </c>
      <c r="AI74" s="957">
        <f t="shared" si="66"/>
        <v>1.4980392156862745</v>
      </c>
      <c r="AJ74" s="947"/>
      <c r="AK74" s="947"/>
      <c r="AL74" s="947"/>
      <c r="AM74" s="947"/>
      <c r="AN74" s="947"/>
      <c r="AO74" s="947"/>
      <c r="AP74" s="947"/>
      <c r="AQ74" s="947"/>
      <c r="AR74" s="947"/>
      <c r="AS74" s="947"/>
      <c r="AT74" s="947"/>
      <c r="AU74" s="947"/>
      <c r="AV74" s="947"/>
      <c r="AW74" s="947"/>
      <c r="AX74" s="947"/>
      <c r="AY74" s="947"/>
      <c r="AZ74" s="947"/>
      <c r="BA74" s="947"/>
      <c r="BB74" s="947"/>
      <c r="BC74" s="947"/>
      <c r="BD74" s="947"/>
      <c r="BE74" s="947"/>
      <c r="BF74" s="947"/>
      <c r="BG74" s="947"/>
      <c r="BH74" s="947"/>
      <c r="BI74" s="947"/>
      <c r="BJ74" s="947"/>
      <c r="BK74" s="947"/>
      <c r="BL74" s="947"/>
      <c r="BM74" s="947"/>
      <c r="BN74" s="947"/>
      <c r="BO74" s="947"/>
      <c r="BP74" s="947"/>
      <c r="BQ74" s="947"/>
      <c r="BR74" s="947"/>
      <c r="BS74" s="947"/>
      <c r="BT74" s="947"/>
      <c r="BU74" s="947"/>
      <c r="BV74" s="947"/>
      <c r="BW74" s="947"/>
      <c r="BX74" s="947"/>
      <c r="BY74" s="947"/>
      <c r="BZ74" s="947"/>
      <c r="CA74" s="947"/>
      <c r="CB74" s="947"/>
      <c r="CC74" s="947"/>
      <c r="CD74" s="947"/>
      <c r="CE74" s="947"/>
      <c r="CF74" s="947"/>
      <c r="CG74" s="947"/>
      <c r="CH74" s="947"/>
      <c r="CI74" s="947"/>
      <c r="CJ74" s="947"/>
      <c r="CK74" s="947"/>
      <c r="CL74" s="947"/>
      <c r="CM74" s="947"/>
      <c r="CN74" s="947"/>
      <c r="CO74" s="947"/>
      <c r="CP74" s="947"/>
      <c r="CQ74" s="947"/>
      <c r="CR74" s="947"/>
      <c r="CS74" s="947"/>
      <c r="CT74" s="947"/>
      <c r="CU74" s="947"/>
      <c r="CV74" s="947"/>
      <c r="CW74" s="947"/>
      <c r="CX74" s="947"/>
      <c r="CY74" s="947"/>
      <c r="CZ74" s="947"/>
      <c r="DA74" s="947"/>
      <c r="DB74" s="947"/>
      <c r="DC74" s="947"/>
      <c r="DD74" s="947"/>
      <c r="DE74" s="947"/>
      <c r="DF74" s="947"/>
      <c r="DG74" s="947"/>
      <c r="DH74" s="947"/>
      <c r="DI74" s="947"/>
      <c r="DJ74" s="947"/>
      <c r="DK74" s="947"/>
      <c r="DL74" s="947"/>
      <c r="DM74" s="947"/>
      <c r="DN74" s="947"/>
      <c r="DO74" s="947"/>
      <c r="DP74" s="947"/>
      <c r="DQ74" s="947"/>
      <c r="DR74" s="947"/>
      <c r="DS74" s="947"/>
      <c r="DT74" s="947"/>
      <c r="DU74" s="947"/>
      <c r="DV74" s="947"/>
      <c r="DW74" s="947"/>
    </row>
    <row r="75" spans="1:127" ht="13.7" customHeight="1" x14ac:dyDescent="0.3">
      <c r="A75" s="1223" t="s">
        <v>191</v>
      </c>
      <c r="B75" s="1224" t="str">
        <f t="shared" si="49"/>
        <v>rgb:[211,211,211], hsl:[  0.0,  0.0, 82.7], hwb:[  0.0, 82.7, 17.3]</v>
      </c>
      <c r="C75" s="926" t="str">
        <f t="shared" si="50"/>
        <v>rgb(211 211 211)</v>
      </c>
      <c r="D75" s="926" t="str">
        <f t="shared" si="51"/>
        <v>hsl(0 0% 82.7%)</v>
      </c>
      <c r="E75" s="926" t="str">
        <f t="shared" si="52"/>
        <v>hwb(0 82.7% 17.3%)</v>
      </c>
      <c r="F75" s="964" t="str">
        <f t="shared" si="53"/>
        <v>211</v>
      </c>
      <c r="G75" s="965" t="str">
        <f t="shared" si="36"/>
        <v>211</v>
      </c>
      <c r="H75" s="966" t="str">
        <f t="shared" si="37"/>
        <v>211</v>
      </c>
      <c r="I75" s="964" t="str">
        <f t="shared" si="54"/>
        <v xml:space="preserve">  0.0</v>
      </c>
      <c r="J75" s="965" t="str">
        <f t="shared" si="38"/>
        <v xml:space="preserve">  0.0</v>
      </c>
      <c r="K75" s="966" t="str">
        <f t="shared" si="39"/>
        <v xml:space="preserve"> 82.7</v>
      </c>
      <c r="L75" s="964" t="str">
        <f t="shared" si="55"/>
        <v xml:space="preserve">  0.0</v>
      </c>
      <c r="M75" s="965" t="str">
        <f t="shared" si="56"/>
        <v xml:space="preserve"> 82.7</v>
      </c>
      <c r="N75" s="966" t="str">
        <f t="shared" si="40"/>
        <v xml:space="preserve"> 17.3</v>
      </c>
      <c r="O75" s="984">
        <f t="shared" si="41"/>
        <v>0</v>
      </c>
      <c r="P75" s="985">
        <f t="shared" si="42"/>
        <v>0</v>
      </c>
      <c r="Q75" s="986">
        <f t="shared" si="57"/>
        <v>82.7</v>
      </c>
      <c r="R75" s="984">
        <f t="shared" si="58"/>
        <v>0</v>
      </c>
      <c r="S75" s="985">
        <f t="shared" si="59"/>
        <v>82.7</v>
      </c>
      <c r="T75" s="986">
        <f t="shared" si="43"/>
        <v>17.3</v>
      </c>
      <c r="U75" s="973">
        <v>211</v>
      </c>
      <c r="V75" s="974">
        <v>211</v>
      </c>
      <c r="W75" s="975">
        <v>211</v>
      </c>
      <c r="X75" s="996">
        <f t="shared" si="44"/>
        <v>0</v>
      </c>
      <c r="Y75" s="997">
        <f t="shared" si="45"/>
        <v>0</v>
      </c>
      <c r="Z75" s="998">
        <f t="shared" si="46"/>
        <v>82.745098039215677</v>
      </c>
      <c r="AA75" s="996">
        <f t="shared" si="47"/>
        <v>82.745098039215677</v>
      </c>
      <c r="AB75" s="998">
        <f t="shared" si="48"/>
        <v>17.25490196078432</v>
      </c>
      <c r="AC75" s="955">
        <f t="shared" si="60"/>
        <v>0.82745098039215681</v>
      </c>
      <c r="AD75" s="956">
        <f t="shared" si="61"/>
        <v>0.82745098039215681</v>
      </c>
      <c r="AE75" s="957">
        <f t="shared" si="62"/>
        <v>0.82745098039215681</v>
      </c>
      <c r="AF75" s="955">
        <f t="shared" si="63"/>
        <v>0.82745098039215681</v>
      </c>
      <c r="AG75" s="956">
        <f t="shared" si="64"/>
        <v>0.82745098039215681</v>
      </c>
      <c r="AH75" s="956">
        <f t="shared" si="65"/>
        <v>0</v>
      </c>
      <c r="AI75" s="957">
        <f t="shared" si="66"/>
        <v>1.6549019607843136</v>
      </c>
      <c r="AJ75" s="947"/>
      <c r="AK75" s="947"/>
      <c r="AL75" s="947"/>
      <c r="AM75" s="947"/>
      <c r="AN75" s="947"/>
      <c r="AO75" s="947"/>
      <c r="AP75" s="947"/>
      <c r="AQ75" s="947"/>
      <c r="AR75" s="947"/>
      <c r="AS75" s="947"/>
      <c r="AT75" s="947"/>
      <c r="AU75" s="947"/>
      <c r="AV75" s="947"/>
      <c r="AW75" s="947"/>
      <c r="AX75" s="947"/>
      <c r="AY75" s="947"/>
      <c r="AZ75" s="947"/>
      <c r="BA75" s="947"/>
      <c r="BB75" s="947"/>
      <c r="BC75" s="947"/>
      <c r="BD75" s="947"/>
      <c r="BE75" s="947"/>
      <c r="BF75" s="947"/>
      <c r="BG75" s="947"/>
      <c r="BH75" s="947"/>
      <c r="BI75" s="947"/>
      <c r="BJ75" s="947"/>
      <c r="BK75" s="947"/>
      <c r="BL75" s="947"/>
      <c r="BM75" s="947"/>
      <c r="BN75" s="947"/>
      <c r="BO75" s="947"/>
      <c r="BP75" s="947"/>
      <c r="BQ75" s="947"/>
      <c r="BR75" s="947"/>
      <c r="BS75" s="947"/>
      <c r="BT75" s="947"/>
      <c r="BU75" s="947"/>
      <c r="BV75" s="947"/>
      <c r="BW75" s="947"/>
      <c r="BX75" s="947"/>
      <c r="BY75" s="947"/>
      <c r="BZ75" s="947"/>
      <c r="CA75" s="947"/>
      <c r="CB75" s="947"/>
      <c r="CC75" s="947"/>
      <c r="CD75" s="947"/>
      <c r="CE75" s="947"/>
      <c r="CF75" s="947"/>
      <c r="CG75" s="947"/>
      <c r="CH75" s="947"/>
      <c r="CI75" s="947"/>
      <c r="CJ75" s="947"/>
      <c r="CK75" s="947"/>
      <c r="CL75" s="947"/>
      <c r="CM75" s="947"/>
      <c r="CN75" s="947"/>
      <c r="CO75" s="947"/>
      <c r="CP75" s="947"/>
      <c r="CQ75" s="947"/>
      <c r="CR75" s="947"/>
      <c r="CS75" s="947"/>
      <c r="CT75" s="947"/>
      <c r="CU75" s="947"/>
      <c r="CV75" s="947"/>
      <c r="CW75" s="947"/>
      <c r="CX75" s="947"/>
      <c r="CY75" s="947"/>
      <c r="CZ75" s="947"/>
      <c r="DA75" s="947"/>
      <c r="DB75" s="947"/>
      <c r="DC75" s="947"/>
      <c r="DD75" s="947"/>
      <c r="DE75" s="947"/>
      <c r="DF75" s="947"/>
      <c r="DG75" s="947"/>
      <c r="DH75" s="947"/>
      <c r="DI75" s="947"/>
      <c r="DJ75" s="947"/>
      <c r="DK75" s="947"/>
      <c r="DL75" s="947"/>
      <c r="DM75" s="947"/>
      <c r="DN75" s="947"/>
      <c r="DO75" s="947"/>
      <c r="DP75" s="947"/>
      <c r="DQ75" s="947"/>
      <c r="DR75" s="947"/>
      <c r="DS75" s="947"/>
      <c r="DT75" s="947"/>
      <c r="DU75" s="947"/>
      <c r="DV75" s="947"/>
      <c r="DW75" s="947"/>
    </row>
    <row r="76" spans="1:127" ht="13.7" customHeight="1" x14ac:dyDescent="0.3">
      <c r="A76" s="1223" t="s">
        <v>192</v>
      </c>
      <c r="B76" s="1224" t="str">
        <f t="shared" si="49"/>
        <v>rgb:[255,182,193], hsl:[351.0,100.0, 85.7], hwb:[351.0, 71.4,  0.0]</v>
      </c>
      <c r="C76" s="926" t="str">
        <f t="shared" si="50"/>
        <v>rgb(255 182 193)</v>
      </c>
      <c r="D76" s="926" t="str">
        <f t="shared" si="51"/>
        <v>hsl(351 100% 85.7%)</v>
      </c>
      <c r="E76" s="926" t="str">
        <f t="shared" si="52"/>
        <v>hwb(351 71.4% 0%)</v>
      </c>
      <c r="F76" s="964" t="str">
        <f t="shared" si="53"/>
        <v>255</v>
      </c>
      <c r="G76" s="965" t="str">
        <f t="shared" si="36"/>
        <v>182</v>
      </c>
      <c r="H76" s="966" t="str">
        <f t="shared" si="37"/>
        <v>193</v>
      </c>
      <c r="I76" s="964" t="str">
        <f t="shared" si="54"/>
        <v>351.0</v>
      </c>
      <c r="J76" s="965" t="str">
        <f t="shared" si="38"/>
        <v>100.0</v>
      </c>
      <c r="K76" s="966" t="str">
        <f t="shared" si="39"/>
        <v xml:space="preserve"> 85.7</v>
      </c>
      <c r="L76" s="964" t="str">
        <f t="shared" si="55"/>
        <v>351.0</v>
      </c>
      <c r="M76" s="965" t="str">
        <f t="shared" si="56"/>
        <v xml:space="preserve"> 71.4</v>
      </c>
      <c r="N76" s="966" t="str">
        <f t="shared" si="40"/>
        <v xml:space="preserve">  0.0</v>
      </c>
      <c r="O76" s="984">
        <f t="shared" si="41"/>
        <v>351</v>
      </c>
      <c r="P76" s="985">
        <f t="shared" si="42"/>
        <v>100</v>
      </c>
      <c r="Q76" s="986">
        <f t="shared" si="57"/>
        <v>85.7</v>
      </c>
      <c r="R76" s="984">
        <f t="shared" si="58"/>
        <v>351</v>
      </c>
      <c r="S76" s="985">
        <f t="shared" si="59"/>
        <v>71.400000000000006</v>
      </c>
      <c r="T76" s="986">
        <f t="shared" si="43"/>
        <v>0</v>
      </c>
      <c r="U76" s="973">
        <v>255</v>
      </c>
      <c r="V76" s="974">
        <v>182</v>
      </c>
      <c r="W76" s="975">
        <v>193</v>
      </c>
      <c r="X76" s="996">
        <f t="shared" si="44"/>
        <v>350.95890410958901</v>
      </c>
      <c r="Y76" s="997">
        <f t="shared" si="45"/>
        <v>100.00000000000004</v>
      </c>
      <c r="Z76" s="998">
        <f t="shared" si="46"/>
        <v>85.686274509803923</v>
      </c>
      <c r="AA76" s="996">
        <f t="shared" si="47"/>
        <v>71.372549019607845</v>
      </c>
      <c r="AB76" s="998">
        <f t="shared" si="48"/>
        <v>0</v>
      </c>
      <c r="AC76" s="955">
        <f t="shared" si="60"/>
        <v>1</v>
      </c>
      <c r="AD76" s="956">
        <f t="shared" si="61"/>
        <v>0.71372549019607845</v>
      </c>
      <c r="AE76" s="957">
        <f t="shared" si="62"/>
        <v>0.75686274509803919</v>
      </c>
      <c r="AF76" s="955">
        <f t="shared" si="63"/>
        <v>0.71372549019607845</v>
      </c>
      <c r="AG76" s="956">
        <f t="shared" si="64"/>
        <v>1</v>
      </c>
      <c r="AH76" s="956">
        <f t="shared" si="65"/>
        <v>0.28627450980392155</v>
      </c>
      <c r="AI76" s="957">
        <f t="shared" si="66"/>
        <v>1.7137254901960786</v>
      </c>
      <c r="AJ76" s="947"/>
      <c r="AK76" s="947"/>
      <c r="AL76" s="947"/>
      <c r="AM76" s="947"/>
      <c r="AN76" s="947"/>
      <c r="AO76" s="947"/>
      <c r="AP76" s="947"/>
      <c r="AQ76" s="947"/>
      <c r="AR76" s="947"/>
      <c r="AS76" s="947"/>
      <c r="AT76" s="947"/>
      <c r="AU76" s="947"/>
      <c r="AV76" s="947"/>
      <c r="AW76" s="947"/>
      <c r="AX76" s="947"/>
      <c r="AY76" s="947"/>
      <c r="AZ76" s="947"/>
      <c r="BA76" s="947"/>
      <c r="BB76" s="947"/>
      <c r="BC76" s="947"/>
      <c r="BD76" s="947"/>
      <c r="BE76" s="947"/>
      <c r="BF76" s="947"/>
      <c r="BG76" s="947"/>
      <c r="BH76" s="947"/>
      <c r="BI76" s="947"/>
      <c r="BJ76" s="947"/>
      <c r="BK76" s="947"/>
      <c r="BL76" s="947"/>
      <c r="BM76" s="947"/>
      <c r="BN76" s="947"/>
      <c r="BO76" s="947"/>
      <c r="BP76" s="947"/>
      <c r="BQ76" s="947"/>
      <c r="BR76" s="947"/>
      <c r="BS76" s="947"/>
      <c r="BT76" s="947"/>
      <c r="BU76" s="947"/>
      <c r="BV76" s="947"/>
      <c r="BW76" s="947"/>
      <c r="BX76" s="947"/>
      <c r="BY76" s="947"/>
      <c r="BZ76" s="947"/>
      <c r="CA76" s="947"/>
      <c r="CB76" s="947"/>
      <c r="CC76" s="947"/>
      <c r="CD76" s="947"/>
      <c r="CE76" s="947"/>
      <c r="CF76" s="947"/>
      <c r="CG76" s="947"/>
      <c r="CH76" s="947"/>
      <c r="CI76" s="947"/>
      <c r="CJ76" s="947"/>
      <c r="CK76" s="947"/>
      <c r="CL76" s="947"/>
      <c r="CM76" s="947"/>
      <c r="CN76" s="947"/>
      <c r="CO76" s="947"/>
      <c r="CP76" s="947"/>
      <c r="CQ76" s="947"/>
      <c r="CR76" s="947"/>
      <c r="CS76" s="947"/>
      <c r="CT76" s="947"/>
      <c r="CU76" s="947"/>
      <c r="CV76" s="947"/>
      <c r="CW76" s="947"/>
      <c r="CX76" s="947"/>
      <c r="CY76" s="947"/>
      <c r="CZ76" s="947"/>
      <c r="DA76" s="947"/>
      <c r="DB76" s="947"/>
      <c r="DC76" s="947"/>
      <c r="DD76" s="947"/>
      <c r="DE76" s="947"/>
      <c r="DF76" s="947"/>
      <c r="DG76" s="947"/>
      <c r="DH76" s="947"/>
      <c r="DI76" s="947"/>
      <c r="DJ76" s="947"/>
      <c r="DK76" s="947"/>
      <c r="DL76" s="947"/>
      <c r="DM76" s="947"/>
      <c r="DN76" s="947"/>
      <c r="DO76" s="947"/>
      <c r="DP76" s="947"/>
      <c r="DQ76" s="947"/>
      <c r="DR76" s="947"/>
      <c r="DS76" s="947"/>
      <c r="DT76" s="947"/>
      <c r="DU76" s="947"/>
      <c r="DV76" s="947"/>
      <c r="DW76" s="947"/>
    </row>
    <row r="77" spans="1:127" ht="13.7" customHeight="1" x14ac:dyDescent="0.3">
      <c r="A77" s="1223" t="s">
        <v>193</v>
      </c>
      <c r="B77" s="1224" t="str">
        <f t="shared" si="49"/>
        <v>rgb:[255,160,122], hsl:[ 17.1,100.0, 73.9], hwb:[ 17.1, 47.8,  0.0]</v>
      </c>
      <c r="C77" s="926" t="str">
        <f t="shared" si="50"/>
        <v>rgb(255 160 122)</v>
      </c>
      <c r="D77" s="926" t="str">
        <f t="shared" si="51"/>
        <v>hsl(17.1 100% 73.9%)</v>
      </c>
      <c r="E77" s="926" t="str">
        <f t="shared" si="52"/>
        <v>hwb(17.1 47.8% 0%)</v>
      </c>
      <c r="F77" s="964" t="str">
        <f t="shared" si="53"/>
        <v>255</v>
      </c>
      <c r="G77" s="965" t="str">
        <f t="shared" si="36"/>
        <v>160</v>
      </c>
      <c r="H77" s="966" t="str">
        <f t="shared" si="37"/>
        <v>122</v>
      </c>
      <c r="I77" s="964" t="str">
        <f t="shared" si="54"/>
        <v xml:space="preserve"> 17.1</v>
      </c>
      <c r="J77" s="965" t="str">
        <f t="shared" si="38"/>
        <v>100.0</v>
      </c>
      <c r="K77" s="966" t="str">
        <f t="shared" si="39"/>
        <v xml:space="preserve"> 73.9</v>
      </c>
      <c r="L77" s="964" t="str">
        <f t="shared" si="55"/>
        <v xml:space="preserve"> 17.1</v>
      </c>
      <c r="M77" s="965" t="str">
        <f t="shared" si="56"/>
        <v xml:space="preserve"> 47.8</v>
      </c>
      <c r="N77" s="966" t="str">
        <f t="shared" si="40"/>
        <v xml:space="preserve">  0.0</v>
      </c>
      <c r="O77" s="984">
        <f t="shared" si="41"/>
        <v>17.100000000000001</v>
      </c>
      <c r="P77" s="985">
        <f t="shared" si="42"/>
        <v>100</v>
      </c>
      <c r="Q77" s="986">
        <f t="shared" si="57"/>
        <v>73.900000000000006</v>
      </c>
      <c r="R77" s="984">
        <f t="shared" si="58"/>
        <v>17.100000000000001</v>
      </c>
      <c r="S77" s="985">
        <f t="shared" si="59"/>
        <v>47.8</v>
      </c>
      <c r="T77" s="986">
        <f t="shared" si="43"/>
        <v>0</v>
      </c>
      <c r="U77" s="973">
        <v>255</v>
      </c>
      <c r="V77" s="974">
        <v>160</v>
      </c>
      <c r="W77" s="975">
        <v>122</v>
      </c>
      <c r="X77" s="996">
        <f t="shared" si="44"/>
        <v>17.142857142857142</v>
      </c>
      <c r="Y77" s="997">
        <f t="shared" si="45"/>
        <v>100</v>
      </c>
      <c r="Z77" s="998">
        <f t="shared" si="46"/>
        <v>73.921568627450981</v>
      </c>
      <c r="AA77" s="996">
        <f t="shared" si="47"/>
        <v>47.843137254901961</v>
      </c>
      <c r="AB77" s="998">
        <f t="shared" si="48"/>
        <v>0</v>
      </c>
      <c r="AC77" s="955">
        <f t="shared" si="60"/>
        <v>1</v>
      </c>
      <c r="AD77" s="956">
        <f t="shared" si="61"/>
        <v>0.62745098039215685</v>
      </c>
      <c r="AE77" s="957">
        <f t="shared" si="62"/>
        <v>0.47843137254901963</v>
      </c>
      <c r="AF77" s="955">
        <f t="shared" si="63"/>
        <v>0.47843137254901963</v>
      </c>
      <c r="AG77" s="956">
        <f t="shared" si="64"/>
        <v>1</v>
      </c>
      <c r="AH77" s="956">
        <f t="shared" si="65"/>
        <v>0.52156862745098032</v>
      </c>
      <c r="AI77" s="957">
        <f t="shared" si="66"/>
        <v>1.4784313725490197</v>
      </c>
      <c r="AJ77" s="947"/>
      <c r="AK77" s="947"/>
      <c r="AL77" s="947"/>
      <c r="AM77" s="947"/>
      <c r="AN77" s="947"/>
      <c r="AO77" s="947"/>
      <c r="AP77" s="947"/>
      <c r="AQ77" s="947"/>
      <c r="AR77" s="947"/>
      <c r="AS77" s="947"/>
      <c r="AT77" s="947"/>
      <c r="AU77" s="947"/>
      <c r="AV77" s="947"/>
      <c r="AW77" s="947"/>
      <c r="AX77" s="947"/>
      <c r="AY77" s="947"/>
      <c r="AZ77" s="947"/>
      <c r="BA77" s="947"/>
      <c r="BB77" s="947"/>
      <c r="BC77" s="947"/>
      <c r="BD77" s="947"/>
      <c r="BE77" s="947"/>
      <c r="BF77" s="947"/>
      <c r="BG77" s="947"/>
      <c r="BH77" s="947"/>
      <c r="BI77" s="947"/>
      <c r="BJ77" s="947"/>
      <c r="BK77" s="947"/>
      <c r="BL77" s="947"/>
      <c r="BM77" s="947"/>
      <c r="BN77" s="947"/>
      <c r="BO77" s="947"/>
      <c r="BP77" s="947"/>
      <c r="BQ77" s="947"/>
      <c r="BR77" s="947"/>
      <c r="BS77" s="947"/>
      <c r="BT77" s="947"/>
      <c r="BU77" s="947"/>
      <c r="BV77" s="947"/>
      <c r="BW77" s="947"/>
      <c r="BX77" s="947"/>
      <c r="BY77" s="947"/>
      <c r="BZ77" s="947"/>
      <c r="CA77" s="947"/>
      <c r="CB77" s="947"/>
      <c r="CC77" s="947"/>
      <c r="CD77" s="947"/>
      <c r="CE77" s="947"/>
      <c r="CF77" s="947"/>
      <c r="CG77" s="947"/>
      <c r="CH77" s="947"/>
      <c r="CI77" s="947"/>
      <c r="CJ77" s="947"/>
      <c r="CK77" s="947"/>
      <c r="CL77" s="947"/>
      <c r="CM77" s="947"/>
      <c r="CN77" s="947"/>
      <c r="CO77" s="947"/>
      <c r="CP77" s="947"/>
      <c r="CQ77" s="947"/>
      <c r="CR77" s="947"/>
      <c r="CS77" s="947"/>
      <c r="CT77" s="947"/>
      <c r="CU77" s="947"/>
      <c r="CV77" s="947"/>
      <c r="CW77" s="947"/>
      <c r="CX77" s="947"/>
      <c r="CY77" s="947"/>
      <c r="CZ77" s="947"/>
      <c r="DA77" s="947"/>
      <c r="DB77" s="947"/>
      <c r="DC77" s="947"/>
      <c r="DD77" s="947"/>
      <c r="DE77" s="947"/>
      <c r="DF77" s="947"/>
      <c r="DG77" s="947"/>
      <c r="DH77" s="947"/>
      <c r="DI77" s="947"/>
      <c r="DJ77" s="947"/>
      <c r="DK77" s="947"/>
      <c r="DL77" s="947"/>
      <c r="DM77" s="947"/>
      <c r="DN77" s="947"/>
      <c r="DO77" s="947"/>
      <c r="DP77" s="947"/>
      <c r="DQ77" s="947"/>
      <c r="DR77" s="947"/>
      <c r="DS77" s="947"/>
      <c r="DT77" s="947"/>
      <c r="DU77" s="947"/>
      <c r="DV77" s="947"/>
      <c r="DW77" s="947"/>
    </row>
    <row r="78" spans="1:127" ht="13.7" customHeight="1" x14ac:dyDescent="0.3">
      <c r="A78" s="1223" t="s">
        <v>194</v>
      </c>
      <c r="B78" s="1224" t="str">
        <f t="shared" si="49"/>
        <v>rgb:[ 32,178,170], hsl:[176.7, 69.5, 41.2], hwb:[176.7, 12.5, 30.2]</v>
      </c>
      <c r="C78" s="926" t="str">
        <f t="shared" si="50"/>
        <v>rgb(32 178 170)</v>
      </c>
      <c r="D78" s="926" t="str">
        <f t="shared" si="51"/>
        <v>hsl(176.7 69.5% 41.2%)</v>
      </c>
      <c r="E78" s="926" t="str">
        <f t="shared" si="52"/>
        <v>hwb(176.7 12.5% 30.2%)</v>
      </c>
      <c r="F78" s="964" t="str">
        <f t="shared" si="53"/>
        <v xml:space="preserve"> 32</v>
      </c>
      <c r="G78" s="965" t="str">
        <f t="shared" si="36"/>
        <v>178</v>
      </c>
      <c r="H78" s="966" t="str">
        <f t="shared" si="37"/>
        <v>170</v>
      </c>
      <c r="I78" s="964" t="str">
        <f t="shared" si="54"/>
        <v>176.7</v>
      </c>
      <c r="J78" s="965" t="str">
        <f t="shared" si="38"/>
        <v xml:space="preserve"> 69.5</v>
      </c>
      <c r="K78" s="966" t="str">
        <f t="shared" si="39"/>
        <v xml:space="preserve"> 41.2</v>
      </c>
      <c r="L78" s="964" t="str">
        <f t="shared" si="55"/>
        <v>176.7</v>
      </c>
      <c r="M78" s="965" t="str">
        <f t="shared" si="56"/>
        <v xml:space="preserve"> 12.5</v>
      </c>
      <c r="N78" s="966" t="str">
        <f t="shared" si="40"/>
        <v xml:space="preserve"> 30.2</v>
      </c>
      <c r="O78" s="984">
        <f t="shared" si="41"/>
        <v>176.7</v>
      </c>
      <c r="P78" s="985">
        <f t="shared" si="42"/>
        <v>69.5</v>
      </c>
      <c r="Q78" s="986">
        <f t="shared" si="57"/>
        <v>41.2</v>
      </c>
      <c r="R78" s="984">
        <f t="shared" si="58"/>
        <v>176.7</v>
      </c>
      <c r="S78" s="985">
        <f t="shared" si="59"/>
        <v>12.5</v>
      </c>
      <c r="T78" s="986">
        <f t="shared" si="43"/>
        <v>30.2</v>
      </c>
      <c r="U78" s="973">
        <v>32</v>
      </c>
      <c r="V78" s="974">
        <v>178</v>
      </c>
      <c r="W78" s="975">
        <v>170</v>
      </c>
      <c r="X78" s="996">
        <f t="shared" si="44"/>
        <v>176.71232876712327</v>
      </c>
      <c r="Y78" s="997">
        <f t="shared" si="45"/>
        <v>69.523809523809518</v>
      </c>
      <c r="Z78" s="998">
        <f t="shared" si="46"/>
        <v>41.17647058823529</v>
      </c>
      <c r="AA78" s="996">
        <f t="shared" si="47"/>
        <v>12.549019607843137</v>
      </c>
      <c r="AB78" s="998">
        <f t="shared" si="48"/>
        <v>30.196078431372552</v>
      </c>
      <c r="AC78" s="955">
        <f t="shared" si="60"/>
        <v>0.12549019607843137</v>
      </c>
      <c r="AD78" s="956">
        <f t="shared" si="61"/>
        <v>0.69803921568627447</v>
      </c>
      <c r="AE78" s="957">
        <f t="shared" si="62"/>
        <v>0.66666666666666663</v>
      </c>
      <c r="AF78" s="955">
        <f t="shared" si="63"/>
        <v>0.12549019607843137</v>
      </c>
      <c r="AG78" s="956">
        <f t="shared" si="64"/>
        <v>0.69803921568627447</v>
      </c>
      <c r="AH78" s="956">
        <f t="shared" si="65"/>
        <v>0.5725490196078431</v>
      </c>
      <c r="AI78" s="957">
        <f t="shared" si="66"/>
        <v>0.82352941176470584</v>
      </c>
      <c r="AJ78" s="947"/>
      <c r="AK78" s="947"/>
      <c r="AL78" s="947"/>
      <c r="AM78" s="947"/>
      <c r="AN78" s="947"/>
      <c r="AO78" s="947"/>
      <c r="AP78" s="947"/>
      <c r="AQ78" s="947"/>
      <c r="AR78" s="947"/>
      <c r="AS78" s="947"/>
      <c r="AT78" s="947"/>
      <c r="AU78" s="947"/>
      <c r="AV78" s="947"/>
      <c r="AW78" s="947"/>
      <c r="AX78" s="947"/>
      <c r="AY78" s="947"/>
      <c r="AZ78" s="947"/>
      <c r="BA78" s="947"/>
      <c r="BB78" s="947"/>
      <c r="BC78" s="947"/>
      <c r="BD78" s="947"/>
      <c r="BE78" s="947"/>
      <c r="BF78" s="947"/>
      <c r="BG78" s="947"/>
      <c r="BH78" s="947"/>
      <c r="BI78" s="947"/>
      <c r="BJ78" s="947"/>
      <c r="BK78" s="947"/>
      <c r="BL78" s="947"/>
      <c r="BM78" s="947"/>
      <c r="BN78" s="947"/>
      <c r="BO78" s="947"/>
      <c r="BP78" s="947"/>
      <c r="BQ78" s="947"/>
      <c r="BR78" s="947"/>
      <c r="BS78" s="947"/>
      <c r="BT78" s="947"/>
      <c r="BU78" s="947"/>
      <c r="BV78" s="947"/>
      <c r="BW78" s="947"/>
      <c r="BX78" s="947"/>
      <c r="BY78" s="947"/>
      <c r="BZ78" s="947"/>
      <c r="CA78" s="947"/>
      <c r="CB78" s="947"/>
      <c r="CC78" s="947"/>
      <c r="CD78" s="947"/>
      <c r="CE78" s="947"/>
      <c r="CF78" s="947"/>
      <c r="CG78" s="947"/>
      <c r="CH78" s="947"/>
      <c r="CI78" s="947"/>
      <c r="CJ78" s="947"/>
      <c r="CK78" s="947"/>
      <c r="CL78" s="947"/>
      <c r="CM78" s="947"/>
      <c r="CN78" s="947"/>
      <c r="CO78" s="947"/>
      <c r="CP78" s="947"/>
      <c r="CQ78" s="947"/>
      <c r="CR78" s="947"/>
      <c r="CS78" s="947"/>
      <c r="CT78" s="947"/>
      <c r="CU78" s="947"/>
      <c r="CV78" s="947"/>
      <c r="CW78" s="947"/>
      <c r="CX78" s="947"/>
      <c r="CY78" s="947"/>
      <c r="CZ78" s="947"/>
      <c r="DA78" s="947"/>
      <c r="DB78" s="947"/>
      <c r="DC78" s="947"/>
      <c r="DD78" s="947"/>
      <c r="DE78" s="947"/>
      <c r="DF78" s="947"/>
      <c r="DG78" s="947"/>
      <c r="DH78" s="947"/>
      <c r="DI78" s="947"/>
      <c r="DJ78" s="947"/>
      <c r="DK78" s="947"/>
      <c r="DL78" s="947"/>
      <c r="DM78" s="947"/>
      <c r="DN78" s="947"/>
      <c r="DO78" s="947"/>
      <c r="DP78" s="947"/>
      <c r="DQ78" s="947"/>
      <c r="DR78" s="947"/>
      <c r="DS78" s="947"/>
      <c r="DT78" s="947"/>
      <c r="DU78" s="947"/>
      <c r="DV78" s="947"/>
      <c r="DW78" s="947"/>
    </row>
    <row r="79" spans="1:127" ht="13.7" customHeight="1" x14ac:dyDescent="0.3">
      <c r="A79" s="1223" t="s">
        <v>195</v>
      </c>
      <c r="B79" s="1224" t="str">
        <f t="shared" si="49"/>
        <v>rgb:[135,206,250], hsl:[203.0, 92.0, 75.5], hwb:[203.0, 52.9,  2.0]</v>
      </c>
      <c r="C79" s="926" t="str">
        <f t="shared" si="50"/>
        <v>rgb(135 206 250)</v>
      </c>
      <c r="D79" s="926" t="str">
        <f t="shared" si="51"/>
        <v>hsl(203 92% 75.5%)</v>
      </c>
      <c r="E79" s="926" t="str">
        <f t="shared" si="52"/>
        <v>hwb(203 52.9% 2%)</v>
      </c>
      <c r="F79" s="964" t="str">
        <f t="shared" si="53"/>
        <v>135</v>
      </c>
      <c r="G79" s="965" t="str">
        <f t="shared" si="36"/>
        <v>206</v>
      </c>
      <c r="H79" s="966" t="str">
        <f t="shared" si="37"/>
        <v>250</v>
      </c>
      <c r="I79" s="964" t="str">
        <f t="shared" si="54"/>
        <v>203.0</v>
      </c>
      <c r="J79" s="965" t="str">
        <f t="shared" si="38"/>
        <v xml:space="preserve"> 92.0</v>
      </c>
      <c r="K79" s="966" t="str">
        <f t="shared" si="39"/>
        <v xml:space="preserve"> 75.5</v>
      </c>
      <c r="L79" s="964" t="str">
        <f t="shared" si="55"/>
        <v>203.0</v>
      </c>
      <c r="M79" s="965" t="str">
        <f t="shared" si="56"/>
        <v xml:space="preserve"> 52.9</v>
      </c>
      <c r="N79" s="966" t="str">
        <f t="shared" si="40"/>
        <v xml:space="preserve">  2.0</v>
      </c>
      <c r="O79" s="984">
        <f t="shared" si="41"/>
        <v>203</v>
      </c>
      <c r="P79" s="985">
        <f t="shared" si="42"/>
        <v>92</v>
      </c>
      <c r="Q79" s="986">
        <f t="shared" si="57"/>
        <v>75.5</v>
      </c>
      <c r="R79" s="984">
        <f t="shared" si="58"/>
        <v>203</v>
      </c>
      <c r="S79" s="985">
        <f t="shared" si="59"/>
        <v>52.9</v>
      </c>
      <c r="T79" s="986">
        <f t="shared" si="43"/>
        <v>2</v>
      </c>
      <c r="U79" s="973">
        <v>135</v>
      </c>
      <c r="V79" s="974">
        <v>206</v>
      </c>
      <c r="W79" s="975">
        <v>250</v>
      </c>
      <c r="X79" s="996">
        <f t="shared" si="44"/>
        <v>202.95652173913044</v>
      </c>
      <c r="Y79" s="997">
        <f t="shared" si="45"/>
        <v>91.999999999999986</v>
      </c>
      <c r="Z79" s="998">
        <f t="shared" si="46"/>
        <v>75.490196078431367</v>
      </c>
      <c r="AA79" s="996">
        <f t="shared" si="47"/>
        <v>52.941176470588239</v>
      </c>
      <c r="AB79" s="998">
        <f t="shared" si="48"/>
        <v>1.9607843137254943</v>
      </c>
      <c r="AC79" s="955">
        <f t="shared" si="60"/>
        <v>0.52941176470588236</v>
      </c>
      <c r="AD79" s="956">
        <f t="shared" si="61"/>
        <v>0.80784313725490198</v>
      </c>
      <c r="AE79" s="957">
        <f t="shared" si="62"/>
        <v>0.98039215686274506</v>
      </c>
      <c r="AF79" s="955">
        <f t="shared" si="63"/>
        <v>0.52941176470588236</v>
      </c>
      <c r="AG79" s="956">
        <f t="shared" si="64"/>
        <v>0.98039215686274506</v>
      </c>
      <c r="AH79" s="956">
        <f t="shared" si="65"/>
        <v>0.4509803921568627</v>
      </c>
      <c r="AI79" s="957">
        <f t="shared" si="66"/>
        <v>1.5098039215686274</v>
      </c>
      <c r="AJ79" s="947"/>
      <c r="AK79" s="947"/>
      <c r="AL79" s="947"/>
      <c r="AM79" s="947"/>
      <c r="AN79" s="947"/>
      <c r="AO79" s="947"/>
      <c r="AP79" s="947"/>
      <c r="AQ79" s="947"/>
      <c r="AR79" s="947"/>
      <c r="AS79" s="947"/>
      <c r="AT79" s="947"/>
      <c r="AU79" s="947"/>
      <c r="AV79" s="947"/>
      <c r="AW79" s="947"/>
      <c r="AX79" s="947"/>
      <c r="AY79" s="947"/>
      <c r="AZ79" s="947"/>
      <c r="BA79" s="947"/>
      <c r="BB79" s="947"/>
      <c r="BC79" s="947"/>
      <c r="BD79" s="947"/>
      <c r="BE79" s="947"/>
      <c r="BF79" s="947"/>
      <c r="BG79" s="947"/>
      <c r="BH79" s="947"/>
      <c r="BI79" s="947"/>
      <c r="BJ79" s="947"/>
      <c r="BK79" s="947"/>
      <c r="BL79" s="947"/>
      <c r="BM79" s="947"/>
      <c r="BN79" s="947"/>
      <c r="BO79" s="947"/>
      <c r="BP79" s="947"/>
      <c r="BQ79" s="947"/>
      <c r="BR79" s="947"/>
      <c r="BS79" s="947"/>
      <c r="BT79" s="947"/>
      <c r="BU79" s="947"/>
      <c r="BV79" s="947"/>
      <c r="BW79" s="947"/>
      <c r="BX79" s="947"/>
      <c r="BY79" s="947"/>
      <c r="BZ79" s="947"/>
      <c r="CA79" s="947"/>
      <c r="CB79" s="947"/>
      <c r="CC79" s="947"/>
      <c r="CD79" s="947"/>
      <c r="CE79" s="947"/>
      <c r="CF79" s="947"/>
      <c r="CG79" s="947"/>
      <c r="CH79" s="947"/>
      <c r="CI79" s="947"/>
      <c r="CJ79" s="947"/>
      <c r="CK79" s="947"/>
      <c r="CL79" s="947"/>
      <c r="CM79" s="947"/>
      <c r="CN79" s="947"/>
      <c r="CO79" s="947"/>
      <c r="CP79" s="947"/>
      <c r="CQ79" s="947"/>
      <c r="CR79" s="947"/>
      <c r="CS79" s="947"/>
      <c r="CT79" s="947"/>
      <c r="CU79" s="947"/>
      <c r="CV79" s="947"/>
      <c r="CW79" s="947"/>
      <c r="CX79" s="947"/>
      <c r="CY79" s="947"/>
      <c r="CZ79" s="947"/>
      <c r="DA79" s="947"/>
      <c r="DB79" s="947"/>
      <c r="DC79" s="947"/>
      <c r="DD79" s="947"/>
      <c r="DE79" s="947"/>
      <c r="DF79" s="947"/>
      <c r="DG79" s="947"/>
      <c r="DH79" s="947"/>
      <c r="DI79" s="947"/>
      <c r="DJ79" s="947"/>
      <c r="DK79" s="947"/>
      <c r="DL79" s="947"/>
      <c r="DM79" s="947"/>
      <c r="DN79" s="947"/>
      <c r="DO79" s="947"/>
      <c r="DP79" s="947"/>
      <c r="DQ79" s="947"/>
      <c r="DR79" s="947"/>
      <c r="DS79" s="947"/>
      <c r="DT79" s="947"/>
      <c r="DU79" s="947"/>
      <c r="DV79" s="947"/>
      <c r="DW79" s="947"/>
    </row>
    <row r="80" spans="1:127" ht="13.7" customHeight="1" x14ac:dyDescent="0.3">
      <c r="A80" s="1223" t="s">
        <v>196</v>
      </c>
      <c r="B80" s="1224" t="str">
        <f t="shared" si="49"/>
        <v>rgb:[119,136,153], hsl:[210.0, 14.3, 53.3], hwb:[210.0, 46.7, 40.0]</v>
      </c>
      <c r="C80" s="926" t="str">
        <f t="shared" si="50"/>
        <v>rgb(119 136 153)</v>
      </c>
      <c r="D80" s="926" t="str">
        <f t="shared" si="51"/>
        <v>hsl(210 14.3% 53.3%)</v>
      </c>
      <c r="E80" s="926" t="str">
        <f t="shared" si="52"/>
        <v>hwb(210 46.7% 40%)</v>
      </c>
      <c r="F80" s="964" t="str">
        <f t="shared" si="53"/>
        <v>119</v>
      </c>
      <c r="G80" s="965" t="str">
        <f t="shared" si="36"/>
        <v>136</v>
      </c>
      <c r="H80" s="966" t="str">
        <f t="shared" si="37"/>
        <v>153</v>
      </c>
      <c r="I80" s="964" t="str">
        <f t="shared" si="54"/>
        <v>210.0</v>
      </c>
      <c r="J80" s="965" t="str">
        <f t="shared" si="38"/>
        <v xml:space="preserve"> 14.3</v>
      </c>
      <c r="K80" s="966" t="str">
        <f t="shared" si="39"/>
        <v xml:space="preserve"> 53.3</v>
      </c>
      <c r="L80" s="964" t="str">
        <f t="shared" si="55"/>
        <v>210.0</v>
      </c>
      <c r="M80" s="965" t="str">
        <f t="shared" si="56"/>
        <v xml:space="preserve"> 46.7</v>
      </c>
      <c r="N80" s="966" t="str">
        <f t="shared" si="40"/>
        <v xml:space="preserve"> 40.0</v>
      </c>
      <c r="O80" s="984">
        <f t="shared" si="41"/>
        <v>210</v>
      </c>
      <c r="P80" s="985">
        <f t="shared" si="42"/>
        <v>14.3</v>
      </c>
      <c r="Q80" s="986">
        <f t="shared" si="57"/>
        <v>53.3</v>
      </c>
      <c r="R80" s="984">
        <f t="shared" si="58"/>
        <v>210</v>
      </c>
      <c r="S80" s="985">
        <f t="shared" si="59"/>
        <v>46.7</v>
      </c>
      <c r="T80" s="986">
        <f t="shared" si="43"/>
        <v>40</v>
      </c>
      <c r="U80" s="973">
        <v>119</v>
      </c>
      <c r="V80" s="974">
        <v>136</v>
      </c>
      <c r="W80" s="975">
        <v>153</v>
      </c>
      <c r="X80" s="996">
        <f t="shared" si="44"/>
        <v>210</v>
      </c>
      <c r="Y80" s="997">
        <f t="shared" si="45"/>
        <v>14.285714285714283</v>
      </c>
      <c r="Z80" s="998">
        <f t="shared" si="46"/>
        <v>53.333333333333336</v>
      </c>
      <c r="AA80" s="996">
        <f t="shared" si="47"/>
        <v>46.666666666666664</v>
      </c>
      <c r="AB80" s="998">
        <f t="shared" si="48"/>
        <v>40</v>
      </c>
      <c r="AC80" s="955">
        <f t="shared" si="60"/>
        <v>0.46666666666666667</v>
      </c>
      <c r="AD80" s="956">
        <f t="shared" si="61"/>
        <v>0.53333333333333333</v>
      </c>
      <c r="AE80" s="957">
        <f t="shared" si="62"/>
        <v>0.6</v>
      </c>
      <c r="AF80" s="955">
        <f t="shared" si="63"/>
        <v>0.46666666666666667</v>
      </c>
      <c r="AG80" s="956">
        <f t="shared" si="64"/>
        <v>0.6</v>
      </c>
      <c r="AH80" s="956">
        <f t="shared" si="65"/>
        <v>0.1333333333333333</v>
      </c>
      <c r="AI80" s="957">
        <f t="shared" si="66"/>
        <v>1.0666666666666667</v>
      </c>
      <c r="AJ80" s="947"/>
      <c r="AK80" s="947"/>
      <c r="AL80" s="947"/>
      <c r="AM80" s="947"/>
      <c r="AN80" s="947"/>
      <c r="AO80" s="947"/>
      <c r="AP80" s="947"/>
      <c r="AQ80" s="947"/>
      <c r="AR80" s="947"/>
      <c r="AS80" s="947"/>
      <c r="AT80" s="947"/>
      <c r="AU80" s="947"/>
      <c r="AV80" s="947"/>
      <c r="AW80" s="947"/>
      <c r="AX80" s="947"/>
      <c r="AY80" s="947"/>
      <c r="AZ80" s="947"/>
      <c r="BA80" s="947"/>
      <c r="BB80" s="947"/>
      <c r="BC80" s="947"/>
      <c r="BD80" s="947"/>
      <c r="BE80" s="947"/>
      <c r="BF80" s="947"/>
      <c r="BG80" s="947"/>
      <c r="BH80" s="947"/>
      <c r="BI80" s="947"/>
      <c r="BJ80" s="947"/>
      <c r="BK80" s="947"/>
      <c r="BL80" s="947"/>
      <c r="BM80" s="947"/>
      <c r="BN80" s="947"/>
      <c r="BO80" s="947"/>
      <c r="BP80" s="947"/>
      <c r="BQ80" s="947"/>
      <c r="BR80" s="947"/>
      <c r="BS80" s="947"/>
      <c r="BT80" s="947"/>
      <c r="BU80" s="947"/>
      <c r="BV80" s="947"/>
      <c r="BW80" s="947"/>
      <c r="BX80" s="947"/>
      <c r="BY80" s="947"/>
      <c r="BZ80" s="947"/>
      <c r="CA80" s="947"/>
      <c r="CB80" s="947"/>
      <c r="CC80" s="947"/>
      <c r="CD80" s="947"/>
      <c r="CE80" s="947"/>
      <c r="CF80" s="947"/>
      <c r="CG80" s="947"/>
      <c r="CH80" s="947"/>
      <c r="CI80" s="947"/>
      <c r="CJ80" s="947"/>
      <c r="CK80" s="947"/>
      <c r="CL80" s="947"/>
      <c r="CM80" s="947"/>
      <c r="CN80" s="947"/>
      <c r="CO80" s="947"/>
      <c r="CP80" s="947"/>
      <c r="CQ80" s="947"/>
      <c r="CR80" s="947"/>
      <c r="CS80" s="947"/>
      <c r="CT80" s="947"/>
      <c r="CU80" s="947"/>
      <c r="CV80" s="947"/>
      <c r="CW80" s="947"/>
      <c r="CX80" s="947"/>
      <c r="CY80" s="947"/>
      <c r="CZ80" s="947"/>
      <c r="DA80" s="947"/>
      <c r="DB80" s="947"/>
      <c r="DC80" s="947"/>
      <c r="DD80" s="947"/>
      <c r="DE80" s="947"/>
      <c r="DF80" s="947"/>
      <c r="DG80" s="947"/>
      <c r="DH80" s="947"/>
      <c r="DI80" s="947"/>
      <c r="DJ80" s="947"/>
      <c r="DK80" s="947"/>
      <c r="DL80" s="947"/>
      <c r="DM80" s="947"/>
      <c r="DN80" s="947"/>
      <c r="DO80" s="947"/>
      <c r="DP80" s="947"/>
      <c r="DQ80" s="947"/>
      <c r="DR80" s="947"/>
      <c r="DS80" s="947"/>
      <c r="DT80" s="947"/>
      <c r="DU80" s="947"/>
      <c r="DV80" s="947"/>
      <c r="DW80" s="947"/>
    </row>
    <row r="81" spans="1:127" ht="13.7" customHeight="1" x14ac:dyDescent="0.3">
      <c r="A81" s="1223" t="s">
        <v>197</v>
      </c>
      <c r="B81" s="1224" t="str">
        <f t="shared" si="49"/>
        <v>rgb:[119,136,153], hsl:[210.0, 14.3, 53.3], hwb:[210.0, 46.7, 40.0]</v>
      </c>
      <c r="C81" s="926" t="str">
        <f t="shared" si="50"/>
        <v>rgb(119 136 153)</v>
      </c>
      <c r="D81" s="926" t="str">
        <f t="shared" si="51"/>
        <v>hsl(210 14.3% 53.3%)</v>
      </c>
      <c r="E81" s="926" t="str">
        <f t="shared" si="52"/>
        <v>hwb(210 46.7% 40%)</v>
      </c>
      <c r="F81" s="964" t="str">
        <f t="shared" si="53"/>
        <v>119</v>
      </c>
      <c r="G81" s="965" t="str">
        <f t="shared" si="36"/>
        <v>136</v>
      </c>
      <c r="H81" s="966" t="str">
        <f t="shared" si="37"/>
        <v>153</v>
      </c>
      <c r="I81" s="964" t="str">
        <f t="shared" si="54"/>
        <v>210.0</v>
      </c>
      <c r="J81" s="965" t="str">
        <f t="shared" si="38"/>
        <v xml:space="preserve"> 14.3</v>
      </c>
      <c r="K81" s="966" t="str">
        <f t="shared" si="39"/>
        <v xml:space="preserve"> 53.3</v>
      </c>
      <c r="L81" s="964" t="str">
        <f t="shared" si="55"/>
        <v>210.0</v>
      </c>
      <c r="M81" s="965" t="str">
        <f t="shared" si="56"/>
        <v xml:space="preserve"> 46.7</v>
      </c>
      <c r="N81" s="966" t="str">
        <f t="shared" si="40"/>
        <v xml:space="preserve"> 40.0</v>
      </c>
      <c r="O81" s="984">
        <f t="shared" si="41"/>
        <v>210</v>
      </c>
      <c r="P81" s="985">
        <f t="shared" si="42"/>
        <v>14.3</v>
      </c>
      <c r="Q81" s="986">
        <f t="shared" si="57"/>
        <v>53.3</v>
      </c>
      <c r="R81" s="984">
        <f t="shared" si="58"/>
        <v>210</v>
      </c>
      <c r="S81" s="985">
        <f t="shared" si="59"/>
        <v>46.7</v>
      </c>
      <c r="T81" s="986">
        <f t="shared" si="43"/>
        <v>40</v>
      </c>
      <c r="U81" s="973">
        <v>119</v>
      </c>
      <c r="V81" s="974">
        <v>136</v>
      </c>
      <c r="W81" s="975">
        <v>153</v>
      </c>
      <c r="X81" s="996">
        <f t="shared" si="44"/>
        <v>210</v>
      </c>
      <c r="Y81" s="997">
        <f t="shared" si="45"/>
        <v>14.285714285714283</v>
      </c>
      <c r="Z81" s="998">
        <f t="shared" si="46"/>
        <v>53.333333333333336</v>
      </c>
      <c r="AA81" s="996">
        <f t="shared" si="47"/>
        <v>46.666666666666664</v>
      </c>
      <c r="AB81" s="998">
        <f t="shared" si="48"/>
        <v>40</v>
      </c>
      <c r="AC81" s="955">
        <f t="shared" si="60"/>
        <v>0.46666666666666667</v>
      </c>
      <c r="AD81" s="956">
        <f t="shared" si="61"/>
        <v>0.53333333333333333</v>
      </c>
      <c r="AE81" s="957">
        <f t="shared" si="62"/>
        <v>0.6</v>
      </c>
      <c r="AF81" s="955">
        <f t="shared" si="63"/>
        <v>0.46666666666666667</v>
      </c>
      <c r="AG81" s="956">
        <f t="shared" si="64"/>
        <v>0.6</v>
      </c>
      <c r="AH81" s="956">
        <f t="shared" si="65"/>
        <v>0.1333333333333333</v>
      </c>
      <c r="AI81" s="957">
        <f t="shared" si="66"/>
        <v>1.0666666666666667</v>
      </c>
      <c r="AJ81" s="947"/>
      <c r="AK81" s="947"/>
      <c r="AL81" s="947"/>
      <c r="AM81" s="947"/>
      <c r="AN81" s="947"/>
      <c r="AO81" s="947"/>
      <c r="AP81" s="947"/>
      <c r="AQ81" s="947"/>
      <c r="AR81" s="947"/>
      <c r="AS81" s="947"/>
      <c r="AT81" s="947"/>
      <c r="AU81" s="947"/>
      <c r="AV81" s="947"/>
      <c r="AW81" s="947"/>
      <c r="AX81" s="947"/>
      <c r="AY81" s="947"/>
      <c r="AZ81" s="947"/>
      <c r="BA81" s="947"/>
      <c r="BB81" s="947"/>
      <c r="BC81" s="947"/>
      <c r="BD81" s="947"/>
      <c r="BE81" s="947"/>
      <c r="BF81" s="947"/>
      <c r="BG81" s="947"/>
      <c r="BH81" s="947"/>
      <c r="BI81" s="947"/>
      <c r="BJ81" s="947"/>
      <c r="BK81" s="947"/>
      <c r="BL81" s="947"/>
      <c r="BM81" s="947"/>
      <c r="BN81" s="947"/>
      <c r="BO81" s="947"/>
      <c r="BP81" s="947"/>
      <c r="BQ81" s="947"/>
      <c r="BR81" s="947"/>
      <c r="BS81" s="947"/>
      <c r="BT81" s="947"/>
      <c r="BU81" s="947"/>
      <c r="BV81" s="947"/>
      <c r="BW81" s="947"/>
      <c r="BX81" s="947"/>
      <c r="BY81" s="947"/>
      <c r="BZ81" s="947"/>
      <c r="CA81" s="947"/>
      <c r="CB81" s="947"/>
      <c r="CC81" s="947"/>
      <c r="CD81" s="947"/>
      <c r="CE81" s="947"/>
      <c r="CF81" s="947"/>
      <c r="CG81" s="947"/>
      <c r="CH81" s="947"/>
      <c r="CI81" s="947"/>
      <c r="CJ81" s="947"/>
      <c r="CK81" s="947"/>
      <c r="CL81" s="947"/>
      <c r="CM81" s="947"/>
      <c r="CN81" s="947"/>
      <c r="CO81" s="947"/>
      <c r="CP81" s="947"/>
      <c r="CQ81" s="947"/>
      <c r="CR81" s="947"/>
      <c r="CS81" s="947"/>
      <c r="CT81" s="947"/>
      <c r="CU81" s="947"/>
      <c r="CV81" s="947"/>
      <c r="CW81" s="947"/>
      <c r="CX81" s="947"/>
      <c r="CY81" s="947"/>
      <c r="CZ81" s="947"/>
      <c r="DA81" s="947"/>
      <c r="DB81" s="947"/>
      <c r="DC81" s="947"/>
      <c r="DD81" s="947"/>
      <c r="DE81" s="947"/>
      <c r="DF81" s="947"/>
      <c r="DG81" s="947"/>
      <c r="DH81" s="947"/>
      <c r="DI81" s="947"/>
      <c r="DJ81" s="947"/>
      <c r="DK81" s="947"/>
      <c r="DL81" s="947"/>
      <c r="DM81" s="947"/>
      <c r="DN81" s="947"/>
      <c r="DO81" s="947"/>
      <c r="DP81" s="947"/>
      <c r="DQ81" s="947"/>
      <c r="DR81" s="947"/>
      <c r="DS81" s="947"/>
      <c r="DT81" s="947"/>
      <c r="DU81" s="947"/>
      <c r="DV81" s="947"/>
      <c r="DW81" s="947"/>
    </row>
    <row r="82" spans="1:127" ht="13.7" customHeight="1" x14ac:dyDescent="0.3">
      <c r="A82" s="1223" t="s">
        <v>198</v>
      </c>
      <c r="B82" s="1224" t="str">
        <f t="shared" si="49"/>
        <v>rgb:[176,196,222], hsl:[213.9, 41.1, 78.0], hwb:[213.9, 69.0, 12.9]</v>
      </c>
      <c r="C82" s="926" t="str">
        <f t="shared" si="50"/>
        <v>rgb(176 196 222)</v>
      </c>
      <c r="D82" s="926" t="str">
        <f t="shared" si="51"/>
        <v>hsl(213.9 41.1% 78%)</v>
      </c>
      <c r="E82" s="926" t="str">
        <f t="shared" si="52"/>
        <v>hwb(213.9 69% 12.9%)</v>
      </c>
      <c r="F82" s="964" t="str">
        <f t="shared" si="53"/>
        <v>176</v>
      </c>
      <c r="G82" s="965" t="str">
        <f t="shared" si="36"/>
        <v>196</v>
      </c>
      <c r="H82" s="966" t="str">
        <f t="shared" si="37"/>
        <v>222</v>
      </c>
      <c r="I82" s="964" t="str">
        <f t="shared" si="54"/>
        <v>213.9</v>
      </c>
      <c r="J82" s="965" t="str">
        <f t="shared" si="38"/>
        <v xml:space="preserve"> 41.1</v>
      </c>
      <c r="K82" s="966" t="str">
        <f t="shared" si="39"/>
        <v xml:space="preserve"> 78.0</v>
      </c>
      <c r="L82" s="964" t="str">
        <f t="shared" si="55"/>
        <v>213.9</v>
      </c>
      <c r="M82" s="965" t="str">
        <f t="shared" si="56"/>
        <v xml:space="preserve"> 69.0</v>
      </c>
      <c r="N82" s="966" t="str">
        <f t="shared" si="40"/>
        <v xml:space="preserve"> 12.9</v>
      </c>
      <c r="O82" s="984">
        <f t="shared" si="41"/>
        <v>213.9</v>
      </c>
      <c r="P82" s="985">
        <f t="shared" si="42"/>
        <v>41.1</v>
      </c>
      <c r="Q82" s="986">
        <f t="shared" si="57"/>
        <v>78</v>
      </c>
      <c r="R82" s="984">
        <f t="shared" si="58"/>
        <v>213.9</v>
      </c>
      <c r="S82" s="985">
        <f t="shared" si="59"/>
        <v>69</v>
      </c>
      <c r="T82" s="986">
        <f t="shared" si="43"/>
        <v>12.9</v>
      </c>
      <c r="U82" s="973">
        <v>176</v>
      </c>
      <c r="V82" s="974">
        <v>196</v>
      </c>
      <c r="W82" s="975">
        <v>222</v>
      </c>
      <c r="X82" s="996">
        <f t="shared" si="44"/>
        <v>213.91304347826087</v>
      </c>
      <c r="Y82" s="997">
        <f t="shared" si="45"/>
        <v>41.071428571428577</v>
      </c>
      <c r="Z82" s="998">
        <f t="shared" si="46"/>
        <v>78.039215686274517</v>
      </c>
      <c r="AA82" s="996">
        <f t="shared" si="47"/>
        <v>69.019607843137251</v>
      </c>
      <c r="AB82" s="998">
        <f t="shared" si="48"/>
        <v>12.941176470588234</v>
      </c>
      <c r="AC82" s="955">
        <f t="shared" si="60"/>
        <v>0.69019607843137254</v>
      </c>
      <c r="AD82" s="956">
        <f t="shared" si="61"/>
        <v>0.7686274509803922</v>
      </c>
      <c r="AE82" s="957">
        <f t="shared" si="62"/>
        <v>0.87058823529411766</v>
      </c>
      <c r="AF82" s="955">
        <f t="shared" si="63"/>
        <v>0.69019607843137254</v>
      </c>
      <c r="AG82" s="956">
        <f t="shared" si="64"/>
        <v>0.87058823529411766</v>
      </c>
      <c r="AH82" s="956">
        <f t="shared" si="65"/>
        <v>0.18039215686274512</v>
      </c>
      <c r="AI82" s="957">
        <f t="shared" si="66"/>
        <v>1.5607843137254902</v>
      </c>
      <c r="AJ82" s="947"/>
      <c r="AK82" s="947"/>
      <c r="AL82" s="947"/>
      <c r="AM82" s="947"/>
      <c r="AN82" s="947"/>
      <c r="AO82" s="947"/>
      <c r="AP82" s="947"/>
      <c r="AQ82" s="947"/>
      <c r="AR82" s="947"/>
      <c r="AS82" s="947"/>
      <c r="AT82" s="947"/>
      <c r="AU82" s="947"/>
      <c r="AV82" s="947"/>
      <c r="AW82" s="947"/>
      <c r="AX82" s="947"/>
      <c r="AY82" s="947"/>
      <c r="AZ82" s="947"/>
      <c r="BA82" s="947"/>
      <c r="BB82" s="947"/>
      <c r="BC82" s="947"/>
      <c r="BD82" s="947"/>
      <c r="BE82" s="947"/>
      <c r="BF82" s="947"/>
      <c r="BG82" s="947"/>
      <c r="BH82" s="947"/>
      <c r="BI82" s="947"/>
      <c r="BJ82" s="947"/>
      <c r="BK82" s="947"/>
      <c r="BL82" s="947"/>
      <c r="BM82" s="947"/>
      <c r="BN82" s="947"/>
      <c r="BO82" s="947"/>
      <c r="BP82" s="947"/>
      <c r="BQ82" s="947"/>
      <c r="BR82" s="947"/>
      <c r="BS82" s="947"/>
      <c r="BT82" s="947"/>
      <c r="BU82" s="947"/>
      <c r="BV82" s="947"/>
      <c r="BW82" s="947"/>
      <c r="BX82" s="947"/>
      <c r="BY82" s="947"/>
      <c r="BZ82" s="947"/>
      <c r="CA82" s="947"/>
      <c r="CB82" s="947"/>
      <c r="CC82" s="947"/>
      <c r="CD82" s="947"/>
      <c r="CE82" s="947"/>
      <c r="CF82" s="947"/>
      <c r="CG82" s="947"/>
      <c r="CH82" s="947"/>
      <c r="CI82" s="947"/>
      <c r="CJ82" s="947"/>
      <c r="CK82" s="947"/>
      <c r="CL82" s="947"/>
      <c r="CM82" s="947"/>
      <c r="CN82" s="947"/>
      <c r="CO82" s="947"/>
      <c r="CP82" s="947"/>
      <c r="CQ82" s="947"/>
      <c r="CR82" s="947"/>
      <c r="CS82" s="947"/>
      <c r="CT82" s="947"/>
      <c r="CU82" s="947"/>
      <c r="CV82" s="947"/>
      <c r="CW82" s="947"/>
      <c r="CX82" s="947"/>
      <c r="CY82" s="947"/>
      <c r="CZ82" s="947"/>
      <c r="DA82" s="947"/>
      <c r="DB82" s="947"/>
      <c r="DC82" s="947"/>
      <c r="DD82" s="947"/>
      <c r="DE82" s="947"/>
      <c r="DF82" s="947"/>
      <c r="DG82" s="947"/>
      <c r="DH82" s="947"/>
      <c r="DI82" s="947"/>
      <c r="DJ82" s="947"/>
      <c r="DK82" s="947"/>
      <c r="DL82" s="947"/>
      <c r="DM82" s="947"/>
      <c r="DN82" s="947"/>
      <c r="DO82" s="947"/>
      <c r="DP82" s="947"/>
      <c r="DQ82" s="947"/>
      <c r="DR82" s="947"/>
      <c r="DS82" s="947"/>
      <c r="DT82" s="947"/>
      <c r="DU82" s="947"/>
      <c r="DV82" s="947"/>
      <c r="DW82" s="947"/>
    </row>
    <row r="83" spans="1:127" ht="13.7" customHeight="1" x14ac:dyDescent="0.3">
      <c r="A83" s="1223" t="s">
        <v>199</v>
      </c>
      <c r="B83" s="1224" t="str">
        <f t="shared" si="49"/>
        <v>rgb:[255,255,224], hsl:[ 60.0,100.0, 93.9], hwb:[ 60.0, 87.8,  0.0]</v>
      </c>
      <c r="C83" s="926" t="str">
        <f t="shared" si="50"/>
        <v>rgb(255 255 224)</v>
      </c>
      <c r="D83" s="926" t="str">
        <f t="shared" si="51"/>
        <v>hsl(60 100% 93.9%)</v>
      </c>
      <c r="E83" s="926" t="str">
        <f t="shared" si="52"/>
        <v>hwb(60 87.8% 0%)</v>
      </c>
      <c r="F83" s="964" t="str">
        <f t="shared" si="53"/>
        <v>255</v>
      </c>
      <c r="G83" s="965" t="str">
        <f t="shared" si="36"/>
        <v>255</v>
      </c>
      <c r="H83" s="966" t="str">
        <f t="shared" si="37"/>
        <v>224</v>
      </c>
      <c r="I83" s="964" t="str">
        <f t="shared" si="54"/>
        <v xml:space="preserve"> 60.0</v>
      </c>
      <c r="J83" s="965" t="str">
        <f t="shared" si="38"/>
        <v>100.0</v>
      </c>
      <c r="K83" s="966" t="str">
        <f t="shared" si="39"/>
        <v xml:space="preserve"> 93.9</v>
      </c>
      <c r="L83" s="964" t="str">
        <f t="shared" si="55"/>
        <v xml:space="preserve"> 60.0</v>
      </c>
      <c r="M83" s="965" t="str">
        <f t="shared" si="56"/>
        <v xml:space="preserve"> 87.8</v>
      </c>
      <c r="N83" s="966" t="str">
        <f t="shared" si="40"/>
        <v xml:space="preserve">  0.0</v>
      </c>
      <c r="O83" s="984">
        <f t="shared" si="41"/>
        <v>60</v>
      </c>
      <c r="P83" s="985">
        <f t="shared" si="42"/>
        <v>100</v>
      </c>
      <c r="Q83" s="986">
        <f t="shared" si="57"/>
        <v>93.9</v>
      </c>
      <c r="R83" s="984">
        <f t="shared" si="58"/>
        <v>60</v>
      </c>
      <c r="S83" s="985">
        <f t="shared" si="59"/>
        <v>87.8</v>
      </c>
      <c r="T83" s="986">
        <f t="shared" si="43"/>
        <v>0</v>
      </c>
      <c r="U83" s="973">
        <v>255</v>
      </c>
      <c r="V83" s="974">
        <v>255</v>
      </c>
      <c r="W83" s="975">
        <v>224</v>
      </c>
      <c r="X83" s="996">
        <f t="shared" si="44"/>
        <v>60</v>
      </c>
      <c r="Y83" s="997">
        <f t="shared" si="45"/>
        <v>100</v>
      </c>
      <c r="Z83" s="998">
        <f t="shared" si="46"/>
        <v>93.921568627450981</v>
      </c>
      <c r="AA83" s="996">
        <f t="shared" si="47"/>
        <v>87.843137254901961</v>
      </c>
      <c r="AB83" s="998">
        <f t="shared" si="48"/>
        <v>0</v>
      </c>
      <c r="AC83" s="955">
        <f t="shared" si="60"/>
        <v>1</v>
      </c>
      <c r="AD83" s="956">
        <f t="shared" si="61"/>
        <v>1</v>
      </c>
      <c r="AE83" s="957">
        <f t="shared" si="62"/>
        <v>0.8784313725490196</v>
      </c>
      <c r="AF83" s="955">
        <f t="shared" si="63"/>
        <v>0.8784313725490196</v>
      </c>
      <c r="AG83" s="956">
        <f t="shared" si="64"/>
        <v>1</v>
      </c>
      <c r="AH83" s="956">
        <f t="shared" si="65"/>
        <v>0.1215686274509804</v>
      </c>
      <c r="AI83" s="957">
        <f t="shared" si="66"/>
        <v>1.8784313725490196</v>
      </c>
      <c r="AJ83" s="947"/>
      <c r="AK83" s="947"/>
      <c r="AL83" s="947"/>
      <c r="AM83" s="947"/>
      <c r="AN83" s="947"/>
      <c r="AO83" s="947"/>
      <c r="AP83" s="947"/>
      <c r="AQ83" s="947"/>
      <c r="AR83" s="947"/>
      <c r="AS83" s="947"/>
      <c r="AT83" s="947"/>
      <c r="AU83" s="947"/>
      <c r="AV83" s="947"/>
      <c r="AW83" s="947"/>
      <c r="AX83" s="947"/>
      <c r="AY83" s="947"/>
      <c r="AZ83" s="947"/>
      <c r="BA83" s="947"/>
      <c r="BB83" s="947"/>
      <c r="BC83" s="947"/>
      <c r="BD83" s="947"/>
      <c r="BE83" s="947"/>
      <c r="BF83" s="947"/>
      <c r="BG83" s="947"/>
      <c r="BH83" s="947"/>
      <c r="BI83" s="947"/>
      <c r="BJ83" s="947"/>
      <c r="BK83" s="947"/>
      <c r="BL83" s="947"/>
      <c r="BM83" s="947"/>
      <c r="BN83" s="947"/>
      <c r="BO83" s="947"/>
      <c r="BP83" s="947"/>
      <c r="BQ83" s="947"/>
      <c r="BR83" s="947"/>
      <c r="BS83" s="947"/>
      <c r="BT83" s="947"/>
      <c r="BU83" s="947"/>
      <c r="BV83" s="947"/>
      <c r="BW83" s="947"/>
      <c r="BX83" s="947"/>
      <c r="BY83" s="947"/>
      <c r="BZ83" s="947"/>
      <c r="CA83" s="947"/>
      <c r="CB83" s="947"/>
      <c r="CC83" s="947"/>
      <c r="CD83" s="947"/>
      <c r="CE83" s="947"/>
      <c r="CF83" s="947"/>
      <c r="CG83" s="947"/>
      <c r="CH83" s="947"/>
      <c r="CI83" s="947"/>
      <c r="CJ83" s="947"/>
      <c r="CK83" s="947"/>
      <c r="CL83" s="947"/>
      <c r="CM83" s="947"/>
      <c r="CN83" s="947"/>
      <c r="CO83" s="947"/>
      <c r="CP83" s="947"/>
      <c r="CQ83" s="947"/>
      <c r="CR83" s="947"/>
      <c r="CS83" s="947"/>
      <c r="CT83" s="947"/>
      <c r="CU83" s="947"/>
      <c r="CV83" s="947"/>
      <c r="CW83" s="947"/>
      <c r="CX83" s="947"/>
      <c r="CY83" s="947"/>
      <c r="CZ83" s="947"/>
      <c r="DA83" s="947"/>
      <c r="DB83" s="947"/>
      <c r="DC83" s="947"/>
      <c r="DD83" s="947"/>
      <c r="DE83" s="947"/>
      <c r="DF83" s="947"/>
      <c r="DG83" s="947"/>
      <c r="DH83" s="947"/>
      <c r="DI83" s="947"/>
      <c r="DJ83" s="947"/>
      <c r="DK83" s="947"/>
      <c r="DL83" s="947"/>
      <c r="DM83" s="947"/>
      <c r="DN83" s="947"/>
      <c r="DO83" s="947"/>
      <c r="DP83" s="947"/>
      <c r="DQ83" s="947"/>
      <c r="DR83" s="947"/>
      <c r="DS83" s="947"/>
      <c r="DT83" s="947"/>
      <c r="DU83" s="947"/>
      <c r="DV83" s="947"/>
      <c r="DW83" s="947"/>
    </row>
    <row r="84" spans="1:127" ht="13.7" customHeight="1" x14ac:dyDescent="0.3">
      <c r="A84" s="1223" t="s">
        <v>200</v>
      </c>
      <c r="B84" s="1224" t="str">
        <f t="shared" si="49"/>
        <v>rgb:[  0,255,  0], hsl:[120.0,100.0, 50.0], hwb:[120.0,  0.0,  0.0]</v>
      </c>
      <c r="C84" s="926" t="str">
        <f t="shared" si="50"/>
        <v>rgb(0 255 0)</v>
      </c>
      <c r="D84" s="926" t="str">
        <f t="shared" si="51"/>
        <v>hsl(120 100% 50%)</v>
      </c>
      <c r="E84" s="926" t="str">
        <f t="shared" si="52"/>
        <v>hwb(120 0% 0%)</v>
      </c>
      <c r="F84" s="964" t="str">
        <f t="shared" si="53"/>
        <v xml:space="preserve">  0</v>
      </c>
      <c r="G84" s="965" t="str">
        <f t="shared" si="36"/>
        <v>255</v>
      </c>
      <c r="H84" s="966" t="str">
        <f t="shared" si="37"/>
        <v xml:space="preserve">  0</v>
      </c>
      <c r="I84" s="964" t="str">
        <f t="shared" si="54"/>
        <v>120.0</v>
      </c>
      <c r="J84" s="965" t="str">
        <f t="shared" si="38"/>
        <v>100.0</v>
      </c>
      <c r="K84" s="966" t="str">
        <f t="shared" si="39"/>
        <v xml:space="preserve"> 50.0</v>
      </c>
      <c r="L84" s="964" t="str">
        <f t="shared" si="55"/>
        <v>120.0</v>
      </c>
      <c r="M84" s="965" t="str">
        <f t="shared" si="56"/>
        <v xml:space="preserve">  0.0</v>
      </c>
      <c r="N84" s="966" t="str">
        <f t="shared" si="40"/>
        <v xml:space="preserve">  0.0</v>
      </c>
      <c r="O84" s="984">
        <f t="shared" si="41"/>
        <v>120</v>
      </c>
      <c r="P84" s="985">
        <f t="shared" si="42"/>
        <v>100</v>
      </c>
      <c r="Q84" s="986">
        <f t="shared" si="57"/>
        <v>50</v>
      </c>
      <c r="R84" s="984">
        <f t="shared" si="58"/>
        <v>120</v>
      </c>
      <c r="S84" s="985">
        <f t="shared" si="59"/>
        <v>0</v>
      </c>
      <c r="T84" s="986">
        <f t="shared" si="43"/>
        <v>0</v>
      </c>
      <c r="U84" s="973">
        <v>0</v>
      </c>
      <c r="V84" s="974">
        <v>255</v>
      </c>
      <c r="W84" s="975">
        <v>0</v>
      </c>
      <c r="X84" s="996">
        <f t="shared" si="44"/>
        <v>120</v>
      </c>
      <c r="Y84" s="997">
        <f t="shared" si="45"/>
        <v>100</v>
      </c>
      <c r="Z84" s="998">
        <f t="shared" si="46"/>
        <v>50</v>
      </c>
      <c r="AA84" s="996">
        <f t="shared" si="47"/>
        <v>0</v>
      </c>
      <c r="AB84" s="998">
        <f t="shared" si="48"/>
        <v>0</v>
      </c>
      <c r="AC84" s="955">
        <f t="shared" si="60"/>
        <v>0</v>
      </c>
      <c r="AD84" s="956">
        <f t="shared" si="61"/>
        <v>1</v>
      </c>
      <c r="AE84" s="957">
        <f t="shared" si="62"/>
        <v>0</v>
      </c>
      <c r="AF84" s="955">
        <f t="shared" si="63"/>
        <v>0</v>
      </c>
      <c r="AG84" s="956">
        <f t="shared" si="64"/>
        <v>1</v>
      </c>
      <c r="AH84" s="956">
        <f t="shared" si="65"/>
        <v>1</v>
      </c>
      <c r="AI84" s="957">
        <f t="shared" si="66"/>
        <v>1</v>
      </c>
      <c r="AJ84" s="947"/>
      <c r="AK84" s="947"/>
      <c r="AL84" s="947"/>
      <c r="AM84" s="947"/>
      <c r="AN84" s="947"/>
      <c r="AO84" s="947"/>
      <c r="AP84" s="947"/>
      <c r="AQ84" s="947"/>
      <c r="AR84" s="947"/>
      <c r="AS84" s="947"/>
      <c r="AT84" s="947"/>
      <c r="AU84" s="947"/>
      <c r="AV84" s="947"/>
      <c r="AW84" s="947"/>
      <c r="AX84" s="947"/>
      <c r="AY84" s="947"/>
      <c r="AZ84" s="947"/>
      <c r="BA84" s="947"/>
      <c r="BB84" s="947"/>
      <c r="BC84" s="947"/>
      <c r="BD84" s="947"/>
      <c r="BE84" s="947"/>
      <c r="BF84" s="947"/>
      <c r="BG84" s="947"/>
      <c r="BH84" s="947"/>
      <c r="BI84" s="947"/>
      <c r="BJ84" s="947"/>
      <c r="BK84" s="947"/>
      <c r="BL84" s="947"/>
      <c r="BM84" s="947"/>
      <c r="BN84" s="947"/>
      <c r="BO84" s="947"/>
      <c r="BP84" s="947"/>
      <c r="BQ84" s="947"/>
      <c r="BR84" s="947"/>
      <c r="BS84" s="947"/>
      <c r="BT84" s="947"/>
      <c r="BU84" s="947"/>
      <c r="BV84" s="947"/>
      <c r="BW84" s="947"/>
      <c r="BX84" s="947"/>
      <c r="BY84" s="947"/>
      <c r="BZ84" s="947"/>
      <c r="CA84" s="947"/>
      <c r="CB84" s="947"/>
      <c r="CC84" s="947"/>
      <c r="CD84" s="947"/>
      <c r="CE84" s="947"/>
      <c r="CF84" s="947"/>
      <c r="CG84" s="947"/>
      <c r="CH84" s="947"/>
      <c r="CI84" s="947"/>
      <c r="CJ84" s="947"/>
      <c r="CK84" s="947"/>
      <c r="CL84" s="947"/>
      <c r="CM84" s="947"/>
      <c r="CN84" s="947"/>
      <c r="CO84" s="947"/>
      <c r="CP84" s="947"/>
      <c r="CQ84" s="947"/>
      <c r="CR84" s="947"/>
      <c r="CS84" s="947"/>
      <c r="CT84" s="947"/>
      <c r="CU84" s="947"/>
      <c r="CV84" s="947"/>
      <c r="CW84" s="947"/>
      <c r="CX84" s="947"/>
      <c r="CY84" s="947"/>
      <c r="CZ84" s="947"/>
      <c r="DA84" s="947"/>
      <c r="DB84" s="947"/>
      <c r="DC84" s="947"/>
      <c r="DD84" s="947"/>
      <c r="DE84" s="947"/>
      <c r="DF84" s="947"/>
      <c r="DG84" s="947"/>
      <c r="DH84" s="947"/>
      <c r="DI84" s="947"/>
      <c r="DJ84" s="947"/>
      <c r="DK84" s="947"/>
      <c r="DL84" s="947"/>
      <c r="DM84" s="947"/>
      <c r="DN84" s="947"/>
      <c r="DO84" s="947"/>
      <c r="DP84" s="947"/>
      <c r="DQ84" s="947"/>
      <c r="DR84" s="947"/>
      <c r="DS84" s="947"/>
      <c r="DT84" s="947"/>
      <c r="DU84" s="947"/>
      <c r="DV84" s="947"/>
      <c r="DW84" s="947"/>
    </row>
    <row r="85" spans="1:127" ht="13.7" customHeight="1" x14ac:dyDescent="0.3">
      <c r="A85" s="1223" t="s">
        <v>201</v>
      </c>
      <c r="B85" s="1224" t="str">
        <f t="shared" si="49"/>
        <v>rgb:[ 50,205, 50], hsl:[120.0, 60.8, 50.0], hwb:[120.0, 19.6, 19.6]</v>
      </c>
      <c r="C85" s="926" t="str">
        <f t="shared" si="50"/>
        <v>rgb(50 205 50)</v>
      </c>
      <c r="D85" s="926" t="str">
        <f t="shared" si="51"/>
        <v>hsl(120 60.8% 50%)</v>
      </c>
      <c r="E85" s="926" t="str">
        <f t="shared" si="52"/>
        <v>hwb(120 19.6% 19.6%)</v>
      </c>
      <c r="F85" s="964" t="str">
        <f t="shared" si="53"/>
        <v xml:space="preserve"> 50</v>
      </c>
      <c r="G85" s="965" t="str">
        <f t="shared" si="36"/>
        <v>205</v>
      </c>
      <c r="H85" s="966" t="str">
        <f t="shared" si="37"/>
        <v xml:space="preserve"> 50</v>
      </c>
      <c r="I85" s="964" t="str">
        <f t="shared" si="54"/>
        <v>120.0</v>
      </c>
      <c r="J85" s="965" t="str">
        <f t="shared" si="38"/>
        <v xml:space="preserve"> 60.8</v>
      </c>
      <c r="K85" s="966" t="str">
        <f t="shared" si="39"/>
        <v xml:space="preserve"> 50.0</v>
      </c>
      <c r="L85" s="964" t="str">
        <f t="shared" si="55"/>
        <v>120.0</v>
      </c>
      <c r="M85" s="965" t="str">
        <f t="shared" si="56"/>
        <v xml:space="preserve"> 19.6</v>
      </c>
      <c r="N85" s="966" t="str">
        <f t="shared" si="40"/>
        <v xml:space="preserve"> 19.6</v>
      </c>
      <c r="O85" s="984">
        <f t="shared" si="41"/>
        <v>120</v>
      </c>
      <c r="P85" s="985">
        <f t="shared" si="42"/>
        <v>60.8</v>
      </c>
      <c r="Q85" s="986">
        <f t="shared" si="57"/>
        <v>50</v>
      </c>
      <c r="R85" s="984">
        <f t="shared" si="58"/>
        <v>120</v>
      </c>
      <c r="S85" s="985">
        <f t="shared" si="59"/>
        <v>19.600000000000001</v>
      </c>
      <c r="T85" s="986">
        <f t="shared" si="43"/>
        <v>19.600000000000001</v>
      </c>
      <c r="U85" s="973">
        <v>50</v>
      </c>
      <c r="V85" s="974">
        <v>205</v>
      </c>
      <c r="W85" s="975">
        <v>50</v>
      </c>
      <c r="X85" s="996">
        <f t="shared" si="44"/>
        <v>120</v>
      </c>
      <c r="Y85" s="997">
        <f t="shared" si="45"/>
        <v>60.7843137254902</v>
      </c>
      <c r="Z85" s="998">
        <f t="shared" si="46"/>
        <v>50</v>
      </c>
      <c r="AA85" s="996">
        <f t="shared" si="47"/>
        <v>19.607843137254903</v>
      </c>
      <c r="AB85" s="998">
        <f t="shared" si="48"/>
        <v>19.6078431372549</v>
      </c>
      <c r="AC85" s="955">
        <f t="shared" si="60"/>
        <v>0.19607843137254902</v>
      </c>
      <c r="AD85" s="956">
        <f t="shared" si="61"/>
        <v>0.80392156862745101</v>
      </c>
      <c r="AE85" s="957">
        <f t="shared" si="62"/>
        <v>0.19607843137254902</v>
      </c>
      <c r="AF85" s="955">
        <f t="shared" si="63"/>
        <v>0.19607843137254902</v>
      </c>
      <c r="AG85" s="956">
        <f t="shared" si="64"/>
        <v>0.80392156862745101</v>
      </c>
      <c r="AH85" s="956">
        <f t="shared" si="65"/>
        <v>0.60784313725490202</v>
      </c>
      <c r="AI85" s="957">
        <f t="shared" si="66"/>
        <v>1</v>
      </c>
      <c r="AJ85" s="947"/>
      <c r="AK85" s="947"/>
      <c r="AL85" s="947"/>
      <c r="AM85" s="947"/>
      <c r="AN85" s="947"/>
      <c r="AO85" s="947"/>
      <c r="AP85" s="947"/>
      <c r="AQ85" s="947"/>
      <c r="AR85" s="947"/>
      <c r="AS85" s="947"/>
      <c r="AT85" s="947"/>
      <c r="AU85" s="947"/>
      <c r="AV85" s="947"/>
      <c r="AW85" s="947"/>
      <c r="AX85" s="947"/>
      <c r="AY85" s="947"/>
      <c r="AZ85" s="947"/>
      <c r="BA85" s="947"/>
      <c r="BB85" s="947"/>
      <c r="BC85" s="947"/>
      <c r="BD85" s="947"/>
      <c r="BE85" s="947"/>
      <c r="BF85" s="947"/>
      <c r="BG85" s="947"/>
      <c r="BH85" s="947"/>
      <c r="BI85" s="947"/>
      <c r="BJ85" s="947"/>
      <c r="BK85" s="947"/>
      <c r="BL85" s="947"/>
      <c r="BM85" s="947"/>
      <c r="BN85" s="947"/>
      <c r="BO85" s="947"/>
      <c r="BP85" s="947"/>
      <c r="BQ85" s="947"/>
      <c r="BR85" s="947"/>
      <c r="BS85" s="947"/>
      <c r="BT85" s="947"/>
      <c r="BU85" s="947"/>
      <c r="BV85" s="947"/>
      <c r="BW85" s="947"/>
      <c r="BX85" s="947"/>
      <c r="BY85" s="947"/>
      <c r="BZ85" s="947"/>
      <c r="CA85" s="947"/>
      <c r="CB85" s="947"/>
      <c r="CC85" s="947"/>
      <c r="CD85" s="947"/>
      <c r="CE85" s="947"/>
      <c r="CF85" s="947"/>
      <c r="CG85" s="947"/>
      <c r="CH85" s="947"/>
      <c r="CI85" s="947"/>
      <c r="CJ85" s="947"/>
      <c r="CK85" s="947"/>
      <c r="CL85" s="947"/>
      <c r="CM85" s="947"/>
      <c r="CN85" s="947"/>
      <c r="CO85" s="947"/>
      <c r="CP85" s="947"/>
      <c r="CQ85" s="947"/>
      <c r="CR85" s="947"/>
      <c r="CS85" s="947"/>
      <c r="CT85" s="947"/>
      <c r="CU85" s="947"/>
      <c r="CV85" s="947"/>
      <c r="CW85" s="947"/>
      <c r="CX85" s="947"/>
      <c r="CY85" s="947"/>
      <c r="CZ85" s="947"/>
      <c r="DA85" s="947"/>
      <c r="DB85" s="947"/>
      <c r="DC85" s="947"/>
      <c r="DD85" s="947"/>
      <c r="DE85" s="947"/>
      <c r="DF85" s="947"/>
      <c r="DG85" s="947"/>
      <c r="DH85" s="947"/>
      <c r="DI85" s="947"/>
      <c r="DJ85" s="947"/>
      <c r="DK85" s="947"/>
      <c r="DL85" s="947"/>
      <c r="DM85" s="947"/>
      <c r="DN85" s="947"/>
      <c r="DO85" s="947"/>
      <c r="DP85" s="947"/>
      <c r="DQ85" s="947"/>
      <c r="DR85" s="947"/>
      <c r="DS85" s="947"/>
      <c r="DT85" s="947"/>
      <c r="DU85" s="947"/>
      <c r="DV85" s="947"/>
      <c r="DW85" s="947"/>
    </row>
    <row r="86" spans="1:127" ht="13.7" customHeight="1" x14ac:dyDescent="0.3">
      <c r="A86" s="1223" t="s">
        <v>202</v>
      </c>
      <c r="B86" s="1224" t="str">
        <f t="shared" si="49"/>
        <v>rgb:[250,240,230], hsl:[ 30.0, 66.7, 94.1], hwb:[ 30.0, 90.2,  2.0]</v>
      </c>
      <c r="C86" s="926" t="str">
        <f t="shared" si="50"/>
        <v>rgb(250 240 230)</v>
      </c>
      <c r="D86" s="926" t="str">
        <f t="shared" si="51"/>
        <v>hsl(30 66.7% 94.1%)</v>
      </c>
      <c r="E86" s="926" t="str">
        <f t="shared" si="52"/>
        <v>hwb(30 90.2% 2%)</v>
      </c>
      <c r="F86" s="964" t="str">
        <f t="shared" si="53"/>
        <v>250</v>
      </c>
      <c r="G86" s="965" t="str">
        <f t="shared" si="36"/>
        <v>240</v>
      </c>
      <c r="H86" s="966" t="str">
        <f t="shared" si="37"/>
        <v>230</v>
      </c>
      <c r="I86" s="964" t="str">
        <f t="shared" si="54"/>
        <v xml:space="preserve"> 30.0</v>
      </c>
      <c r="J86" s="965" t="str">
        <f t="shared" si="38"/>
        <v xml:space="preserve"> 66.7</v>
      </c>
      <c r="K86" s="966" t="str">
        <f t="shared" si="39"/>
        <v xml:space="preserve"> 94.1</v>
      </c>
      <c r="L86" s="964" t="str">
        <f t="shared" si="55"/>
        <v xml:space="preserve"> 30.0</v>
      </c>
      <c r="M86" s="965" t="str">
        <f t="shared" si="56"/>
        <v xml:space="preserve"> 90.2</v>
      </c>
      <c r="N86" s="966" t="str">
        <f t="shared" si="40"/>
        <v xml:space="preserve">  2.0</v>
      </c>
      <c r="O86" s="984">
        <f t="shared" si="41"/>
        <v>30</v>
      </c>
      <c r="P86" s="985">
        <f t="shared" si="42"/>
        <v>66.7</v>
      </c>
      <c r="Q86" s="986">
        <f t="shared" si="57"/>
        <v>94.1</v>
      </c>
      <c r="R86" s="984">
        <f t="shared" si="58"/>
        <v>30</v>
      </c>
      <c r="S86" s="985">
        <f t="shared" si="59"/>
        <v>90.2</v>
      </c>
      <c r="T86" s="986">
        <f t="shared" si="43"/>
        <v>2</v>
      </c>
      <c r="U86" s="973">
        <v>250</v>
      </c>
      <c r="V86" s="974">
        <v>240</v>
      </c>
      <c r="W86" s="975">
        <v>230</v>
      </c>
      <c r="X86" s="996">
        <f t="shared" si="44"/>
        <v>30</v>
      </c>
      <c r="Y86" s="997">
        <f t="shared" si="45"/>
        <v>66.6666666666666</v>
      </c>
      <c r="Z86" s="998">
        <f t="shared" si="46"/>
        <v>94.117647058823522</v>
      </c>
      <c r="AA86" s="996">
        <f t="shared" si="47"/>
        <v>90.196078431372555</v>
      </c>
      <c r="AB86" s="998">
        <f t="shared" si="48"/>
        <v>1.9607843137254943</v>
      </c>
      <c r="AC86" s="955">
        <f t="shared" si="60"/>
        <v>0.98039215686274506</v>
      </c>
      <c r="AD86" s="956">
        <f t="shared" si="61"/>
        <v>0.94117647058823528</v>
      </c>
      <c r="AE86" s="957">
        <f t="shared" si="62"/>
        <v>0.90196078431372551</v>
      </c>
      <c r="AF86" s="955">
        <f t="shared" si="63"/>
        <v>0.90196078431372551</v>
      </c>
      <c r="AG86" s="956">
        <f t="shared" si="64"/>
        <v>0.98039215686274506</v>
      </c>
      <c r="AH86" s="956">
        <f t="shared" si="65"/>
        <v>7.8431372549019551E-2</v>
      </c>
      <c r="AI86" s="957">
        <f t="shared" si="66"/>
        <v>1.8823529411764706</v>
      </c>
      <c r="AJ86" s="947"/>
      <c r="AK86" s="947"/>
      <c r="AL86" s="947"/>
      <c r="AM86" s="947"/>
      <c r="AN86" s="947"/>
      <c r="AO86" s="947"/>
      <c r="AP86" s="947"/>
      <c r="AQ86" s="947"/>
      <c r="AR86" s="947"/>
      <c r="AS86" s="947"/>
      <c r="AT86" s="947"/>
      <c r="AU86" s="947"/>
      <c r="AV86" s="947"/>
      <c r="AW86" s="947"/>
      <c r="AX86" s="947"/>
      <c r="AY86" s="947"/>
      <c r="AZ86" s="947"/>
      <c r="BA86" s="947"/>
      <c r="BB86" s="947"/>
      <c r="BC86" s="947"/>
      <c r="BD86" s="947"/>
      <c r="BE86" s="947"/>
      <c r="BF86" s="947"/>
      <c r="BG86" s="947"/>
      <c r="BH86" s="947"/>
      <c r="BI86" s="947"/>
      <c r="BJ86" s="947"/>
      <c r="BK86" s="947"/>
      <c r="BL86" s="947"/>
      <c r="BM86" s="947"/>
      <c r="BN86" s="947"/>
      <c r="BO86" s="947"/>
      <c r="BP86" s="947"/>
      <c r="BQ86" s="947"/>
      <c r="BR86" s="947"/>
      <c r="BS86" s="947"/>
      <c r="BT86" s="947"/>
      <c r="BU86" s="947"/>
      <c r="BV86" s="947"/>
      <c r="BW86" s="947"/>
      <c r="BX86" s="947"/>
      <c r="BY86" s="947"/>
      <c r="BZ86" s="947"/>
      <c r="CA86" s="947"/>
      <c r="CB86" s="947"/>
      <c r="CC86" s="947"/>
      <c r="CD86" s="947"/>
      <c r="CE86" s="947"/>
      <c r="CF86" s="947"/>
      <c r="CG86" s="947"/>
      <c r="CH86" s="947"/>
      <c r="CI86" s="947"/>
      <c r="CJ86" s="947"/>
      <c r="CK86" s="947"/>
      <c r="CL86" s="947"/>
      <c r="CM86" s="947"/>
      <c r="CN86" s="947"/>
      <c r="CO86" s="947"/>
      <c r="CP86" s="947"/>
      <c r="CQ86" s="947"/>
      <c r="CR86" s="947"/>
      <c r="CS86" s="947"/>
      <c r="CT86" s="947"/>
      <c r="CU86" s="947"/>
      <c r="CV86" s="947"/>
      <c r="CW86" s="947"/>
      <c r="CX86" s="947"/>
      <c r="CY86" s="947"/>
      <c r="CZ86" s="947"/>
      <c r="DA86" s="947"/>
      <c r="DB86" s="947"/>
      <c r="DC86" s="947"/>
      <c r="DD86" s="947"/>
      <c r="DE86" s="947"/>
      <c r="DF86" s="947"/>
      <c r="DG86" s="947"/>
      <c r="DH86" s="947"/>
      <c r="DI86" s="947"/>
      <c r="DJ86" s="947"/>
      <c r="DK86" s="947"/>
      <c r="DL86" s="947"/>
      <c r="DM86" s="947"/>
      <c r="DN86" s="947"/>
      <c r="DO86" s="947"/>
      <c r="DP86" s="947"/>
      <c r="DQ86" s="947"/>
      <c r="DR86" s="947"/>
      <c r="DS86" s="947"/>
      <c r="DT86" s="947"/>
      <c r="DU86" s="947"/>
      <c r="DV86" s="947"/>
      <c r="DW86" s="947"/>
    </row>
    <row r="87" spans="1:127" ht="13.7" customHeight="1" x14ac:dyDescent="0.3">
      <c r="A87" s="1223" t="s">
        <v>203</v>
      </c>
      <c r="B87" s="1224" t="str">
        <f t="shared" si="49"/>
        <v>rgb:[255,  0,255], hsl:[300.0,100.0, 50.0], hwb:[300.0,  0.0,  0.0]</v>
      </c>
      <c r="C87" s="926" t="str">
        <f t="shared" si="50"/>
        <v>rgb(255 0 255)</v>
      </c>
      <c r="D87" s="926" t="str">
        <f t="shared" si="51"/>
        <v>hsl(300 100% 50%)</v>
      </c>
      <c r="E87" s="926" t="str">
        <f t="shared" si="52"/>
        <v>hwb(300 0% 0%)</v>
      </c>
      <c r="F87" s="964" t="str">
        <f t="shared" si="53"/>
        <v>255</v>
      </c>
      <c r="G87" s="965" t="str">
        <f t="shared" si="36"/>
        <v xml:space="preserve">  0</v>
      </c>
      <c r="H87" s="966" t="str">
        <f t="shared" si="37"/>
        <v>255</v>
      </c>
      <c r="I87" s="964" t="str">
        <f t="shared" si="54"/>
        <v>300.0</v>
      </c>
      <c r="J87" s="965" t="str">
        <f t="shared" si="38"/>
        <v>100.0</v>
      </c>
      <c r="K87" s="966" t="str">
        <f t="shared" si="39"/>
        <v xml:space="preserve"> 50.0</v>
      </c>
      <c r="L87" s="964" t="str">
        <f t="shared" si="55"/>
        <v>300.0</v>
      </c>
      <c r="M87" s="965" t="str">
        <f t="shared" si="56"/>
        <v xml:space="preserve">  0.0</v>
      </c>
      <c r="N87" s="966" t="str">
        <f t="shared" si="40"/>
        <v xml:space="preserve">  0.0</v>
      </c>
      <c r="O87" s="984">
        <f t="shared" si="41"/>
        <v>300</v>
      </c>
      <c r="P87" s="985">
        <f t="shared" si="42"/>
        <v>100</v>
      </c>
      <c r="Q87" s="986">
        <f t="shared" si="57"/>
        <v>50</v>
      </c>
      <c r="R87" s="984">
        <f t="shared" si="58"/>
        <v>300</v>
      </c>
      <c r="S87" s="985">
        <f t="shared" si="59"/>
        <v>0</v>
      </c>
      <c r="T87" s="986">
        <f t="shared" si="43"/>
        <v>0</v>
      </c>
      <c r="U87" s="973">
        <v>255</v>
      </c>
      <c r="V87" s="974">
        <v>0</v>
      </c>
      <c r="W87" s="975">
        <v>255</v>
      </c>
      <c r="X87" s="996">
        <f t="shared" si="44"/>
        <v>300</v>
      </c>
      <c r="Y87" s="997">
        <f t="shared" si="45"/>
        <v>100</v>
      </c>
      <c r="Z87" s="998">
        <f t="shared" si="46"/>
        <v>50</v>
      </c>
      <c r="AA87" s="996">
        <f t="shared" si="47"/>
        <v>0</v>
      </c>
      <c r="AB87" s="998">
        <f t="shared" si="48"/>
        <v>0</v>
      </c>
      <c r="AC87" s="955">
        <f t="shared" si="60"/>
        <v>1</v>
      </c>
      <c r="AD87" s="956">
        <f t="shared" si="61"/>
        <v>0</v>
      </c>
      <c r="AE87" s="957">
        <f t="shared" si="62"/>
        <v>1</v>
      </c>
      <c r="AF87" s="955">
        <f t="shared" si="63"/>
        <v>0</v>
      </c>
      <c r="AG87" s="956">
        <f t="shared" si="64"/>
        <v>1</v>
      </c>
      <c r="AH87" s="956">
        <f t="shared" si="65"/>
        <v>1</v>
      </c>
      <c r="AI87" s="957">
        <f t="shared" si="66"/>
        <v>1</v>
      </c>
      <c r="AJ87" s="947"/>
      <c r="AK87" s="947"/>
      <c r="AL87" s="947"/>
      <c r="AM87" s="947"/>
      <c r="AN87" s="947"/>
      <c r="AO87" s="947"/>
      <c r="AP87" s="947"/>
      <c r="AQ87" s="947"/>
      <c r="AR87" s="947"/>
      <c r="AS87" s="947"/>
      <c r="AT87" s="947"/>
      <c r="AU87" s="947"/>
      <c r="AV87" s="947"/>
      <c r="AW87" s="947"/>
      <c r="AX87" s="947"/>
      <c r="AY87" s="947"/>
      <c r="AZ87" s="947"/>
      <c r="BA87" s="947"/>
      <c r="BB87" s="947"/>
      <c r="BC87" s="947"/>
      <c r="BD87" s="947"/>
      <c r="BE87" s="947"/>
      <c r="BF87" s="947"/>
      <c r="BG87" s="947"/>
      <c r="BH87" s="947"/>
      <c r="BI87" s="947"/>
      <c r="BJ87" s="947"/>
      <c r="BK87" s="947"/>
      <c r="BL87" s="947"/>
      <c r="BM87" s="947"/>
      <c r="BN87" s="947"/>
      <c r="BO87" s="947"/>
      <c r="BP87" s="947"/>
      <c r="BQ87" s="947"/>
      <c r="BR87" s="947"/>
      <c r="BS87" s="947"/>
      <c r="BT87" s="947"/>
      <c r="BU87" s="947"/>
      <c r="BV87" s="947"/>
      <c r="BW87" s="947"/>
      <c r="BX87" s="947"/>
      <c r="BY87" s="947"/>
      <c r="BZ87" s="947"/>
      <c r="CA87" s="947"/>
      <c r="CB87" s="947"/>
      <c r="CC87" s="947"/>
      <c r="CD87" s="947"/>
      <c r="CE87" s="947"/>
      <c r="CF87" s="947"/>
      <c r="CG87" s="947"/>
      <c r="CH87" s="947"/>
      <c r="CI87" s="947"/>
      <c r="CJ87" s="947"/>
      <c r="CK87" s="947"/>
      <c r="CL87" s="947"/>
      <c r="CM87" s="947"/>
      <c r="CN87" s="947"/>
      <c r="CO87" s="947"/>
      <c r="CP87" s="947"/>
      <c r="CQ87" s="947"/>
      <c r="CR87" s="947"/>
      <c r="CS87" s="947"/>
      <c r="CT87" s="947"/>
      <c r="CU87" s="947"/>
      <c r="CV87" s="947"/>
      <c r="CW87" s="947"/>
      <c r="CX87" s="947"/>
      <c r="CY87" s="947"/>
      <c r="CZ87" s="947"/>
      <c r="DA87" s="947"/>
      <c r="DB87" s="947"/>
      <c r="DC87" s="947"/>
      <c r="DD87" s="947"/>
      <c r="DE87" s="947"/>
      <c r="DF87" s="947"/>
      <c r="DG87" s="947"/>
      <c r="DH87" s="947"/>
      <c r="DI87" s="947"/>
      <c r="DJ87" s="947"/>
      <c r="DK87" s="947"/>
      <c r="DL87" s="947"/>
      <c r="DM87" s="947"/>
      <c r="DN87" s="947"/>
      <c r="DO87" s="947"/>
      <c r="DP87" s="947"/>
      <c r="DQ87" s="947"/>
      <c r="DR87" s="947"/>
      <c r="DS87" s="947"/>
      <c r="DT87" s="947"/>
      <c r="DU87" s="947"/>
      <c r="DV87" s="947"/>
      <c r="DW87" s="947"/>
    </row>
    <row r="88" spans="1:127" ht="13.7" customHeight="1" x14ac:dyDescent="0.3">
      <c r="A88" s="1223" t="s">
        <v>204</v>
      </c>
      <c r="B88" s="1224" t="str">
        <f t="shared" si="49"/>
        <v>rgb:[128,  0,  0], hsl:[  0.0,100.0, 25.1], hwb:[  0.0,  0.0, 49.8]</v>
      </c>
      <c r="C88" s="926" t="str">
        <f t="shared" si="50"/>
        <v>rgb(128 0 0)</v>
      </c>
      <c r="D88" s="926" t="str">
        <f t="shared" si="51"/>
        <v>hsl(0 100% 25.1%)</v>
      </c>
      <c r="E88" s="926" t="str">
        <f t="shared" si="52"/>
        <v>hwb(0 0% 49.8%)</v>
      </c>
      <c r="F88" s="964" t="str">
        <f t="shared" si="53"/>
        <v>128</v>
      </c>
      <c r="G88" s="965" t="str">
        <f t="shared" si="36"/>
        <v xml:space="preserve">  0</v>
      </c>
      <c r="H88" s="966" t="str">
        <f t="shared" si="37"/>
        <v xml:space="preserve">  0</v>
      </c>
      <c r="I88" s="964" t="str">
        <f t="shared" si="54"/>
        <v xml:space="preserve">  0.0</v>
      </c>
      <c r="J88" s="965" t="str">
        <f t="shared" si="38"/>
        <v>100.0</v>
      </c>
      <c r="K88" s="966" t="str">
        <f t="shared" si="39"/>
        <v xml:space="preserve"> 25.1</v>
      </c>
      <c r="L88" s="964" t="str">
        <f t="shared" si="55"/>
        <v xml:space="preserve">  0.0</v>
      </c>
      <c r="M88" s="965" t="str">
        <f t="shared" si="56"/>
        <v xml:space="preserve">  0.0</v>
      </c>
      <c r="N88" s="966" t="str">
        <f t="shared" si="40"/>
        <v xml:space="preserve"> 49.8</v>
      </c>
      <c r="O88" s="984">
        <f t="shared" si="41"/>
        <v>0</v>
      </c>
      <c r="P88" s="985">
        <f t="shared" si="42"/>
        <v>100</v>
      </c>
      <c r="Q88" s="986">
        <f t="shared" si="57"/>
        <v>25.1</v>
      </c>
      <c r="R88" s="984">
        <f t="shared" si="58"/>
        <v>0</v>
      </c>
      <c r="S88" s="985">
        <f t="shared" si="59"/>
        <v>0</v>
      </c>
      <c r="T88" s="986">
        <f t="shared" si="43"/>
        <v>49.8</v>
      </c>
      <c r="U88" s="973">
        <v>128</v>
      </c>
      <c r="V88" s="974">
        <v>0</v>
      </c>
      <c r="W88" s="975">
        <v>0</v>
      </c>
      <c r="X88" s="996">
        <f t="shared" si="44"/>
        <v>0</v>
      </c>
      <c r="Y88" s="997">
        <f t="shared" si="45"/>
        <v>100</v>
      </c>
      <c r="Z88" s="998">
        <f t="shared" si="46"/>
        <v>25.098039215686274</v>
      </c>
      <c r="AA88" s="996">
        <f t="shared" si="47"/>
        <v>0</v>
      </c>
      <c r="AB88" s="998">
        <f t="shared" si="48"/>
        <v>49.803921568627452</v>
      </c>
      <c r="AC88" s="955">
        <f t="shared" si="60"/>
        <v>0.50196078431372548</v>
      </c>
      <c r="AD88" s="956">
        <f t="shared" si="61"/>
        <v>0</v>
      </c>
      <c r="AE88" s="957">
        <f t="shared" si="62"/>
        <v>0</v>
      </c>
      <c r="AF88" s="955">
        <f t="shared" si="63"/>
        <v>0</v>
      </c>
      <c r="AG88" s="956">
        <f t="shared" si="64"/>
        <v>0.50196078431372548</v>
      </c>
      <c r="AH88" s="956">
        <f t="shared" si="65"/>
        <v>0.50196078431372548</v>
      </c>
      <c r="AI88" s="957">
        <f t="shared" si="66"/>
        <v>0.50196078431372548</v>
      </c>
      <c r="AJ88" s="947"/>
      <c r="AK88" s="947"/>
      <c r="AL88" s="947"/>
      <c r="AM88" s="947"/>
      <c r="AN88" s="947"/>
      <c r="AO88" s="947"/>
      <c r="AP88" s="947"/>
      <c r="AQ88" s="947"/>
      <c r="AR88" s="947"/>
      <c r="AS88" s="947"/>
      <c r="AT88" s="947"/>
      <c r="AU88" s="947"/>
      <c r="AV88" s="947"/>
      <c r="AW88" s="947"/>
      <c r="AX88" s="947"/>
      <c r="AY88" s="947"/>
      <c r="AZ88" s="947"/>
      <c r="BA88" s="947"/>
      <c r="BB88" s="947"/>
      <c r="BC88" s="947"/>
      <c r="BD88" s="947"/>
      <c r="BE88" s="947"/>
      <c r="BF88" s="947"/>
      <c r="BG88" s="947"/>
      <c r="BH88" s="947"/>
      <c r="BI88" s="947"/>
      <c r="BJ88" s="947"/>
      <c r="BK88" s="947"/>
      <c r="BL88" s="947"/>
      <c r="BM88" s="947"/>
      <c r="BN88" s="947"/>
      <c r="BO88" s="947"/>
      <c r="BP88" s="947"/>
      <c r="BQ88" s="947"/>
      <c r="BR88" s="947"/>
      <c r="BS88" s="947"/>
      <c r="BT88" s="947"/>
      <c r="BU88" s="947"/>
      <c r="BV88" s="947"/>
      <c r="BW88" s="947"/>
      <c r="BX88" s="947"/>
      <c r="BY88" s="947"/>
      <c r="BZ88" s="947"/>
      <c r="CA88" s="947"/>
      <c r="CB88" s="947"/>
      <c r="CC88" s="947"/>
      <c r="CD88" s="947"/>
      <c r="CE88" s="947"/>
      <c r="CF88" s="947"/>
      <c r="CG88" s="947"/>
      <c r="CH88" s="947"/>
      <c r="CI88" s="947"/>
      <c r="CJ88" s="947"/>
      <c r="CK88" s="947"/>
      <c r="CL88" s="947"/>
      <c r="CM88" s="947"/>
      <c r="CN88" s="947"/>
      <c r="CO88" s="947"/>
      <c r="CP88" s="947"/>
      <c r="CQ88" s="947"/>
      <c r="CR88" s="947"/>
      <c r="CS88" s="947"/>
      <c r="CT88" s="947"/>
      <c r="CU88" s="947"/>
      <c r="CV88" s="947"/>
      <c r="CW88" s="947"/>
      <c r="CX88" s="947"/>
      <c r="CY88" s="947"/>
      <c r="CZ88" s="947"/>
      <c r="DA88" s="947"/>
      <c r="DB88" s="947"/>
      <c r="DC88" s="947"/>
      <c r="DD88" s="947"/>
      <c r="DE88" s="947"/>
      <c r="DF88" s="947"/>
      <c r="DG88" s="947"/>
      <c r="DH88" s="947"/>
      <c r="DI88" s="947"/>
      <c r="DJ88" s="947"/>
      <c r="DK88" s="947"/>
      <c r="DL88" s="947"/>
      <c r="DM88" s="947"/>
      <c r="DN88" s="947"/>
      <c r="DO88" s="947"/>
      <c r="DP88" s="947"/>
      <c r="DQ88" s="947"/>
      <c r="DR88" s="947"/>
      <c r="DS88" s="947"/>
      <c r="DT88" s="947"/>
      <c r="DU88" s="947"/>
      <c r="DV88" s="947"/>
      <c r="DW88" s="947"/>
    </row>
    <row r="89" spans="1:127" ht="13.7" customHeight="1" x14ac:dyDescent="0.3">
      <c r="A89" s="1223" t="s">
        <v>205</v>
      </c>
      <c r="B89" s="1224" t="str">
        <f t="shared" si="49"/>
        <v>rgb:[102,205,170], hsl:[159.6, 50.7, 60.2], hwb:[159.6, 40.0, 19.6]</v>
      </c>
      <c r="C89" s="926" t="str">
        <f t="shared" si="50"/>
        <v>rgb(102 205 170)</v>
      </c>
      <c r="D89" s="926" t="str">
        <f t="shared" si="51"/>
        <v>hsl(159.6 50.7% 60.2%)</v>
      </c>
      <c r="E89" s="926" t="str">
        <f t="shared" si="52"/>
        <v>hwb(159.6 40% 19.6%)</v>
      </c>
      <c r="F89" s="964" t="str">
        <f t="shared" si="53"/>
        <v>102</v>
      </c>
      <c r="G89" s="965" t="str">
        <f t="shared" si="36"/>
        <v>205</v>
      </c>
      <c r="H89" s="966" t="str">
        <f t="shared" si="37"/>
        <v>170</v>
      </c>
      <c r="I89" s="964" t="str">
        <f t="shared" si="54"/>
        <v>159.6</v>
      </c>
      <c r="J89" s="965" t="str">
        <f t="shared" si="38"/>
        <v xml:space="preserve"> 50.7</v>
      </c>
      <c r="K89" s="966" t="str">
        <f t="shared" si="39"/>
        <v xml:space="preserve"> 60.2</v>
      </c>
      <c r="L89" s="964" t="str">
        <f t="shared" si="55"/>
        <v>159.6</v>
      </c>
      <c r="M89" s="965" t="str">
        <f t="shared" si="56"/>
        <v xml:space="preserve"> 40.0</v>
      </c>
      <c r="N89" s="966" t="str">
        <f t="shared" si="40"/>
        <v xml:space="preserve"> 19.6</v>
      </c>
      <c r="O89" s="984">
        <f t="shared" si="41"/>
        <v>159.6</v>
      </c>
      <c r="P89" s="985">
        <f t="shared" si="42"/>
        <v>50.7</v>
      </c>
      <c r="Q89" s="986">
        <f t="shared" si="57"/>
        <v>60.2</v>
      </c>
      <c r="R89" s="984">
        <f t="shared" si="58"/>
        <v>159.6</v>
      </c>
      <c r="S89" s="985">
        <f t="shared" si="59"/>
        <v>40</v>
      </c>
      <c r="T89" s="986">
        <f t="shared" si="43"/>
        <v>19.600000000000001</v>
      </c>
      <c r="U89" s="973">
        <v>102</v>
      </c>
      <c r="V89" s="974">
        <v>205</v>
      </c>
      <c r="W89" s="975">
        <v>170</v>
      </c>
      <c r="X89" s="996">
        <f t="shared" si="44"/>
        <v>159.61165048543688</v>
      </c>
      <c r="Y89" s="997">
        <f t="shared" si="45"/>
        <v>50.738916256157651</v>
      </c>
      <c r="Z89" s="998">
        <f t="shared" si="46"/>
        <v>60.196078431372555</v>
      </c>
      <c r="AA89" s="996">
        <f t="shared" si="47"/>
        <v>40</v>
      </c>
      <c r="AB89" s="998">
        <f t="shared" si="48"/>
        <v>19.6078431372549</v>
      </c>
      <c r="AC89" s="955">
        <f t="shared" si="60"/>
        <v>0.4</v>
      </c>
      <c r="AD89" s="956">
        <f t="shared" si="61"/>
        <v>0.80392156862745101</v>
      </c>
      <c r="AE89" s="957">
        <f t="shared" si="62"/>
        <v>0.66666666666666663</v>
      </c>
      <c r="AF89" s="955">
        <f t="shared" si="63"/>
        <v>0.4</v>
      </c>
      <c r="AG89" s="956">
        <f t="shared" si="64"/>
        <v>0.80392156862745101</v>
      </c>
      <c r="AH89" s="956">
        <f t="shared" si="65"/>
        <v>0.40392156862745099</v>
      </c>
      <c r="AI89" s="957">
        <f t="shared" si="66"/>
        <v>1.2039215686274511</v>
      </c>
      <c r="AJ89" s="947"/>
      <c r="AK89" s="947"/>
      <c r="AL89" s="947"/>
      <c r="AM89" s="947"/>
      <c r="AN89" s="947"/>
      <c r="AO89" s="947"/>
      <c r="AP89" s="947"/>
      <c r="AQ89" s="947"/>
      <c r="AR89" s="947"/>
      <c r="AS89" s="947"/>
      <c r="AT89" s="947"/>
      <c r="AU89" s="947"/>
      <c r="AV89" s="947"/>
      <c r="AW89" s="947"/>
      <c r="AX89" s="947"/>
      <c r="AY89" s="947"/>
      <c r="AZ89" s="947"/>
      <c r="BA89" s="947"/>
      <c r="BB89" s="947"/>
      <c r="BC89" s="947"/>
      <c r="BD89" s="947"/>
      <c r="BE89" s="947"/>
      <c r="BF89" s="947"/>
      <c r="BG89" s="947"/>
      <c r="BH89" s="947"/>
      <c r="BI89" s="947"/>
      <c r="BJ89" s="947"/>
      <c r="BK89" s="947"/>
      <c r="BL89" s="947"/>
      <c r="BM89" s="947"/>
      <c r="BN89" s="947"/>
      <c r="BO89" s="947"/>
      <c r="BP89" s="947"/>
      <c r="BQ89" s="947"/>
      <c r="BR89" s="947"/>
      <c r="BS89" s="947"/>
      <c r="BT89" s="947"/>
      <c r="BU89" s="947"/>
      <c r="BV89" s="947"/>
      <c r="BW89" s="947"/>
      <c r="BX89" s="947"/>
      <c r="BY89" s="947"/>
      <c r="BZ89" s="947"/>
      <c r="CA89" s="947"/>
      <c r="CB89" s="947"/>
      <c r="CC89" s="947"/>
      <c r="CD89" s="947"/>
      <c r="CE89" s="947"/>
      <c r="CF89" s="947"/>
      <c r="CG89" s="947"/>
      <c r="CH89" s="947"/>
      <c r="CI89" s="947"/>
      <c r="CJ89" s="947"/>
      <c r="CK89" s="947"/>
      <c r="CL89" s="947"/>
      <c r="CM89" s="947"/>
      <c r="CN89" s="947"/>
      <c r="CO89" s="947"/>
      <c r="CP89" s="947"/>
      <c r="CQ89" s="947"/>
      <c r="CR89" s="947"/>
      <c r="CS89" s="947"/>
      <c r="CT89" s="947"/>
      <c r="CU89" s="947"/>
      <c r="CV89" s="947"/>
      <c r="CW89" s="947"/>
      <c r="CX89" s="947"/>
      <c r="CY89" s="947"/>
      <c r="CZ89" s="947"/>
      <c r="DA89" s="947"/>
      <c r="DB89" s="947"/>
      <c r="DC89" s="947"/>
      <c r="DD89" s="947"/>
      <c r="DE89" s="947"/>
      <c r="DF89" s="947"/>
      <c r="DG89" s="947"/>
      <c r="DH89" s="947"/>
      <c r="DI89" s="947"/>
      <c r="DJ89" s="947"/>
      <c r="DK89" s="947"/>
      <c r="DL89" s="947"/>
      <c r="DM89" s="947"/>
      <c r="DN89" s="947"/>
      <c r="DO89" s="947"/>
      <c r="DP89" s="947"/>
      <c r="DQ89" s="947"/>
      <c r="DR89" s="947"/>
      <c r="DS89" s="947"/>
      <c r="DT89" s="947"/>
      <c r="DU89" s="947"/>
      <c r="DV89" s="947"/>
      <c r="DW89" s="947"/>
    </row>
    <row r="90" spans="1:127" ht="13.7" customHeight="1" x14ac:dyDescent="0.3">
      <c r="A90" s="1223" t="s">
        <v>206</v>
      </c>
      <c r="B90" s="1224" t="str">
        <f t="shared" si="49"/>
        <v>rgb:[  0,  0,205], hsl:[240.0,100.0, 40.2], hwb:[240.0,  0.0, 19.6]</v>
      </c>
      <c r="C90" s="926" t="str">
        <f t="shared" si="50"/>
        <v>rgb(0 0 205)</v>
      </c>
      <c r="D90" s="926" t="str">
        <f t="shared" si="51"/>
        <v>hsl(240 100% 40.2%)</v>
      </c>
      <c r="E90" s="926" t="str">
        <f t="shared" si="52"/>
        <v>hwb(240 0% 19.6%)</v>
      </c>
      <c r="F90" s="964" t="str">
        <f t="shared" si="53"/>
        <v xml:space="preserve">  0</v>
      </c>
      <c r="G90" s="965" t="str">
        <f t="shared" si="36"/>
        <v xml:space="preserve">  0</v>
      </c>
      <c r="H90" s="966" t="str">
        <f t="shared" si="37"/>
        <v>205</v>
      </c>
      <c r="I90" s="964" t="str">
        <f t="shared" si="54"/>
        <v>240.0</v>
      </c>
      <c r="J90" s="965" t="str">
        <f t="shared" si="38"/>
        <v>100.0</v>
      </c>
      <c r="K90" s="966" t="str">
        <f t="shared" si="39"/>
        <v xml:space="preserve"> 40.2</v>
      </c>
      <c r="L90" s="964" t="str">
        <f t="shared" si="55"/>
        <v>240.0</v>
      </c>
      <c r="M90" s="965" t="str">
        <f t="shared" si="56"/>
        <v xml:space="preserve">  0.0</v>
      </c>
      <c r="N90" s="966" t="str">
        <f t="shared" si="40"/>
        <v xml:space="preserve"> 19.6</v>
      </c>
      <c r="O90" s="984">
        <f t="shared" si="41"/>
        <v>240</v>
      </c>
      <c r="P90" s="985">
        <f t="shared" si="42"/>
        <v>100</v>
      </c>
      <c r="Q90" s="986">
        <f t="shared" si="57"/>
        <v>40.200000000000003</v>
      </c>
      <c r="R90" s="984">
        <f t="shared" si="58"/>
        <v>240</v>
      </c>
      <c r="S90" s="985">
        <f t="shared" si="59"/>
        <v>0</v>
      </c>
      <c r="T90" s="986">
        <f t="shared" si="43"/>
        <v>19.600000000000001</v>
      </c>
      <c r="U90" s="973">
        <v>0</v>
      </c>
      <c r="V90" s="974">
        <v>0</v>
      </c>
      <c r="W90" s="975">
        <v>205</v>
      </c>
      <c r="X90" s="996">
        <f t="shared" si="44"/>
        <v>240</v>
      </c>
      <c r="Y90" s="997">
        <f t="shared" si="45"/>
        <v>100</v>
      </c>
      <c r="Z90" s="998">
        <f t="shared" si="46"/>
        <v>40.196078431372548</v>
      </c>
      <c r="AA90" s="996">
        <f t="shared" si="47"/>
        <v>0</v>
      </c>
      <c r="AB90" s="998">
        <f t="shared" si="48"/>
        <v>19.6078431372549</v>
      </c>
      <c r="AC90" s="955">
        <f t="shared" si="60"/>
        <v>0</v>
      </c>
      <c r="AD90" s="956">
        <f t="shared" si="61"/>
        <v>0</v>
      </c>
      <c r="AE90" s="957">
        <f t="shared" si="62"/>
        <v>0.80392156862745101</v>
      </c>
      <c r="AF90" s="955">
        <f t="shared" si="63"/>
        <v>0</v>
      </c>
      <c r="AG90" s="956">
        <f t="shared" si="64"/>
        <v>0.80392156862745101</v>
      </c>
      <c r="AH90" s="956">
        <f t="shared" si="65"/>
        <v>0.80392156862745101</v>
      </c>
      <c r="AI90" s="957">
        <f t="shared" si="66"/>
        <v>0.80392156862745101</v>
      </c>
      <c r="AJ90" s="947"/>
      <c r="AK90" s="947"/>
      <c r="AL90" s="947"/>
      <c r="AM90" s="947"/>
      <c r="AN90" s="947"/>
      <c r="AO90" s="947"/>
      <c r="AP90" s="947"/>
      <c r="AQ90" s="947"/>
      <c r="AR90" s="947"/>
      <c r="AS90" s="947"/>
      <c r="AT90" s="947"/>
      <c r="AU90" s="947"/>
      <c r="AV90" s="947"/>
      <c r="AW90" s="947"/>
      <c r="AX90" s="947"/>
      <c r="AY90" s="947"/>
      <c r="AZ90" s="947"/>
      <c r="BA90" s="947"/>
      <c r="BB90" s="947"/>
      <c r="BC90" s="947"/>
      <c r="BD90" s="947"/>
      <c r="BE90" s="947"/>
      <c r="BF90" s="947"/>
      <c r="BG90" s="947"/>
      <c r="BH90" s="947"/>
      <c r="BI90" s="947"/>
      <c r="BJ90" s="947"/>
      <c r="BK90" s="947"/>
      <c r="BL90" s="947"/>
      <c r="BM90" s="947"/>
      <c r="BN90" s="947"/>
      <c r="BO90" s="947"/>
      <c r="BP90" s="947"/>
      <c r="BQ90" s="947"/>
      <c r="BR90" s="947"/>
      <c r="BS90" s="947"/>
      <c r="BT90" s="947"/>
      <c r="BU90" s="947"/>
      <c r="BV90" s="947"/>
      <c r="BW90" s="947"/>
      <c r="BX90" s="947"/>
      <c r="BY90" s="947"/>
      <c r="BZ90" s="947"/>
      <c r="CA90" s="947"/>
      <c r="CB90" s="947"/>
      <c r="CC90" s="947"/>
      <c r="CD90" s="947"/>
      <c r="CE90" s="947"/>
      <c r="CF90" s="947"/>
      <c r="CG90" s="947"/>
      <c r="CH90" s="947"/>
      <c r="CI90" s="947"/>
      <c r="CJ90" s="947"/>
      <c r="CK90" s="947"/>
      <c r="CL90" s="947"/>
      <c r="CM90" s="947"/>
      <c r="CN90" s="947"/>
      <c r="CO90" s="947"/>
      <c r="CP90" s="947"/>
      <c r="CQ90" s="947"/>
      <c r="CR90" s="947"/>
      <c r="CS90" s="947"/>
      <c r="CT90" s="947"/>
      <c r="CU90" s="947"/>
      <c r="CV90" s="947"/>
      <c r="CW90" s="947"/>
      <c r="CX90" s="947"/>
      <c r="CY90" s="947"/>
      <c r="CZ90" s="947"/>
      <c r="DA90" s="947"/>
      <c r="DB90" s="947"/>
      <c r="DC90" s="947"/>
      <c r="DD90" s="947"/>
      <c r="DE90" s="947"/>
      <c r="DF90" s="947"/>
      <c r="DG90" s="947"/>
      <c r="DH90" s="947"/>
      <c r="DI90" s="947"/>
      <c r="DJ90" s="947"/>
      <c r="DK90" s="947"/>
      <c r="DL90" s="947"/>
      <c r="DM90" s="947"/>
      <c r="DN90" s="947"/>
      <c r="DO90" s="947"/>
      <c r="DP90" s="947"/>
      <c r="DQ90" s="947"/>
      <c r="DR90" s="947"/>
      <c r="DS90" s="947"/>
      <c r="DT90" s="947"/>
      <c r="DU90" s="947"/>
      <c r="DV90" s="947"/>
      <c r="DW90" s="947"/>
    </row>
    <row r="91" spans="1:127" ht="13.7" customHeight="1" x14ac:dyDescent="0.3">
      <c r="A91" s="1223" t="s">
        <v>207</v>
      </c>
      <c r="B91" s="1224" t="str">
        <f t="shared" si="49"/>
        <v>rgb:[186, 85,211], hsl:[288.1, 58.9, 58.0], hwb:[288.1, 33.3, 17.3]</v>
      </c>
      <c r="C91" s="926" t="str">
        <f t="shared" si="50"/>
        <v>rgb(186 85 211)</v>
      </c>
      <c r="D91" s="926" t="str">
        <f t="shared" si="51"/>
        <v>hsl(288.1 58.9% 58%)</v>
      </c>
      <c r="E91" s="926" t="str">
        <f t="shared" si="52"/>
        <v>hwb(288.1 33.3% 17.3%)</v>
      </c>
      <c r="F91" s="964" t="str">
        <f t="shared" si="53"/>
        <v>186</v>
      </c>
      <c r="G91" s="965" t="str">
        <f t="shared" si="36"/>
        <v xml:space="preserve"> 85</v>
      </c>
      <c r="H91" s="966" t="str">
        <f t="shared" si="37"/>
        <v>211</v>
      </c>
      <c r="I91" s="964" t="str">
        <f t="shared" si="54"/>
        <v>288.1</v>
      </c>
      <c r="J91" s="965" t="str">
        <f t="shared" si="38"/>
        <v xml:space="preserve"> 58.9</v>
      </c>
      <c r="K91" s="966" t="str">
        <f t="shared" si="39"/>
        <v xml:space="preserve"> 58.0</v>
      </c>
      <c r="L91" s="964" t="str">
        <f t="shared" si="55"/>
        <v>288.1</v>
      </c>
      <c r="M91" s="965" t="str">
        <f t="shared" si="56"/>
        <v xml:space="preserve"> 33.3</v>
      </c>
      <c r="N91" s="966" t="str">
        <f t="shared" si="40"/>
        <v xml:space="preserve"> 17.3</v>
      </c>
      <c r="O91" s="984">
        <f t="shared" si="41"/>
        <v>288.10000000000002</v>
      </c>
      <c r="P91" s="985">
        <f t="shared" si="42"/>
        <v>58.9</v>
      </c>
      <c r="Q91" s="986">
        <f t="shared" si="57"/>
        <v>58</v>
      </c>
      <c r="R91" s="984">
        <f t="shared" si="58"/>
        <v>288.10000000000002</v>
      </c>
      <c r="S91" s="985">
        <f t="shared" si="59"/>
        <v>33.299999999999997</v>
      </c>
      <c r="T91" s="986">
        <f t="shared" si="43"/>
        <v>17.3</v>
      </c>
      <c r="U91" s="973">
        <v>186</v>
      </c>
      <c r="V91" s="974">
        <v>85</v>
      </c>
      <c r="W91" s="975">
        <v>211</v>
      </c>
      <c r="X91" s="996">
        <f t="shared" si="44"/>
        <v>288.09523809523807</v>
      </c>
      <c r="Y91" s="997">
        <f t="shared" si="45"/>
        <v>58.878504672897179</v>
      </c>
      <c r="Z91" s="998">
        <f t="shared" si="46"/>
        <v>58.039215686274503</v>
      </c>
      <c r="AA91" s="996">
        <f t="shared" si="47"/>
        <v>33.333333333333329</v>
      </c>
      <c r="AB91" s="998">
        <f t="shared" si="48"/>
        <v>17.25490196078432</v>
      </c>
      <c r="AC91" s="955">
        <f t="shared" si="60"/>
        <v>0.72941176470588232</v>
      </c>
      <c r="AD91" s="956">
        <f t="shared" si="61"/>
        <v>0.33333333333333331</v>
      </c>
      <c r="AE91" s="957">
        <f t="shared" si="62"/>
        <v>0.82745098039215681</v>
      </c>
      <c r="AF91" s="955">
        <f t="shared" si="63"/>
        <v>0.33333333333333331</v>
      </c>
      <c r="AG91" s="956">
        <f t="shared" si="64"/>
        <v>0.82745098039215681</v>
      </c>
      <c r="AH91" s="956">
        <f t="shared" si="65"/>
        <v>0.49411764705882349</v>
      </c>
      <c r="AI91" s="957">
        <f t="shared" si="66"/>
        <v>1.1607843137254901</v>
      </c>
      <c r="AJ91" s="947"/>
      <c r="AK91" s="947"/>
      <c r="AL91" s="947"/>
      <c r="AM91" s="947"/>
      <c r="AN91" s="947"/>
      <c r="AO91" s="947"/>
      <c r="AP91" s="947"/>
      <c r="AQ91" s="947"/>
      <c r="AR91" s="947"/>
      <c r="AS91" s="947"/>
      <c r="AT91" s="947"/>
      <c r="AU91" s="947"/>
      <c r="AV91" s="947"/>
      <c r="AW91" s="947"/>
      <c r="AX91" s="947"/>
      <c r="AY91" s="947"/>
      <c r="AZ91" s="947"/>
      <c r="BA91" s="947"/>
      <c r="BB91" s="947"/>
      <c r="BC91" s="947"/>
      <c r="BD91" s="947"/>
      <c r="BE91" s="947"/>
      <c r="BF91" s="947"/>
      <c r="BG91" s="947"/>
      <c r="BH91" s="947"/>
      <c r="BI91" s="947"/>
      <c r="BJ91" s="947"/>
      <c r="BK91" s="947"/>
      <c r="BL91" s="947"/>
      <c r="BM91" s="947"/>
      <c r="BN91" s="947"/>
      <c r="BO91" s="947"/>
      <c r="BP91" s="947"/>
      <c r="BQ91" s="947"/>
      <c r="BR91" s="947"/>
      <c r="BS91" s="947"/>
      <c r="BT91" s="947"/>
      <c r="BU91" s="947"/>
      <c r="BV91" s="947"/>
      <c r="BW91" s="947"/>
      <c r="BX91" s="947"/>
      <c r="BY91" s="947"/>
      <c r="BZ91" s="947"/>
      <c r="CA91" s="947"/>
      <c r="CB91" s="947"/>
      <c r="CC91" s="947"/>
      <c r="CD91" s="947"/>
      <c r="CE91" s="947"/>
      <c r="CF91" s="947"/>
      <c r="CG91" s="947"/>
      <c r="CH91" s="947"/>
      <c r="CI91" s="947"/>
      <c r="CJ91" s="947"/>
      <c r="CK91" s="947"/>
      <c r="CL91" s="947"/>
      <c r="CM91" s="947"/>
      <c r="CN91" s="947"/>
      <c r="CO91" s="947"/>
      <c r="CP91" s="947"/>
      <c r="CQ91" s="947"/>
      <c r="CR91" s="947"/>
      <c r="CS91" s="947"/>
      <c r="CT91" s="947"/>
      <c r="CU91" s="947"/>
      <c r="CV91" s="947"/>
      <c r="CW91" s="947"/>
      <c r="CX91" s="947"/>
      <c r="CY91" s="947"/>
      <c r="CZ91" s="947"/>
      <c r="DA91" s="947"/>
      <c r="DB91" s="947"/>
      <c r="DC91" s="947"/>
      <c r="DD91" s="947"/>
      <c r="DE91" s="947"/>
      <c r="DF91" s="947"/>
      <c r="DG91" s="947"/>
      <c r="DH91" s="947"/>
      <c r="DI91" s="947"/>
      <c r="DJ91" s="947"/>
      <c r="DK91" s="947"/>
      <c r="DL91" s="947"/>
      <c r="DM91" s="947"/>
      <c r="DN91" s="947"/>
      <c r="DO91" s="947"/>
      <c r="DP91" s="947"/>
      <c r="DQ91" s="947"/>
      <c r="DR91" s="947"/>
      <c r="DS91" s="947"/>
      <c r="DT91" s="947"/>
      <c r="DU91" s="947"/>
      <c r="DV91" s="947"/>
      <c r="DW91" s="947"/>
    </row>
    <row r="92" spans="1:127" ht="13.7" customHeight="1" x14ac:dyDescent="0.3">
      <c r="A92" s="1223" t="s">
        <v>208</v>
      </c>
      <c r="B92" s="1224" t="str">
        <f t="shared" si="49"/>
        <v>rgb:[147,112,219], hsl:[259.6, 59.8, 64.9], hwb:[259.6, 43.9, 14.1]</v>
      </c>
      <c r="C92" s="926" t="str">
        <f t="shared" si="50"/>
        <v>rgb(147 112 219)</v>
      </c>
      <c r="D92" s="926" t="str">
        <f t="shared" si="51"/>
        <v>hsl(259.6 59.8% 64.9%)</v>
      </c>
      <c r="E92" s="926" t="str">
        <f t="shared" si="52"/>
        <v>hwb(259.6 43.9% 14.1%)</v>
      </c>
      <c r="F92" s="964" t="str">
        <f t="shared" si="53"/>
        <v>147</v>
      </c>
      <c r="G92" s="965" t="str">
        <f t="shared" si="36"/>
        <v>112</v>
      </c>
      <c r="H92" s="966" t="str">
        <f t="shared" si="37"/>
        <v>219</v>
      </c>
      <c r="I92" s="964" t="str">
        <f t="shared" si="54"/>
        <v>259.6</v>
      </c>
      <c r="J92" s="965" t="str">
        <f t="shared" si="38"/>
        <v xml:space="preserve"> 59.8</v>
      </c>
      <c r="K92" s="966" t="str">
        <f t="shared" si="39"/>
        <v xml:space="preserve"> 64.9</v>
      </c>
      <c r="L92" s="964" t="str">
        <f t="shared" si="55"/>
        <v>259.6</v>
      </c>
      <c r="M92" s="965" t="str">
        <f t="shared" si="56"/>
        <v xml:space="preserve"> 43.9</v>
      </c>
      <c r="N92" s="966" t="str">
        <f t="shared" si="40"/>
        <v xml:space="preserve"> 14.1</v>
      </c>
      <c r="O92" s="984">
        <f t="shared" si="41"/>
        <v>259.60000000000002</v>
      </c>
      <c r="P92" s="985">
        <f t="shared" si="42"/>
        <v>59.8</v>
      </c>
      <c r="Q92" s="986">
        <f t="shared" si="57"/>
        <v>64.900000000000006</v>
      </c>
      <c r="R92" s="984">
        <f t="shared" si="58"/>
        <v>259.60000000000002</v>
      </c>
      <c r="S92" s="985">
        <f t="shared" si="59"/>
        <v>43.9</v>
      </c>
      <c r="T92" s="986">
        <f t="shared" si="43"/>
        <v>14.1</v>
      </c>
      <c r="U92" s="973">
        <v>147</v>
      </c>
      <c r="V92" s="974">
        <v>112</v>
      </c>
      <c r="W92" s="975">
        <v>219</v>
      </c>
      <c r="X92" s="996">
        <f t="shared" si="44"/>
        <v>259.62616822429908</v>
      </c>
      <c r="Y92" s="997">
        <f t="shared" si="45"/>
        <v>59.776536312849139</v>
      </c>
      <c r="Z92" s="998">
        <f t="shared" si="46"/>
        <v>64.901960784313715</v>
      </c>
      <c r="AA92" s="996">
        <f t="shared" si="47"/>
        <v>43.921568627450981</v>
      </c>
      <c r="AB92" s="998">
        <f t="shared" si="48"/>
        <v>14.117647058823534</v>
      </c>
      <c r="AC92" s="955">
        <f t="shared" si="60"/>
        <v>0.57647058823529407</v>
      </c>
      <c r="AD92" s="956">
        <f t="shared" si="61"/>
        <v>0.4392156862745098</v>
      </c>
      <c r="AE92" s="957">
        <f t="shared" si="62"/>
        <v>0.85882352941176465</v>
      </c>
      <c r="AF92" s="955">
        <f t="shared" si="63"/>
        <v>0.4392156862745098</v>
      </c>
      <c r="AG92" s="956">
        <f t="shared" si="64"/>
        <v>0.85882352941176465</v>
      </c>
      <c r="AH92" s="956">
        <f t="shared" si="65"/>
        <v>0.41960784313725485</v>
      </c>
      <c r="AI92" s="957">
        <f t="shared" si="66"/>
        <v>1.2980392156862743</v>
      </c>
      <c r="AJ92" s="947"/>
      <c r="AK92" s="947"/>
      <c r="AL92" s="947"/>
      <c r="AM92" s="947"/>
      <c r="AN92" s="947"/>
      <c r="AO92" s="947"/>
      <c r="AP92" s="947"/>
      <c r="AQ92" s="947"/>
      <c r="AR92" s="947"/>
      <c r="AS92" s="947"/>
      <c r="AT92" s="947"/>
      <c r="AU92" s="947"/>
      <c r="AV92" s="947"/>
      <c r="AW92" s="947"/>
      <c r="AX92" s="947"/>
      <c r="AY92" s="947"/>
      <c r="AZ92" s="947"/>
      <c r="BA92" s="947"/>
      <c r="BB92" s="947"/>
      <c r="BC92" s="947"/>
      <c r="BD92" s="947"/>
      <c r="BE92" s="947"/>
      <c r="BF92" s="947"/>
      <c r="BG92" s="947"/>
      <c r="BH92" s="947"/>
      <c r="BI92" s="947"/>
      <c r="BJ92" s="947"/>
      <c r="BK92" s="947"/>
      <c r="BL92" s="947"/>
      <c r="BM92" s="947"/>
      <c r="BN92" s="947"/>
      <c r="BO92" s="947"/>
      <c r="BP92" s="947"/>
      <c r="BQ92" s="947"/>
      <c r="BR92" s="947"/>
      <c r="BS92" s="947"/>
      <c r="BT92" s="947"/>
      <c r="BU92" s="947"/>
      <c r="BV92" s="947"/>
      <c r="BW92" s="947"/>
      <c r="BX92" s="947"/>
      <c r="BY92" s="947"/>
      <c r="BZ92" s="947"/>
      <c r="CA92" s="947"/>
      <c r="CB92" s="947"/>
      <c r="CC92" s="947"/>
      <c r="CD92" s="947"/>
      <c r="CE92" s="947"/>
      <c r="CF92" s="947"/>
      <c r="CG92" s="947"/>
      <c r="CH92" s="947"/>
      <c r="CI92" s="947"/>
      <c r="CJ92" s="947"/>
      <c r="CK92" s="947"/>
      <c r="CL92" s="947"/>
      <c r="CM92" s="947"/>
      <c r="CN92" s="947"/>
      <c r="CO92" s="947"/>
      <c r="CP92" s="947"/>
      <c r="CQ92" s="947"/>
      <c r="CR92" s="947"/>
      <c r="CS92" s="947"/>
      <c r="CT92" s="947"/>
      <c r="CU92" s="947"/>
      <c r="CV92" s="947"/>
      <c r="CW92" s="947"/>
      <c r="CX92" s="947"/>
      <c r="CY92" s="947"/>
      <c r="CZ92" s="947"/>
      <c r="DA92" s="947"/>
      <c r="DB92" s="947"/>
      <c r="DC92" s="947"/>
      <c r="DD92" s="947"/>
      <c r="DE92" s="947"/>
      <c r="DF92" s="947"/>
      <c r="DG92" s="947"/>
      <c r="DH92" s="947"/>
      <c r="DI92" s="947"/>
      <c r="DJ92" s="947"/>
      <c r="DK92" s="947"/>
      <c r="DL92" s="947"/>
      <c r="DM92" s="947"/>
      <c r="DN92" s="947"/>
      <c r="DO92" s="947"/>
      <c r="DP92" s="947"/>
      <c r="DQ92" s="947"/>
      <c r="DR92" s="947"/>
      <c r="DS92" s="947"/>
      <c r="DT92" s="947"/>
      <c r="DU92" s="947"/>
      <c r="DV92" s="947"/>
      <c r="DW92" s="947"/>
    </row>
    <row r="93" spans="1:127" ht="13.7" customHeight="1" x14ac:dyDescent="0.3">
      <c r="A93" s="1223" t="s">
        <v>209</v>
      </c>
      <c r="B93" s="1224" t="str">
        <f t="shared" si="49"/>
        <v>rgb:[ 60,179,113], hsl:[146.7, 49.8, 46.9], hwb:[146.7, 23.5, 29.8]</v>
      </c>
      <c r="C93" s="926" t="str">
        <f t="shared" si="50"/>
        <v>rgb(60 179 113)</v>
      </c>
      <c r="D93" s="926" t="str">
        <f t="shared" si="51"/>
        <v>hsl(146.7 49.8% 46.9%)</v>
      </c>
      <c r="E93" s="926" t="str">
        <f t="shared" si="52"/>
        <v>hwb(146.7 23.5% 29.8%)</v>
      </c>
      <c r="F93" s="964" t="str">
        <f t="shared" si="53"/>
        <v xml:space="preserve"> 60</v>
      </c>
      <c r="G93" s="965" t="str">
        <f t="shared" si="36"/>
        <v>179</v>
      </c>
      <c r="H93" s="966" t="str">
        <f t="shared" si="37"/>
        <v>113</v>
      </c>
      <c r="I93" s="964" t="str">
        <f t="shared" si="54"/>
        <v>146.7</v>
      </c>
      <c r="J93" s="965" t="str">
        <f t="shared" si="38"/>
        <v xml:space="preserve"> 49.8</v>
      </c>
      <c r="K93" s="966" t="str">
        <f t="shared" si="39"/>
        <v xml:space="preserve"> 46.9</v>
      </c>
      <c r="L93" s="964" t="str">
        <f t="shared" si="55"/>
        <v>146.7</v>
      </c>
      <c r="M93" s="965" t="str">
        <f t="shared" si="56"/>
        <v xml:space="preserve"> 23.5</v>
      </c>
      <c r="N93" s="966" t="str">
        <f t="shared" si="40"/>
        <v xml:space="preserve"> 29.8</v>
      </c>
      <c r="O93" s="984">
        <f t="shared" si="41"/>
        <v>146.69999999999999</v>
      </c>
      <c r="P93" s="985">
        <f t="shared" si="42"/>
        <v>49.8</v>
      </c>
      <c r="Q93" s="986">
        <f t="shared" si="57"/>
        <v>46.9</v>
      </c>
      <c r="R93" s="984">
        <f t="shared" si="58"/>
        <v>146.69999999999999</v>
      </c>
      <c r="S93" s="985">
        <f t="shared" si="59"/>
        <v>23.5</v>
      </c>
      <c r="T93" s="986">
        <f t="shared" si="43"/>
        <v>29.8</v>
      </c>
      <c r="U93" s="973">
        <v>60</v>
      </c>
      <c r="V93" s="974">
        <v>179</v>
      </c>
      <c r="W93" s="975">
        <v>113</v>
      </c>
      <c r="X93" s="996">
        <f t="shared" si="44"/>
        <v>146.72268907563026</v>
      </c>
      <c r="Y93" s="997">
        <f t="shared" si="45"/>
        <v>49.790794979079493</v>
      </c>
      <c r="Z93" s="998">
        <f t="shared" si="46"/>
        <v>46.862745098039213</v>
      </c>
      <c r="AA93" s="996">
        <f t="shared" si="47"/>
        <v>23.52941176470588</v>
      </c>
      <c r="AB93" s="998">
        <f t="shared" si="48"/>
        <v>29.803921568627455</v>
      </c>
      <c r="AC93" s="955">
        <f t="shared" si="60"/>
        <v>0.23529411764705882</v>
      </c>
      <c r="AD93" s="956">
        <f t="shared" si="61"/>
        <v>0.70196078431372544</v>
      </c>
      <c r="AE93" s="957">
        <f t="shared" si="62"/>
        <v>0.44313725490196076</v>
      </c>
      <c r="AF93" s="955">
        <f t="shared" si="63"/>
        <v>0.23529411764705882</v>
      </c>
      <c r="AG93" s="956">
        <f t="shared" si="64"/>
        <v>0.70196078431372544</v>
      </c>
      <c r="AH93" s="956">
        <f t="shared" si="65"/>
        <v>0.46666666666666662</v>
      </c>
      <c r="AI93" s="957">
        <f t="shared" si="66"/>
        <v>0.93725490196078431</v>
      </c>
      <c r="AJ93" s="947"/>
      <c r="AK93" s="947"/>
      <c r="AL93" s="947"/>
      <c r="AM93" s="947"/>
      <c r="AN93" s="947"/>
      <c r="AO93" s="947"/>
      <c r="AP93" s="947"/>
      <c r="AQ93" s="947"/>
      <c r="AR93" s="947"/>
      <c r="AS93" s="947"/>
      <c r="AT93" s="947"/>
      <c r="AU93" s="947"/>
      <c r="AV93" s="947"/>
      <c r="AW93" s="947"/>
      <c r="AX93" s="947"/>
      <c r="AY93" s="947"/>
      <c r="AZ93" s="947"/>
      <c r="BA93" s="947"/>
      <c r="BB93" s="947"/>
      <c r="BC93" s="947"/>
      <c r="BD93" s="947"/>
      <c r="BE93" s="947"/>
      <c r="BF93" s="947"/>
      <c r="BG93" s="947"/>
      <c r="BH93" s="947"/>
      <c r="BI93" s="947"/>
      <c r="BJ93" s="947"/>
      <c r="BK93" s="947"/>
      <c r="BL93" s="947"/>
      <c r="BM93" s="947"/>
      <c r="BN93" s="947"/>
      <c r="BO93" s="947"/>
      <c r="BP93" s="947"/>
      <c r="BQ93" s="947"/>
      <c r="BR93" s="947"/>
      <c r="BS93" s="947"/>
      <c r="BT93" s="947"/>
      <c r="BU93" s="947"/>
      <c r="BV93" s="947"/>
      <c r="BW93" s="947"/>
      <c r="BX93" s="947"/>
      <c r="BY93" s="947"/>
      <c r="BZ93" s="947"/>
      <c r="CA93" s="947"/>
      <c r="CB93" s="947"/>
      <c r="CC93" s="947"/>
      <c r="CD93" s="947"/>
      <c r="CE93" s="947"/>
      <c r="CF93" s="947"/>
      <c r="CG93" s="947"/>
      <c r="CH93" s="947"/>
      <c r="CI93" s="947"/>
      <c r="CJ93" s="947"/>
      <c r="CK93" s="947"/>
      <c r="CL93" s="947"/>
      <c r="CM93" s="947"/>
      <c r="CN93" s="947"/>
      <c r="CO93" s="947"/>
      <c r="CP93" s="947"/>
      <c r="CQ93" s="947"/>
      <c r="CR93" s="947"/>
      <c r="CS93" s="947"/>
      <c r="CT93" s="947"/>
      <c r="CU93" s="947"/>
      <c r="CV93" s="947"/>
      <c r="CW93" s="947"/>
      <c r="CX93" s="947"/>
      <c r="CY93" s="947"/>
      <c r="CZ93" s="947"/>
      <c r="DA93" s="947"/>
      <c r="DB93" s="947"/>
      <c r="DC93" s="947"/>
      <c r="DD93" s="947"/>
      <c r="DE93" s="947"/>
      <c r="DF93" s="947"/>
      <c r="DG93" s="947"/>
      <c r="DH93" s="947"/>
      <c r="DI93" s="947"/>
      <c r="DJ93" s="947"/>
      <c r="DK93" s="947"/>
      <c r="DL93" s="947"/>
      <c r="DM93" s="947"/>
      <c r="DN93" s="947"/>
      <c r="DO93" s="947"/>
      <c r="DP93" s="947"/>
      <c r="DQ93" s="947"/>
      <c r="DR93" s="947"/>
      <c r="DS93" s="947"/>
      <c r="DT93" s="947"/>
      <c r="DU93" s="947"/>
      <c r="DV93" s="947"/>
      <c r="DW93" s="947"/>
    </row>
    <row r="94" spans="1:127" ht="13.7" customHeight="1" x14ac:dyDescent="0.3">
      <c r="A94" s="1223" t="s">
        <v>210</v>
      </c>
      <c r="B94" s="1224" t="str">
        <f t="shared" si="49"/>
        <v>rgb:[123,104,238], hsl:[248.5, 79.8, 67.1], hwb:[248.5, 40.8,  6.7]</v>
      </c>
      <c r="C94" s="926" t="str">
        <f t="shared" si="50"/>
        <v>rgb(123 104 238)</v>
      </c>
      <c r="D94" s="926" t="str">
        <f t="shared" si="51"/>
        <v>hsl(248.5 79.8% 67.1%)</v>
      </c>
      <c r="E94" s="926" t="str">
        <f t="shared" si="52"/>
        <v>hwb(248.5 40.8% 6.7%)</v>
      </c>
      <c r="F94" s="964" t="str">
        <f t="shared" si="53"/>
        <v>123</v>
      </c>
      <c r="G94" s="965" t="str">
        <f t="shared" si="36"/>
        <v>104</v>
      </c>
      <c r="H94" s="966" t="str">
        <f t="shared" si="37"/>
        <v>238</v>
      </c>
      <c r="I94" s="964" t="str">
        <f t="shared" si="54"/>
        <v>248.5</v>
      </c>
      <c r="J94" s="965" t="str">
        <f t="shared" si="38"/>
        <v xml:space="preserve"> 79.8</v>
      </c>
      <c r="K94" s="966" t="str">
        <f t="shared" si="39"/>
        <v xml:space="preserve"> 67.1</v>
      </c>
      <c r="L94" s="964" t="str">
        <f t="shared" si="55"/>
        <v>248.5</v>
      </c>
      <c r="M94" s="965" t="str">
        <f t="shared" si="56"/>
        <v xml:space="preserve"> 40.8</v>
      </c>
      <c r="N94" s="966" t="str">
        <f t="shared" si="40"/>
        <v xml:space="preserve">  6.7</v>
      </c>
      <c r="O94" s="984">
        <f t="shared" si="41"/>
        <v>248.5</v>
      </c>
      <c r="P94" s="985">
        <f t="shared" si="42"/>
        <v>79.8</v>
      </c>
      <c r="Q94" s="986">
        <f t="shared" si="57"/>
        <v>67.099999999999994</v>
      </c>
      <c r="R94" s="984">
        <f t="shared" si="58"/>
        <v>248.5</v>
      </c>
      <c r="S94" s="985">
        <f t="shared" si="59"/>
        <v>40.799999999999997</v>
      </c>
      <c r="T94" s="986">
        <f t="shared" si="43"/>
        <v>6.7</v>
      </c>
      <c r="U94" s="973">
        <v>123</v>
      </c>
      <c r="V94" s="974">
        <v>104</v>
      </c>
      <c r="W94" s="975">
        <v>238</v>
      </c>
      <c r="X94" s="996">
        <f t="shared" si="44"/>
        <v>248.50746268656715</v>
      </c>
      <c r="Y94" s="997">
        <f t="shared" si="45"/>
        <v>79.761904761904773</v>
      </c>
      <c r="Z94" s="998">
        <f t="shared" si="46"/>
        <v>67.058823529411768</v>
      </c>
      <c r="AA94" s="996">
        <f t="shared" si="47"/>
        <v>40.784313725490193</v>
      </c>
      <c r="AB94" s="998">
        <f t="shared" si="48"/>
        <v>6.6666666666666652</v>
      </c>
      <c r="AC94" s="955">
        <f t="shared" si="60"/>
        <v>0.4823529411764706</v>
      </c>
      <c r="AD94" s="956">
        <f t="shared" si="61"/>
        <v>0.40784313725490196</v>
      </c>
      <c r="AE94" s="957">
        <f t="shared" si="62"/>
        <v>0.93333333333333335</v>
      </c>
      <c r="AF94" s="955">
        <f t="shared" si="63"/>
        <v>0.40784313725490196</v>
      </c>
      <c r="AG94" s="956">
        <f t="shared" si="64"/>
        <v>0.93333333333333335</v>
      </c>
      <c r="AH94" s="956">
        <f t="shared" si="65"/>
        <v>0.52549019607843139</v>
      </c>
      <c r="AI94" s="957">
        <f t="shared" si="66"/>
        <v>1.3411764705882354</v>
      </c>
      <c r="AJ94" s="947"/>
      <c r="AK94" s="947"/>
      <c r="AL94" s="947"/>
      <c r="AM94" s="947"/>
      <c r="AN94" s="947"/>
      <c r="AO94" s="947"/>
      <c r="AP94" s="947"/>
      <c r="AQ94" s="947"/>
      <c r="AR94" s="947"/>
      <c r="AS94" s="947"/>
      <c r="AT94" s="947"/>
      <c r="AU94" s="947"/>
      <c r="AV94" s="947"/>
      <c r="AW94" s="947"/>
      <c r="AX94" s="947"/>
      <c r="AY94" s="947"/>
      <c r="AZ94" s="947"/>
      <c r="BA94" s="947"/>
      <c r="BB94" s="947"/>
      <c r="BC94" s="947"/>
      <c r="BD94" s="947"/>
      <c r="BE94" s="947"/>
      <c r="BF94" s="947"/>
      <c r="BG94" s="947"/>
      <c r="BH94" s="947"/>
      <c r="BI94" s="947"/>
      <c r="BJ94" s="947"/>
      <c r="BK94" s="947"/>
      <c r="BL94" s="947"/>
      <c r="BM94" s="947"/>
      <c r="BN94" s="947"/>
      <c r="BO94" s="947"/>
      <c r="BP94" s="947"/>
      <c r="BQ94" s="947"/>
      <c r="BR94" s="947"/>
      <c r="BS94" s="947"/>
      <c r="BT94" s="947"/>
      <c r="BU94" s="947"/>
      <c r="BV94" s="947"/>
      <c r="BW94" s="947"/>
      <c r="BX94" s="947"/>
      <c r="BY94" s="947"/>
      <c r="BZ94" s="947"/>
      <c r="CA94" s="947"/>
      <c r="CB94" s="947"/>
      <c r="CC94" s="947"/>
      <c r="CD94" s="947"/>
      <c r="CE94" s="947"/>
      <c r="CF94" s="947"/>
      <c r="CG94" s="947"/>
      <c r="CH94" s="947"/>
      <c r="CI94" s="947"/>
      <c r="CJ94" s="947"/>
      <c r="CK94" s="947"/>
      <c r="CL94" s="947"/>
      <c r="CM94" s="947"/>
      <c r="CN94" s="947"/>
      <c r="CO94" s="947"/>
      <c r="CP94" s="947"/>
      <c r="CQ94" s="947"/>
      <c r="CR94" s="947"/>
      <c r="CS94" s="947"/>
      <c r="CT94" s="947"/>
      <c r="CU94" s="947"/>
      <c r="CV94" s="947"/>
      <c r="CW94" s="947"/>
      <c r="CX94" s="947"/>
      <c r="CY94" s="947"/>
      <c r="CZ94" s="947"/>
      <c r="DA94" s="947"/>
      <c r="DB94" s="947"/>
      <c r="DC94" s="947"/>
      <c r="DD94" s="947"/>
      <c r="DE94" s="947"/>
      <c r="DF94" s="947"/>
      <c r="DG94" s="947"/>
      <c r="DH94" s="947"/>
      <c r="DI94" s="947"/>
      <c r="DJ94" s="947"/>
      <c r="DK94" s="947"/>
      <c r="DL94" s="947"/>
      <c r="DM94" s="947"/>
      <c r="DN94" s="947"/>
      <c r="DO94" s="947"/>
      <c r="DP94" s="947"/>
      <c r="DQ94" s="947"/>
      <c r="DR94" s="947"/>
      <c r="DS94" s="947"/>
      <c r="DT94" s="947"/>
      <c r="DU94" s="947"/>
      <c r="DV94" s="947"/>
      <c r="DW94" s="947"/>
    </row>
    <row r="95" spans="1:127" ht="13.7" customHeight="1" x14ac:dyDescent="0.3">
      <c r="A95" s="1223" t="s">
        <v>211</v>
      </c>
      <c r="B95" s="1224" t="str">
        <f t="shared" si="49"/>
        <v>rgb:[  0,250,154], hsl:[157.0,100.0, 49.0], hwb:[157.0,  0.0,  2.0]</v>
      </c>
      <c r="C95" s="926" t="str">
        <f t="shared" si="50"/>
        <v>rgb(0 250 154)</v>
      </c>
      <c r="D95" s="926" t="str">
        <f t="shared" si="51"/>
        <v>hsl(157 100% 49%)</v>
      </c>
      <c r="E95" s="926" t="str">
        <f t="shared" si="52"/>
        <v>hwb(157 0% 2%)</v>
      </c>
      <c r="F95" s="964" t="str">
        <f t="shared" si="53"/>
        <v xml:space="preserve">  0</v>
      </c>
      <c r="G95" s="965" t="str">
        <f t="shared" si="36"/>
        <v>250</v>
      </c>
      <c r="H95" s="966" t="str">
        <f t="shared" si="37"/>
        <v>154</v>
      </c>
      <c r="I95" s="964" t="str">
        <f t="shared" si="54"/>
        <v>157.0</v>
      </c>
      <c r="J95" s="965" t="str">
        <f t="shared" si="38"/>
        <v>100.0</v>
      </c>
      <c r="K95" s="966" t="str">
        <f t="shared" si="39"/>
        <v xml:space="preserve"> 49.0</v>
      </c>
      <c r="L95" s="964" t="str">
        <f t="shared" si="55"/>
        <v>157.0</v>
      </c>
      <c r="M95" s="965" t="str">
        <f t="shared" si="56"/>
        <v xml:space="preserve">  0.0</v>
      </c>
      <c r="N95" s="966" t="str">
        <f t="shared" si="40"/>
        <v xml:space="preserve">  2.0</v>
      </c>
      <c r="O95" s="984">
        <f t="shared" si="41"/>
        <v>157</v>
      </c>
      <c r="P95" s="985">
        <f t="shared" si="42"/>
        <v>100</v>
      </c>
      <c r="Q95" s="986">
        <f t="shared" si="57"/>
        <v>49</v>
      </c>
      <c r="R95" s="984">
        <f t="shared" si="58"/>
        <v>157</v>
      </c>
      <c r="S95" s="985">
        <f t="shared" si="59"/>
        <v>0</v>
      </c>
      <c r="T95" s="986">
        <f t="shared" si="43"/>
        <v>2</v>
      </c>
      <c r="U95" s="973">
        <v>0</v>
      </c>
      <c r="V95" s="974">
        <v>250</v>
      </c>
      <c r="W95" s="975">
        <v>154</v>
      </c>
      <c r="X95" s="996">
        <f t="shared" si="44"/>
        <v>156.96</v>
      </c>
      <c r="Y95" s="997">
        <f t="shared" si="45"/>
        <v>100</v>
      </c>
      <c r="Z95" s="998">
        <f t="shared" si="46"/>
        <v>49.019607843137251</v>
      </c>
      <c r="AA95" s="996">
        <f t="shared" si="47"/>
        <v>0</v>
      </c>
      <c r="AB95" s="998">
        <f t="shared" si="48"/>
        <v>1.9607843137254943</v>
      </c>
      <c r="AC95" s="955">
        <f t="shared" si="60"/>
        <v>0</v>
      </c>
      <c r="AD95" s="956">
        <f t="shared" si="61"/>
        <v>0.98039215686274506</v>
      </c>
      <c r="AE95" s="957">
        <f t="shared" si="62"/>
        <v>0.60392156862745094</v>
      </c>
      <c r="AF95" s="955">
        <f t="shared" si="63"/>
        <v>0</v>
      </c>
      <c r="AG95" s="956">
        <f t="shared" si="64"/>
        <v>0.98039215686274506</v>
      </c>
      <c r="AH95" s="956">
        <f t="shared" si="65"/>
        <v>0.98039215686274506</v>
      </c>
      <c r="AI95" s="957">
        <f t="shared" si="66"/>
        <v>0.98039215686274506</v>
      </c>
      <c r="AJ95" s="947"/>
      <c r="AK95" s="947"/>
      <c r="AL95" s="947"/>
      <c r="AM95" s="947"/>
      <c r="AN95" s="947"/>
      <c r="AO95" s="947"/>
      <c r="AP95" s="947"/>
      <c r="AQ95" s="947"/>
      <c r="AR95" s="947"/>
      <c r="AS95" s="947"/>
      <c r="AT95" s="947"/>
      <c r="AU95" s="947"/>
      <c r="AV95" s="947"/>
      <c r="AW95" s="947"/>
      <c r="AX95" s="947"/>
      <c r="AY95" s="947"/>
      <c r="AZ95" s="947"/>
      <c r="BA95" s="947"/>
      <c r="BB95" s="947"/>
      <c r="BC95" s="947"/>
      <c r="BD95" s="947"/>
      <c r="BE95" s="947"/>
      <c r="BF95" s="947"/>
      <c r="BG95" s="947"/>
      <c r="BH95" s="947"/>
      <c r="BI95" s="947"/>
      <c r="BJ95" s="947"/>
      <c r="BK95" s="947"/>
      <c r="BL95" s="947"/>
      <c r="BM95" s="947"/>
      <c r="BN95" s="947"/>
      <c r="BO95" s="947"/>
      <c r="BP95" s="947"/>
      <c r="BQ95" s="947"/>
      <c r="BR95" s="947"/>
      <c r="BS95" s="947"/>
      <c r="BT95" s="947"/>
      <c r="BU95" s="947"/>
      <c r="BV95" s="947"/>
      <c r="BW95" s="947"/>
      <c r="BX95" s="947"/>
      <c r="BY95" s="947"/>
      <c r="BZ95" s="947"/>
      <c r="CA95" s="947"/>
      <c r="CB95" s="947"/>
      <c r="CC95" s="947"/>
      <c r="CD95" s="947"/>
      <c r="CE95" s="947"/>
      <c r="CF95" s="947"/>
      <c r="CG95" s="947"/>
      <c r="CH95" s="947"/>
      <c r="CI95" s="947"/>
      <c r="CJ95" s="947"/>
      <c r="CK95" s="947"/>
      <c r="CL95" s="947"/>
      <c r="CM95" s="947"/>
      <c r="CN95" s="947"/>
      <c r="CO95" s="947"/>
      <c r="CP95" s="947"/>
      <c r="CQ95" s="947"/>
      <c r="CR95" s="947"/>
      <c r="CS95" s="947"/>
      <c r="CT95" s="947"/>
      <c r="CU95" s="947"/>
      <c r="CV95" s="947"/>
      <c r="CW95" s="947"/>
      <c r="CX95" s="947"/>
      <c r="CY95" s="947"/>
      <c r="CZ95" s="947"/>
      <c r="DA95" s="947"/>
      <c r="DB95" s="947"/>
      <c r="DC95" s="947"/>
      <c r="DD95" s="947"/>
      <c r="DE95" s="947"/>
      <c r="DF95" s="947"/>
      <c r="DG95" s="947"/>
      <c r="DH95" s="947"/>
      <c r="DI95" s="947"/>
      <c r="DJ95" s="947"/>
      <c r="DK95" s="947"/>
      <c r="DL95" s="947"/>
      <c r="DM95" s="947"/>
      <c r="DN95" s="947"/>
      <c r="DO95" s="947"/>
      <c r="DP95" s="947"/>
      <c r="DQ95" s="947"/>
      <c r="DR95" s="947"/>
      <c r="DS95" s="947"/>
      <c r="DT95" s="947"/>
      <c r="DU95" s="947"/>
      <c r="DV95" s="947"/>
      <c r="DW95" s="947"/>
    </row>
    <row r="96" spans="1:127" ht="13.7" customHeight="1" x14ac:dyDescent="0.3">
      <c r="A96" s="1223" t="s">
        <v>212</v>
      </c>
      <c r="B96" s="1224" t="str">
        <f t="shared" si="49"/>
        <v>rgb:[ 72,209,204], hsl:[177.8, 59.8, 55.1], hwb:[177.8, 28.2, 18.0]</v>
      </c>
      <c r="C96" s="926" t="str">
        <f t="shared" si="50"/>
        <v>rgb(72 209 204)</v>
      </c>
      <c r="D96" s="926" t="str">
        <f t="shared" si="51"/>
        <v>hsl(177.8 59.8% 55.1%)</v>
      </c>
      <c r="E96" s="926" t="str">
        <f t="shared" si="52"/>
        <v>hwb(177.8 28.2% 18%)</v>
      </c>
      <c r="F96" s="964" t="str">
        <f t="shared" si="53"/>
        <v xml:space="preserve"> 72</v>
      </c>
      <c r="G96" s="965" t="str">
        <f t="shared" si="36"/>
        <v>209</v>
      </c>
      <c r="H96" s="966" t="str">
        <f t="shared" si="37"/>
        <v>204</v>
      </c>
      <c r="I96" s="964" t="str">
        <f t="shared" si="54"/>
        <v>177.8</v>
      </c>
      <c r="J96" s="965" t="str">
        <f t="shared" si="38"/>
        <v xml:space="preserve"> 59.8</v>
      </c>
      <c r="K96" s="966" t="str">
        <f t="shared" si="39"/>
        <v xml:space="preserve"> 55.1</v>
      </c>
      <c r="L96" s="964" t="str">
        <f t="shared" si="55"/>
        <v>177.8</v>
      </c>
      <c r="M96" s="965" t="str">
        <f t="shared" si="56"/>
        <v xml:space="preserve"> 28.2</v>
      </c>
      <c r="N96" s="966" t="str">
        <f t="shared" si="40"/>
        <v xml:space="preserve"> 18.0</v>
      </c>
      <c r="O96" s="984">
        <f t="shared" si="41"/>
        <v>177.8</v>
      </c>
      <c r="P96" s="985">
        <f t="shared" si="42"/>
        <v>59.8</v>
      </c>
      <c r="Q96" s="986">
        <f t="shared" si="57"/>
        <v>55.1</v>
      </c>
      <c r="R96" s="984">
        <f t="shared" si="58"/>
        <v>177.8</v>
      </c>
      <c r="S96" s="985">
        <f t="shared" si="59"/>
        <v>28.2</v>
      </c>
      <c r="T96" s="986">
        <f t="shared" si="43"/>
        <v>18</v>
      </c>
      <c r="U96" s="973">
        <v>72</v>
      </c>
      <c r="V96" s="974">
        <v>209</v>
      </c>
      <c r="W96" s="975">
        <v>204</v>
      </c>
      <c r="X96" s="996">
        <f t="shared" si="44"/>
        <v>177.8102189781022</v>
      </c>
      <c r="Y96" s="997">
        <f t="shared" si="45"/>
        <v>59.825327510917035</v>
      </c>
      <c r="Z96" s="998">
        <f t="shared" si="46"/>
        <v>55.098039215686278</v>
      </c>
      <c r="AA96" s="996">
        <f t="shared" si="47"/>
        <v>28.235294117647058</v>
      </c>
      <c r="AB96" s="998">
        <f t="shared" si="48"/>
        <v>18.039215686274513</v>
      </c>
      <c r="AC96" s="955">
        <f t="shared" si="60"/>
        <v>0.28235294117647058</v>
      </c>
      <c r="AD96" s="956">
        <f t="shared" si="61"/>
        <v>0.81960784313725488</v>
      </c>
      <c r="AE96" s="957">
        <f t="shared" si="62"/>
        <v>0.8</v>
      </c>
      <c r="AF96" s="955">
        <f t="shared" si="63"/>
        <v>0.28235294117647058</v>
      </c>
      <c r="AG96" s="956">
        <f t="shared" si="64"/>
        <v>0.81960784313725488</v>
      </c>
      <c r="AH96" s="956">
        <f t="shared" si="65"/>
        <v>0.53725490196078429</v>
      </c>
      <c r="AI96" s="957">
        <f t="shared" si="66"/>
        <v>1.1019607843137256</v>
      </c>
      <c r="AJ96" s="947"/>
      <c r="AK96" s="947"/>
      <c r="AL96" s="947"/>
      <c r="AM96" s="947"/>
      <c r="AN96" s="947"/>
      <c r="AO96" s="947"/>
      <c r="AP96" s="947"/>
      <c r="AQ96" s="947"/>
      <c r="AR96" s="947"/>
      <c r="AS96" s="947"/>
      <c r="AT96" s="947"/>
      <c r="AU96" s="947"/>
      <c r="AV96" s="947"/>
      <c r="AW96" s="947"/>
      <c r="AX96" s="947"/>
      <c r="AY96" s="947"/>
      <c r="AZ96" s="947"/>
      <c r="BA96" s="947"/>
      <c r="BB96" s="947"/>
      <c r="BC96" s="947"/>
      <c r="BD96" s="947"/>
      <c r="BE96" s="947"/>
      <c r="BF96" s="947"/>
      <c r="BG96" s="947"/>
      <c r="BH96" s="947"/>
      <c r="BI96" s="947"/>
      <c r="BJ96" s="947"/>
      <c r="BK96" s="947"/>
      <c r="BL96" s="947"/>
      <c r="BM96" s="947"/>
      <c r="BN96" s="947"/>
      <c r="BO96" s="947"/>
      <c r="BP96" s="947"/>
      <c r="BQ96" s="947"/>
      <c r="BR96" s="947"/>
      <c r="BS96" s="947"/>
      <c r="BT96" s="947"/>
      <c r="BU96" s="947"/>
      <c r="BV96" s="947"/>
      <c r="BW96" s="947"/>
      <c r="BX96" s="947"/>
      <c r="BY96" s="947"/>
      <c r="BZ96" s="947"/>
      <c r="CA96" s="947"/>
      <c r="CB96" s="947"/>
      <c r="CC96" s="947"/>
      <c r="CD96" s="947"/>
      <c r="CE96" s="947"/>
      <c r="CF96" s="947"/>
      <c r="CG96" s="947"/>
      <c r="CH96" s="947"/>
      <c r="CI96" s="947"/>
      <c r="CJ96" s="947"/>
      <c r="CK96" s="947"/>
      <c r="CL96" s="947"/>
      <c r="CM96" s="947"/>
      <c r="CN96" s="947"/>
      <c r="CO96" s="947"/>
      <c r="CP96" s="947"/>
      <c r="CQ96" s="947"/>
      <c r="CR96" s="947"/>
      <c r="CS96" s="947"/>
      <c r="CT96" s="947"/>
      <c r="CU96" s="947"/>
      <c r="CV96" s="947"/>
      <c r="CW96" s="947"/>
      <c r="CX96" s="947"/>
      <c r="CY96" s="947"/>
      <c r="CZ96" s="947"/>
      <c r="DA96" s="947"/>
      <c r="DB96" s="947"/>
      <c r="DC96" s="947"/>
      <c r="DD96" s="947"/>
      <c r="DE96" s="947"/>
      <c r="DF96" s="947"/>
      <c r="DG96" s="947"/>
      <c r="DH96" s="947"/>
      <c r="DI96" s="947"/>
      <c r="DJ96" s="947"/>
      <c r="DK96" s="947"/>
      <c r="DL96" s="947"/>
      <c r="DM96" s="947"/>
      <c r="DN96" s="947"/>
      <c r="DO96" s="947"/>
      <c r="DP96" s="947"/>
      <c r="DQ96" s="947"/>
      <c r="DR96" s="947"/>
      <c r="DS96" s="947"/>
      <c r="DT96" s="947"/>
      <c r="DU96" s="947"/>
      <c r="DV96" s="947"/>
      <c r="DW96" s="947"/>
    </row>
    <row r="97" spans="1:127" ht="13.7" customHeight="1" x14ac:dyDescent="0.3">
      <c r="A97" s="1223" t="s">
        <v>213</v>
      </c>
      <c r="B97" s="1224" t="str">
        <f t="shared" si="49"/>
        <v>rgb:[199, 21,133], hsl:[322.2, 80.9, 43.1], hwb:[322.2,  8.2, 22.0]</v>
      </c>
      <c r="C97" s="926" t="str">
        <f t="shared" si="50"/>
        <v>rgb(199 21 133)</v>
      </c>
      <c r="D97" s="926" t="str">
        <f t="shared" si="51"/>
        <v>hsl(322.2 80.9% 43.1%)</v>
      </c>
      <c r="E97" s="926" t="str">
        <f t="shared" si="52"/>
        <v>hwb(322.2 8.2% 22%)</v>
      </c>
      <c r="F97" s="964" t="str">
        <f t="shared" si="53"/>
        <v>199</v>
      </c>
      <c r="G97" s="965" t="str">
        <f t="shared" si="36"/>
        <v xml:space="preserve"> 21</v>
      </c>
      <c r="H97" s="966" t="str">
        <f t="shared" si="37"/>
        <v>133</v>
      </c>
      <c r="I97" s="964" t="str">
        <f t="shared" si="54"/>
        <v>322.2</v>
      </c>
      <c r="J97" s="965" t="str">
        <f t="shared" si="38"/>
        <v xml:space="preserve"> 80.9</v>
      </c>
      <c r="K97" s="966" t="str">
        <f t="shared" si="39"/>
        <v xml:space="preserve"> 43.1</v>
      </c>
      <c r="L97" s="964" t="str">
        <f t="shared" si="55"/>
        <v>322.2</v>
      </c>
      <c r="M97" s="965" t="str">
        <f t="shared" si="56"/>
        <v xml:space="preserve">  8.2</v>
      </c>
      <c r="N97" s="966" t="str">
        <f t="shared" si="40"/>
        <v xml:space="preserve"> 22.0</v>
      </c>
      <c r="O97" s="984">
        <f t="shared" si="41"/>
        <v>322.2</v>
      </c>
      <c r="P97" s="985">
        <f t="shared" si="42"/>
        <v>80.900000000000006</v>
      </c>
      <c r="Q97" s="986">
        <f t="shared" si="57"/>
        <v>43.1</v>
      </c>
      <c r="R97" s="984">
        <f t="shared" si="58"/>
        <v>322.2</v>
      </c>
      <c r="S97" s="985">
        <f t="shared" si="59"/>
        <v>8.1999999999999993</v>
      </c>
      <c r="T97" s="986">
        <f t="shared" si="43"/>
        <v>22</v>
      </c>
      <c r="U97" s="973">
        <v>199</v>
      </c>
      <c r="V97" s="974">
        <v>21</v>
      </c>
      <c r="W97" s="975">
        <v>133</v>
      </c>
      <c r="X97" s="996">
        <f t="shared" si="44"/>
        <v>322.24719101123594</v>
      </c>
      <c r="Y97" s="997">
        <f t="shared" si="45"/>
        <v>80.909090909090892</v>
      </c>
      <c r="Z97" s="998">
        <f t="shared" si="46"/>
        <v>43.137254901960787</v>
      </c>
      <c r="AA97" s="996">
        <f t="shared" si="47"/>
        <v>8.235294117647058</v>
      </c>
      <c r="AB97" s="998">
        <f t="shared" si="48"/>
        <v>21.96078431372549</v>
      </c>
      <c r="AC97" s="955">
        <f t="shared" si="60"/>
        <v>0.7803921568627451</v>
      </c>
      <c r="AD97" s="956">
        <f t="shared" si="61"/>
        <v>8.2352941176470587E-2</v>
      </c>
      <c r="AE97" s="957">
        <f t="shared" si="62"/>
        <v>0.52156862745098043</v>
      </c>
      <c r="AF97" s="955">
        <f t="shared" si="63"/>
        <v>8.2352941176470587E-2</v>
      </c>
      <c r="AG97" s="956">
        <f t="shared" si="64"/>
        <v>0.7803921568627451</v>
      </c>
      <c r="AH97" s="956">
        <f t="shared" si="65"/>
        <v>0.69803921568627447</v>
      </c>
      <c r="AI97" s="957">
        <f t="shared" si="66"/>
        <v>0.86274509803921573</v>
      </c>
      <c r="AJ97" s="947"/>
      <c r="AK97" s="947"/>
      <c r="AL97" s="947"/>
      <c r="AM97" s="947"/>
      <c r="AN97" s="947"/>
      <c r="AO97" s="947"/>
      <c r="AP97" s="947"/>
      <c r="AQ97" s="947"/>
      <c r="AR97" s="947"/>
      <c r="AS97" s="947"/>
      <c r="AT97" s="947"/>
      <c r="AU97" s="947"/>
      <c r="AV97" s="947"/>
      <c r="AW97" s="947"/>
      <c r="AX97" s="947"/>
      <c r="AY97" s="947"/>
      <c r="AZ97" s="947"/>
      <c r="BA97" s="947"/>
      <c r="BB97" s="947"/>
      <c r="BC97" s="947"/>
      <c r="BD97" s="947"/>
      <c r="BE97" s="947"/>
      <c r="BF97" s="947"/>
      <c r="BG97" s="947"/>
      <c r="BH97" s="947"/>
      <c r="BI97" s="947"/>
      <c r="BJ97" s="947"/>
      <c r="BK97" s="947"/>
      <c r="BL97" s="947"/>
      <c r="BM97" s="947"/>
      <c r="BN97" s="947"/>
      <c r="BO97" s="947"/>
      <c r="BP97" s="947"/>
      <c r="BQ97" s="947"/>
      <c r="BR97" s="947"/>
      <c r="BS97" s="947"/>
      <c r="BT97" s="947"/>
      <c r="BU97" s="947"/>
      <c r="BV97" s="947"/>
      <c r="BW97" s="947"/>
      <c r="BX97" s="947"/>
      <c r="BY97" s="947"/>
      <c r="BZ97" s="947"/>
      <c r="CA97" s="947"/>
      <c r="CB97" s="947"/>
      <c r="CC97" s="947"/>
      <c r="CD97" s="947"/>
      <c r="CE97" s="947"/>
      <c r="CF97" s="947"/>
      <c r="CG97" s="947"/>
      <c r="CH97" s="947"/>
      <c r="CI97" s="947"/>
      <c r="CJ97" s="947"/>
      <c r="CK97" s="947"/>
      <c r="CL97" s="947"/>
      <c r="CM97" s="947"/>
      <c r="CN97" s="947"/>
      <c r="CO97" s="947"/>
      <c r="CP97" s="947"/>
      <c r="CQ97" s="947"/>
      <c r="CR97" s="947"/>
      <c r="CS97" s="947"/>
      <c r="CT97" s="947"/>
      <c r="CU97" s="947"/>
      <c r="CV97" s="947"/>
      <c r="CW97" s="947"/>
      <c r="CX97" s="947"/>
      <c r="CY97" s="947"/>
      <c r="CZ97" s="947"/>
      <c r="DA97" s="947"/>
      <c r="DB97" s="947"/>
      <c r="DC97" s="947"/>
      <c r="DD97" s="947"/>
      <c r="DE97" s="947"/>
      <c r="DF97" s="947"/>
      <c r="DG97" s="947"/>
      <c r="DH97" s="947"/>
      <c r="DI97" s="947"/>
      <c r="DJ97" s="947"/>
      <c r="DK97" s="947"/>
      <c r="DL97" s="947"/>
      <c r="DM97" s="947"/>
      <c r="DN97" s="947"/>
      <c r="DO97" s="947"/>
      <c r="DP97" s="947"/>
      <c r="DQ97" s="947"/>
      <c r="DR97" s="947"/>
      <c r="DS97" s="947"/>
      <c r="DT97" s="947"/>
      <c r="DU97" s="947"/>
      <c r="DV97" s="947"/>
      <c r="DW97" s="947"/>
    </row>
    <row r="98" spans="1:127" ht="13.7" customHeight="1" x14ac:dyDescent="0.3">
      <c r="A98" s="1223" t="s">
        <v>214</v>
      </c>
      <c r="B98" s="1224" t="str">
        <f t="shared" si="49"/>
        <v>rgb:[ 25, 25,112], hsl:[240.0, 63.5, 26.9], hwb:[240.0,  9.8, 56.1]</v>
      </c>
      <c r="C98" s="926" t="str">
        <f t="shared" si="50"/>
        <v>rgb(25 25 112)</v>
      </c>
      <c r="D98" s="926" t="str">
        <f t="shared" si="51"/>
        <v>hsl(240 63.5% 26.9%)</v>
      </c>
      <c r="E98" s="926" t="str">
        <f t="shared" si="52"/>
        <v>hwb(240 9.8% 56.1%)</v>
      </c>
      <c r="F98" s="964" t="str">
        <f t="shared" si="53"/>
        <v xml:space="preserve"> 25</v>
      </c>
      <c r="G98" s="965" t="str">
        <f t="shared" si="36"/>
        <v xml:space="preserve"> 25</v>
      </c>
      <c r="H98" s="966" t="str">
        <f t="shared" si="37"/>
        <v>112</v>
      </c>
      <c r="I98" s="964" t="str">
        <f t="shared" si="54"/>
        <v>240.0</v>
      </c>
      <c r="J98" s="965" t="str">
        <f t="shared" si="38"/>
        <v xml:space="preserve"> 63.5</v>
      </c>
      <c r="K98" s="966" t="str">
        <f t="shared" si="39"/>
        <v xml:space="preserve"> 26.9</v>
      </c>
      <c r="L98" s="964" t="str">
        <f t="shared" si="55"/>
        <v>240.0</v>
      </c>
      <c r="M98" s="965" t="str">
        <f t="shared" si="56"/>
        <v xml:space="preserve">  9.8</v>
      </c>
      <c r="N98" s="966" t="str">
        <f t="shared" si="40"/>
        <v xml:space="preserve"> 56.1</v>
      </c>
      <c r="O98" s="984">
        <f t="shared" si="41"/>
        <v>240</v>
      </c>
      <c r="P98" s="985">
        <f t="shared" si="42"/>
        <v>63.5</v>
      </c>
      <c r="Q98" s="986">
        <f t="shared" si="57"/>
        <v>26.9</v>
      </c>
      <c r="R98" s="984">
        <f t="shared" si="58"/>
        <v>240</v>
      </c>
      <c r="S98" s="985">
        <f t="shared" si="59"/>
        <v>9.8000000000000007</v>
      </c>
      <c r="T98" s="986">
        <f t="shared" si="43"/>
        <v>56.1</v>
      </c>
      <c r="U98" s="973">
        <v>25</v>
      </c>
      <c r="V98" s="974">
        <v>25</v>
      </c>
      <c r="W98" s="975">
        <v>112</v>
      </c>
      <c r="X98" s="996">
        <f t="shared" ref="X98:X129" si="67">IF(AH98=0,0,IF(AG98=AC98,MOD((AD98-AE98)/AH98,6),IF(AG98=AD98,(AE98-AC98)/AH98+2,(AC98-AD98)/AH98+4)))*60</f>
        <v>240</v>
      </c>
      <c r="Y98" s="997">
        <f t="shared" ref="Y98:Y129" si="68">IF(AH98=0,0,AH98/IF(Z98&lt;50,AI98,2-AI98)) *100</f>
        <v>63.503649635036496</v>
      </c>
      <c r="Z98" s="998">
        <f t="shared" ref="Z98:Z129" si="69">AI98/2*100</f>
        <v>26.862745098039216</v>
      </c>
      <c r="AA98" s="996">
        <f t="shared" ref="AA98:AA129" si="70">AF98*100</f>
        <v>9.8039215686274517</v>
      </c>
      <c r="AB98" s="998">
        <f t="shared" ref="AB98:AB129" si="71">(1-AG98)*100</f>
        <v>56.078431372549019</v>
      </c>
      <c r="AC98" s="955">
        <f t="shared" si="60"/>
        <v>9.8039215686274508E-2</v>
      </c>
      <c r="AD98" s="956">
        <f t="shared" si="61"/>
        <v>9.8039215686274508E-2</v>
      </c>
      <c r="AE98" s="957">
        <f t="shared" si="62"/>
        <v>0.4392156862745098</v>
      </c>
      <c r="AF98" s="955">
        <f t="shared" si="63"/>
        <v>9.8039215686274508E-2</v>
      </c>
      <c r="AG98" s="956">
        <f t="shared" si="64"/>
        <v>0.4392156862745098</v>
      </c>
      <c r="AH98" s="956">
        <f t="shared" si="65"/>
        <v>0.3411764705882353</v>
      </c>
      <c r="AI98" s="957">
        <f t="shared" si="66"/>
        <v>0.53725490196078429</v>
      </c>
      <c r="AJ98" s="947"/>
      <c r="AK98" s="947"/>
      <c r="AL98" s="947"/>
      <c r="AM98" s="947"/>
      <c r="AN98" s="947"/>
      <c r="AO98" s="947"/>
      <c r="AP98" s="947"/>
      <c r="AQ98" s="947"/>
      <c r="AR98" s="947"/>
      <c r="AS98" s="947"/>
      <c r="AT98" s="947"/>
      <c r="AU98" s="947"/>
      <c r="AV98" s="947"/>
      <c r="AW98" s="947"/>
      <c r="AX98" s="947"/>
      <c r="AY98" s="947"/>
      <c r="AZ98" s="947"/>
      <c r="BA98" s="947"/>
      <c r="BB98" s="947"/>
      <c r="BC98" s="947"/>
      <c r="BD98" s="947"/>
      <c r="BE98" s="947"/>
      <c r="BF98" s="947"/>
      <c r="BG98" s="947"/>
      <c r="BH98" s="947"/>
      <c r="BI98" s="947"/>
      <c r="BJ98" s="947"/>
      <c r="BK98" s="947"/>
      <c r="BL98" s="947"/>
      <c r="BM98" s="947"/>
      <c r="BN98" s="947"/>
      <c r="BO98" s="947"/>
      <c r="BP98" s="947"/>
      <c r="BQ98" s="947"/>
      <c r="BR98" s="947"/>
      <c r="BS98" s="947"/>
      <c r="BT98" s="947"/>
      <c r="BU98" s="947"/>
      <c r="BV98" s="947"/>
      <c r="BW98" s="947"/>
      <c r="BX98" s="947"/>
      <c r="BY98" s="947"/>
      <c r="BZ98" s="947"/>
      <c r="CA98" s="947"/>
      <c r="CB98" s="947"/>
      <c r="CC98" s="947"/>
      <c r="CD98" s="947"/>
      <c r="CE98" s="947"/>
      <c r="CF98" s="947"/>
      <c r="CG98" s="947"/>
      <c r="CH98" s="947"/>
      <c r="CI98" s="947"/>
      <c r="CJ98" s="947"/>
      <c r="CK98" s="947"/>
      <c r="CL98" s="947"/>
      <c r="CM98" s="947"/>
      <c r="CN98" s="947"/>
      <c r="CO98" s="947"/>
      <c r="CP98" s="947"/>
      <c r="CQ98" s="947"/>
      <c r="CR98" s="947"/>
      <c r="CS98" s="947"/>
      <c r="CT98" s="947"/>
      <c r="CU98" s="947"/>
      <c r="CV98" s="947"/>
      <c r="CW98" s="947"/>
      <c r="CX98" s="947"/>
      <c r="CY98" s="947"/>
      <c r="CZ98" s="947"/>
      <c r="DA98" s="947"/>
      <c r="DB98" s="947"/>
      <c r="DC98" s="947"/>
      <c r="DD98" s="947"/>
      <c r="DE98" s="947"/>
      <c r="DF98" s="947"/>
      <c r="DG98" s="947"/>
      <c r="DH98" s="947"/>
      <c r="DI98" s="947"/>
      <c r="DJ98" s="947"/>
      <c r="DK98" s="947"/>
      <c r="DL98" s="947"/>
      <c r="DM98" s="947"/>
      <c r="DN98" s="947"/>
      <c r="DO98" s="947"/>
      <c r="DP98" s="947"/>
      <c r="DQ98" s="947"/>
      <c r="DR98" s="947"/>
      <c r="DS98" s="947"/>
      <c r="DT98" s="947"/>
      <c r="DU98" s="947"/>
      <c r="DV98" s="947"/>
      <c r="DW98" s="947"/>
    </row>
    <row r="99" spans="1:127" ht="13.7" customHeight="1" x14ac:dyDescent="0.3">
      <c r="A99" s="1223" t="s">
        <v>215</v>
      </c>
      <c r="B99" s="1224" t="str">
        <f t="shared" si="49"/>
        <v>rgb:[245,255,250], hsl:[150.0,100.0, 98.0], hwb:[150.0, 96.1,  0.0]</v>
      </c>
      <c r="C99" s="926" t="str">
        <f t="shared" si="50"/>
        <v>rgb(245 255 250)</v>
      </c>
      <c r="D99" s="926" t="str">
        <f t="shared" si="51"/>
        <v>hsl(150 100% 98%)</v>
      </c>
      <c r="E99" s="926" t="str">
        <f t="shared" si="52"/>
        <v>hwb(150 96.1% 0%)</v>
      </c>
      <c r="F99" s="964" t="str">
        <f t="shared" si="53"/>
        <v>245</v>
      </c>
      <c r="G99" s="965" t="str">
        <f t="shared" si="36"/>
        <v>255</v>
      </c>
      <c r="H99" s="966" t="str">
        <f t="shared" si="37"/>
        <v>250</v>
      </c>
      <c r="I99" s="964" t="str">
        <f t="shared" si="54"/>
        <v>150.0</v>
      </c>
      <c r="J99" s="965" t="str">
        <f t="shared" si="38"/>
        <v>100.0</v>
      </c>
      <c r="K99" s="966" t="str">
        <f t="shared" si="39"/>
        <v xml:space="preserve"> 98.0</v>
      </c>
      <c r="L99" s="964" t="str">
        <f t="shared" si="55"/>
        <v>150.0</v>
      </c>
      <c r="M99" s="965" t="str">
        <f t="shared" si="56"/>
        <v xml:space="preserve"> 96.1</v>
      </c>
      <c r="N99" s="966" t="str">
        <f t="shared" si="40"/>
        <v xml:space="preserve">  0.0</v>
      </c>
      <c r="O99" s="984">
        <f t="shared" si="41"/>
        <v>150</v>
      </c>
      <c r="P99" s="985">
        <f t="shared" si="42"/>
        <v>100</v>
      </c>
      <c r="Q99" s="986">
        <f t="shared" si="57"/>
        <v>98</v>
      </c>
      <c r="R99" s="984">
        <f t="shared" si="58"/>
        <v>150</v>
      </c>
      <c r="S99" s="985">
        <f t="shared" si="59"/>
        <v>96.1</v>
      </c>
      <c r="T99" s="986">
        <f t="shared" si="43"/>
        <v>0</v>
      </c>
      <c r="U99" s="973">
        <v>245</v>
      </c>
      <c r="V99" s="974">
        <v>255</v>
      </c>
      <c r="W99" s="975">
        <v>250</v>
      </c>
      <c r="X99" s="996">
        <f t="shared" si="67"/>
        <v>149.99999999999991</v>
      </c>
      <c r="Y99" s="997">
        <f t="shared" si="68"/>
        <v>100.00000000000028</v>
      </c>
      <c r="Z99" s="998">
        <f t="shared" si="69"/>
        <v>98.039215686274517</v>
      </c>
      <c r="AA99" s="996">
        <f t="shared" si="70"/>
        <v>96.078431372549019</v>
      </c>
      <c r="AB99" s="998">
        <f t="shared" si="71"/>
        <v>0</v>
      </c>
      <c r="AC99" s="955">
        <f t="shared" si="60"/>
        <v>0.96078431372549022</v>
      </c>
      <c r="AD99" s="956">
        <f t="shared" si="61"/>
        <v>1</v>
      </c>
      <c r="AE99" s="957">
        <f t="shared" si="62"/>
        <v>0.98039215686274506</v>
      </c>
      <c r="AF99" s="955">
        <f t="shared" si="63"/>
        <v>0.96078431372549022</v>
      </c>
      <c r="AG99" s="956">
        <f t="shared" si="64"/>
        <v>1</v>
      </c>
      <c r="AH99" s="956">
        <f t="shared" si="65"/>
        <v>3.9215686274509776E-2</v>
      </c>
      <c r="AI99" s="957">
        <f t="shared" si="66"/>
        <v>1.9607843137254903</v>
      </c>
      <c r="AJ99" s="947"/>
      <c r="AK99" s="947"/>
      <c r="AL99" s="947"/>
      <c r="AM99" s="947"/>
      <c r="AN99" s="947"/>
      <c r="AO99" s="947"/>
      <c r="AP99" s="947"/>
      <c r="AQ99" s="947"/>
      <c r="AR99" s="947"/>
      <c r="AS99" s="947"/>
      <c r="AT99" s="947"/>
      <c r="AU99" s="947"/>
      <c r="AV99" s="947"/>
      <c r="AW99" s="947"/>
      <c r="AX99" s="947"/>
      <c r="AY99" s="947"/>
      <c r="AZ99" s="947"/>
      <c r="BA99" s="947"/>
      <c r="BB99" s="947"/>
      <c r="BC99" s="947"/>
      <c r="BD99" s="947"/>
      <c r="BE99" s="947"/>
      <c r="BF99" s="947"/>
      <c r="BG99" s="947"/>
      <c r="BH99" s="947"/>
      <c r="BI99" s="947"/>
      <c r="BJ99" s="947"/>
      <c r="BK99" s="947"/>
      <c r="BL99" s="947"/>
      <c r="BM99" s="947"/>
      <c r="BN99" s="947"/>
      <c r="BO99" s="947"/>
      <c r="BP99" s="947"/>
      <c r="BQ99" s="947"/>
      <c r="BR99" s="947"/>
      <c r="BS99" s="947"/>
      <c r="BT99" s="947"/>
      <c r="BU99" s="947"/>
      <c r="BV99" s="947"/>
      <c r="BW99" s="947"/>
      <c r="BX99" s="947"/>
      <c r="BY99" s="947"/>
      <c r="BZ99" s="947"/>
      <c r="CA99" s="947"/>
      <c r="CB99" s="947"/>
      <c r="CC99" s="947"/>
      <c r="CD99" s="947"/>
      <c r="CE99" s="947"/>
      <c r="CF99" s="947"/>
      <c r="CG99" s="947"/>
      <c r="CH99" s="947"/>
      <c r="CI99" s="947"/>
      <c r="CJ99" s="947"/>
      <c r="CK99" s="947"/>
      <c r="CL99" s="947"/>
      <c r="CM99" s="947"/>
      <c r="CN99" s="947"/>
      <c r="CO99" s="947"/>
      <c r="CP99" s="947"/>
      <c r="CQ99" s="947"/>
      <c r="CR99" s="947"/>
      <c r="CS99" s="947"/>
      <c r="CT99" s="947"/>
      <c r="CU99" s="947"/>
      <c r="CV99" s="947"/>
      <c r="CW99" s="947"/>
      <c r="CX99" s="947"/>
      <c r="CY99" s="947"/>
      <c r="CZ99" s="947"/>
      <c r="DA99" s="947"/>
      <c r="DB99" s="947"/>
      <c r="DC99" s="947"/>
      <c r="DD99" s="947"/>
      <c r="DE99" s="947"/>
      <c r="DF99" s="947"/>
      <c r="DG99" s="947"/>
      <c r="DH99" s="947"/>
      <c r="DI99" s="947"/>
      <c r="DJ99" s="947"/>
      <c r="DK99" s="947"/>
      <c r="DL99" s="947"/>
      <c r="DM99" s="947"/>
      <c r="DN99" s="947"/>
      <c r="DO99" s="947"/>
      <c r="DP99" s="947"/>
      <c r="DQ99" s="947"/>
      <c r="DR99" s="947"/>
      <c r="DS99" s="947"/>
      <c r="DT99" s="947"/>
      <c r="DU99" s="947"/>
      <c r="DV99" s="947"/>
      <c r="DW99" s="947"/>
    </row>
    <row r="100" spans="1:127" ht="13.7" customHeight="1" x14ac:dyDescent="0.3">
      <c r="A100" s="1223" t="s">
        <v>216</v>
      </c>
      <c r="B100" s="1224" t="str">
        <f t="shared" si="49"/>
        <v>rgb:[255,228,225], hsl:[  6.0,100.0, 94.1], hwb:[  6.0, 88.2,  0.0]</v>
      </c>
      <c r="C100" s="926" t="str">
        <f t="shared" si="50"/>
        <v>rgb(255 228 225)</v>
      </c>
      <c r="D100" s="926" t="str">
        <f t="shared" si="51"/>
        <v>hsl(6 100% 94.1%)</v>
      </c>
      <c r="E100" s="926" t="str">
        <f t="shared" si="52"/>
        <v>hwb(6 88.2% 0%)</v>
      </c>
      <c r="F100" s="964" t="str">
        <f t="shared" si="53"/>
        <v>255</v>
      </c>
      <c r="G100" s="965" t="str">
        <f t="shared" si="36"/>
        <v>228</v>
      </c>
      <c r="H100" s="966" t="str">
        <f t="shared" si="37"/>
        <v>225</v>
      </c>
      <c r="I100" s="964" t="str">
        <f t="shared" si="54"/>
        <v xml:space="preserve">  6.0</v>
      </c>
      <c r="J100" s="965" t="str">
        <f t="shared" si="38"/>
        <v>100.0</v>
      </c>
      <c r="K100" s="966" t="str">
        <f t="shared" si="39"/>
        <v xml:space="preserve"> 94.1</v>
      </c>
      <c r="L100" s="964" t="str">
        <f t="shared" si="55"/>
        <v xml:space="preserve">  6.0</v>
      </c>
      <c r="M100" s="965" t="str">
        <f t="shared" si="56"/>
        <v xml:space="preserve"> 88.2</v>
      </c>
      <c r="N100" s="966" t="str">
        <f t="shared" si="40"/>
        <v xml:space="preserve">  0.0</v>
      </c>
      <c r="O100" s="984">
        <f t="shared" si="41"/>
        <v>6</v>
      </c>
      <c r="P100" s="985">
        <f t="shared" si="42"/>
        <v>100</v>
      </c>
      <c r="Q100" s="986">
        <f t="shared" si="57"/>
        <v>94.1</v>
      </c>
      <c r="R100" s="984">
        <f t="shared" si="58"/>
        <v>6</v>
      </c>
      <c r="S100" s="985">
        <f t="shared" si="59"/>
        <v>88.2</v>
      </c>
      <c r="T100" s="986">
        <f t="shared" si="43"/>
        <v>0</v>
      </c>
      <c r="U100" s="973">
        <v>255</v>
      </c>
      <c r="V100" s="974">
        <v>228</v>
      </c>
      <c r="W100" s="975">
        <v>225</v>
      </c>
      <c r="X100" s="996">
        <f t="shared" si="67"/>
        <v>6.0000000000000338</v>
      </c>
      <c r="Y100" s="997">
        <f t="shared" si="68"/>
        <v>100</v>
      </c>
      <c r="Z100" s="998">
        <f t="shared" si="69"/>
        <v>94.117647058823522</v>
      </c>
      <c r="AA100" s="996">
        <f t="shared" si="70"/>
        <v>88.235294117647058</v>
      </c>
      <c r="AB100" s="998">
        <f t="shared" si="71"/>
        <v>0</v>
      </c>
      <c r="AC100" s="955">
        <f t="shared" si="60"/>
        <v>1</v>
      </c>
      <c r="AD100" s="956">
        <f t="shared" si="61"/>
        <v>0.89411764705882357</v>
      </c>
      <c r="AE100" s="957">
        <f t="shared" si="62"/>
        <v>0.88235294117647056</v>
      </c>
      <c r="AF100" s="955">
        <f t="shared" si="63"/>
        <v>0.88235294117647056</v>
      </c>
      <c r="AG100" s="956">
        <f t="shared" si="64"/>
        <v>1</v>
      </c>
      <c r="AH100" s="956">
        <f t="shared" si="65"/>
        <v>0.11764705882352944</v>
      </c>
      <c r="AI100" s="957">
        <f t="shared" si="66"/>
        <v>1.8823529411764706</v>
      </c>
      <c r="AJ100" s="947"/>
      <c r="AK100" s="947"/>
      <c r="AL100" s="947"/>
      <c r="AM100" s="947"/>
      <c r="AN100" s="947"/>
      <c r="AO100" s="947"/>
      <c r="AP100" s="947"/>
      <c r="AQ100" s="947"/>
      <c r="AR100" s="947"/>
      <c r="AS100" s="947"/>
      <c r="AT100" s="947"/>
      <c r="AU100" s="947"/>
      <c r="AV100" s="947"/>
      <c r="AW100" s="947"/>
      <c r="AX100" s="947"/>
      <c r="AY100" s="947"/>
      <c r="AZ100" s="947"/>
      <c r="BA100" s="947"/>
      <c r="BB100" s="947"/>
      <c r="BC100" s="947"/>
      <c r="BD100" s="947"/>
      <c r="BE100" s="947"/>
      <c r="BF100" s="947"/>
      <c r="BG100" s="947"/>
      <c r="BH100" s="947"/>
      <c r="BI100" s="947"/>
      <c r="BJ100" s="947"/>
      <c r="BK100" s="947"/>
      <c r="BL100" s="947"/>
      <c r="BM100" s="947"/>
      <c r="BN100" s="947"/>
      <c r="BO100" s="947"/>
      <c r="BP100" s="947"/>
      <c r="BQ100" s="947"/>
      <c r="BR100" s="947"/>
      <c r="BS100" s="947"/>
      <c r="BT100" s="947"/>
      <c r="BU100" s="947"/>
      <c r="BV100" s="947"/>
      <c r="BW100" s="947"/>
      <c r="BX100" s="947"/>
      <c r="BY100" s="947"/>
      <c r="BZ100" s="947"/>
      <c r="CA100" s="947"/>
      <c r="CB100" s="947"/>
      <c r="CC100" s="947"/>
      <c r="CD100" s="947"/>
      <c r="CE100" s="947"/>
      <c r="CF100" s="947"/>
      <c r="CG100" s="947"/>
      <c r="CH100" s="947"/>
      <c r="CI100" s="947"/>
      <c r="CJ100" s="947"/>
      <c r="CK100" s="947"/>
      <c r="CL100" s="947"/>
      <c r="CM100" s="947"/>
      <c r="CN100" s="947"/>
      <c r="CO100" s="947"/>
      <c r="CP100" s="947"/>
      <c r="CQ100" s="947"/>
      <c r="CR100" s="947"/>
      <c r="CS100" s="947"/>
      <c r="CT100" s="947"/>
      <c r="CU100" s="947"/>
      <c r="CV100" s="947"/>
      <c r="CW100" s="947"/>
      <c r="CX100" s="947"/>
      <c r="CY100" s="947"/>
      <c r="CZ100" s="947"/>
      <c r="DA100" s="947"/>
      <c r="DB100" s="947"/>
      <c r="DC100" s="947"/>
      <c r="DD100" s="947"/>
      <c r="DE100" s="947"/>
      <c r="DF100" s="947"/>
      <c r="DG100" s="947"/>
      <c r="DH100" s="947"/>
      <c r="DI100" s="947"/>
      <c r="DJ100" s="947"/>
      <c r="DK100" s="947"/>
      <c r="DL100" s="947"/>
      <c r="DM100" s="947"/>
      <c r="DN100" s="947"/>
      <c r="DO100" s="947"/>
      <c r="DP100" s="947"/>
      <c r="DQ100" s="947"/>
      <c r="DR100" s="947"/>
      <c r="DS100" s="947"/>
      <c r="DT100" s="947"/>
      <c r="DU100" s="947"/>
      <c r="DV100" s="947"/>
      <c r="DW100" s="947"/>
    </row>
    <row r="101" spans="1:127" ht="13.7" customHeight="1" x14ac:dyDescent="0.3">
      <c r="A101" s="1223" t="s">
        <v>217</v>
      </c>
      <c r="B101" s="1224" t="str">
        <f t="shared" si="49"/>
        <v>rgb:[255,228,181], hsl:[ 38.1,100.0, 85.5], hwb:[ 38.1, 71.0,  0.0]</v>
      </c>
      <c r="C101" s="926" t="str">
        <f t="shared" si="50"/>
        <v>rgb(255 228 181)</v>
      </c>
      <c r="D101" s="926" t="str">
        <f t="shared" si="51"/>
        <v>hsl(38.1 100% 85.5%)</v>
      </c>
      <c r="E101" s="926" t="str">
        <f t="shared" si="52"/>
        <v>hwb(38.1 71% 0%)</v>
      </c>
      <c r="F101" s="964" t="str">
        <f t="shared" si="53"/>
        <v>255</v>
      </c>
      <c r="G101" s="965" t="str">
        <f t="shared" si="36"/>
        <v>228</v>
      </c>
      <c r="H101" s="966" t="str">
        <f t="shared" si="37"/>
        <v>181</v>
      </c>
      <c r="I101" s="964" t="str">
        <f t="shared" si="54"/>
        <v xml:space="preserve"> 38.1</v>
      </c>
      <c r="J101" s="965" t="str">
        <f t="shared" si="38"/>
        <v>100.0</v>
      </c>
      <c r="K101" s="966" t="str">
        <f t="shared" si="39"/>
        <v xml:space="preserve"> 85.5</v>
      </c>
      <c r="L101" s="964" t="str">
        <f t="shared" si="55"/>
        <v xml:space="preserve"> 38.1</v>
      </c>
      <c r="M101" s="965" t="str">
        <f t="shared" si="56"/>
        <v xml:space="preserve"> 71.0</v>
      </c>
      <c r="N101" s="966" t="str">
        <f t="shared" si="40"/>
        <v xml:space="preserve">  0.0</v>
      </c>
      <c r="O101" s="984">
        <f t="shared" si="41"/>
        <v>38.1</v>
      </c>
      <c r="P101" s="985">
        <f t="shared" si="42"/>
        <v>100</v>
      </c>
      <c r="Q101" s="986">
        <f t="shared" si="57"/>
        <v>85.5</v>
      </c>
      <c r="R101" s="984">
        <f t="shared" si="58"/>
        <v>38.1</v>
      </c>
      <c r="S101" s="985">
        <f t="shared" si="59"/>
        <v>71</v>
      </c>
      <c r="T101" s="986">
        <f t="shared" si="43"/>
        <v>0</v>
      </c>
      <c r="U101" s="973">
        <v>255</v>
      </c>
      <c r="V101" s="974">
        <v>228</v>
      </c>
      <c r="W101" s="975">
        <v>181</v>
      </c>
      <c r="X101" s="996">
        <f t="shared" si="67"/>
        <v>38.108108108108112</v>
      </c>
      <c r="Y101" s="997">
        <f t="shared" si="68"/>
        <v>100.00000000000004</v>
      </c>
      <c r="Z101" s="998">
        <f t="shared" si="69"/>
        <v>85.490196078431381</v>
      </c>
      <c r="AA101" s="996">
        <f t="shared" si="70"/>
        <v>70.980392156862749</v>
      </c>
      <c r="AB101" s="998">
        <f t="shared" si="71"/>
        <v>0</v>
      </c>
      <c r="AC101" s="955">
        <f t="shared" si="60"/>
        <v>1</v>
      </c>
      <c r="AD101" s="956">
        <f t="shared" si="61"/>
        <v>0.89411764705882357</v>
      </c>
      <c r="AE101" s="957">
        <f t="shared" si="62"/>
        <v>0.70980392156862748</v>
      </c>
      <c r="AF101" s="955">
        <f t="shared" si="63"/>
        <v>0.70980392156862748</v>
      </c>
      <c r="AG101" s="956">
        <f t="shared" si="64"/>
        <v>1</v>
      </c>
      <c r="AH101" s="956">
        <f t="shared" si="65"/>
        <v>0.29019607843137252</v>
      </c>
      <c r="AI101" s="957">
        <f t="shared" si="66"/>
        <v>1.7098039215686276</v>
      </c>
      <c r="AJ101" s="947"/>
      <c r="AK101" s="947"/>
      <c r="AL101" s="947"/>
      <c r="AM101" s="947"/>
      <c r="AN101" s="947"/>
      <c r="AO101" s="947"/>
      <c r="AP101" s="947"/>
      <c r="AQ101" s="947"/>
      <c r="AR101" s="947"/>
      <c r="AS101" s="947"/>
      <c r="AT101" s="947"/>
      <c r="AU101" s="947"/>
      <c r="AV101" s="947"/>
      <c r="AW101" s="947"/>
      <c r="AX101" s="947"/>
      <c r="AY101" s="947"/>
      <c r="AZ101" s="947"/>
      <c r="BA101" s="947"/>
      <c r="BB101" s="947"/>
      <c r="BC101" s="947"/>
      <c r="BD101" s="947"/>
      <c r="BE101" s="947"/>
      <c r="BF101" s="947"/>
      <c r="BG101" s="947"/>
      <c r="BH101" s="947"/>
      <c r="BI101" s="947"/>
      <c r="BJ101" s="947"/>
      <c r="BK101" s="947"/>
      <c r="BL101" s="947"/>
      <c r="BM101" s="947"/>
      <c r="BN101" s="947"/>
      <c r="BO101" s="947"/>
      <c r="BP101" s="947"/>
      <c r="BQ101" s="947"/>
      <c r="BR101" s="947"/>
      <c r="BS101" s="947"/>
      <c r="BT101" s="947"/>
      <c r="BU101" s="947"/>
      <c r="BV101" s="947"/>
      <c r="BW101" s="947"/>
      <c r="BX101" s="947"/>
      <c r="BY101" s="947"/>
      <c r="BZ101" s="947"/>
      <c r="CA101" s="947"/>
      <c r="CB101" s="947"/>
      <c r="CC101" s="947"/>
      <c r="CD101" s="947"/>
      <c r="CE101" s="947"/>
      <c r="CF101" s="947"/>
      <c r="CG101" s="947"/>
      <c r="CH101" s="947"/>
      <c r="CI101" s="947"/>
      <c r="CJ101" s="947"/>
      <c r="CK101" s="947"/>
      <c r="CL101" s="947"/>
      <c r="CM101" s="947"/>
      <c r="CN101" s="947"/>
      <c r="CO101" s="947"/>
      <c r="CP101" s="947"/>
      <c r="CQ101" s="947"/>
      <c r="CR101" s="947"/>
      <c r="CS101" s="947"/>
      <c r="CT101" s="947"/>
      <c r="CU101" s="947"/>
      <c r="CV101" s="947"/>
      <c r="CW101" s="947"/>
      <c r="CX101" s="947"/>
      <c r="CY101" s="947"/>
      <c r="CZ101" s="947"/>
      <c r="DA101" s="947"/>
      <c r="DB101" s="947"/>
      <c r="DC101" s="947"/>
      <c r="DD101" s="947"/>
      <c r="DE101" s="947"/>
      <c r="DF101" s="947"/>
      <c r="DG101" s="947"/>
      <c r="DH101" s="947"/>
      <c r="DI101" s="947"/>
      <c r="DJ101" s="947"/>
      <c r="DK101" s="947"/>
      <c r="DL101" s="947"/>
      <c r="DM101" s="947"/>
      <c r="DN101" s="947"/>
      <c r="DO101" s="947"/>
      <c r="DP101" s="947"/>
      <c r="DQ101" s="947"/>
      <c r="DR101" s="947"/>
      <c r="DS101" s="947"/>
      <c r="DT101" s="947"/>
      <c r="DU101" s="947"/>
      <c r="DV101" s="947"/>
      <c r="DW101" s="947"/>
    </row>
    <row r="102" spans="1:127" ht="13.7" customHeight="1" x14ac:dyDescent="0.3">
      <c r="A102" s="1223" t="s">
        <v>218</v>
      </c>
      <c r="B102" s="1224" t="str">
        <f t="shared" si="49"/>
        <v>rgb:[255,222,173], hsl:[ 35.9,100.0, 83.9], hwb:[ 35.9, 67.8,  0.0]</v>
      </c>
      <c r="C102" s="926" t="str">
        <f t="shared" si="50"/>
        <v>rgb(255 222 173)</v>
      </c>
      <c r="D102" s="926" t="str">
        <f t="shared" si="51"/>
        <v>hsl(35.9 100% 83.9%)</v>
      </c>
      <c r="E102" s="926" t="str">
        <f t="shared" si="52"/>
        <v>hwb(35.9 67.8% 0%)</v>
      </c>
      <c r="F102" s="964" t="str">
        <f t="shared" si="53"/>
        <v>255</v>
      </c>
      <c r="G102" s="965" t="str">
        <f t="shared" si="36"/>
        <v>222</v>
      </c>
      <c r="H102" s="966" t="str">
        <f t="shared" si="37"/>
        <v>173</v>
      </c>
      <c r="I102" s="964" t="str">
        <f t="shared" si="54"/>
        <v xml:space="preserve"> 35.9</v>
      </c>
      <c r="J102" s="965" t="str">
        <f t="shared" si="38"/>
        <v>100.0</v>
      </c>
      <c r="K102" s="966" t="str">
        <f t="shared" si="39"/>
        <v xml:space="preserve"> 83.9</v>
      </c>
      <c r="L102" s="964" t="str">
        <f t="shared" si="55"/>
        <v xml:space="preserve"> 35.9</v>
      </c>
      <c r="M102" s="965" t="str">
        <f t="shared" si="56"/>
        <v xml:space="preserve"> 67.8</v>
      </c>
      <c r="N102" s="966" t="str">
        <f t="shared" si="40"/>
        <v xml:space="preserve">  0.0</v>
      </c>
      <c r="O102" s="984">
        <f t="shared" si="41"/>
        <v>35.9</v>
      </c>
      <c r="P102" s="985">
        <f t="shared" si="42"/>
        <v>100</v>
      </c>
      <c r="Q102" s="986">
        <f t="shared" si="57"/>
        <v>83.9</v>
      </c>
      <c r="R102" s="984">
        <f t="shared" si="58"/>
        <v>35.9</v>
      </c>
      <c r="S102" s="985">
        <f t="shared" si="59"/>
        <v>67.8</v>
      </c>
      <c r="T102" s="986">
        <f t="shared" si="43"/>
        <v>0</v>
      </c>
      <c r="U102" s="973">
        <v>255</v>
      </c>
      <c r="V102" s="974">
        <v>222</v>
      </c>
      <c r="W102" s="975">
        <v>173</v>
      </c>
      <c r="X102" s="996">
        <f t="shared" si="67"/>
        <v>35.853658536585364</v>
      </c>
      <c r="Y102" s="997">
        <f t="shared" si="68"/>
        <v>100</v>
      </c>
      <c r="Z102" s="998">
        <f t="shared" si="69"/>
        <v>83.921568627450981</v>
      </c>
      <c r="AA102" s="996">
        <f t="shared" si="70"/>
        <v>67.843137254901961</v>
      </c>
      <c r="AB102" s="998">
        <f t="shared" si="71"/>
        <v>0</v>
      </c>
      <c r="AC102" s="955">
        <f t="shared" si="60"/>
        <v>1</v>
      </c>
      <c r="AD102" s="956">
        <f t="shared" si="61"/>
        <v>0.87058823529411766</v>
      </c>
      <c r="AE102" s="957">
        <f t="shared" si="62"/>
        <v>0.67843137254901964</v>
      </c>
      <c r="AF102" s="955">
        <f t="shared" si="63"/>
        <v>0.67843137254901964</v>
      </c>
      <c r="AG102" s="956">
        <f t="shared" si="64"/>
        <v>1</v>
      </c>
      <c r="AH102" s="956">
        <f t="shared" si="65"/>
        <v>0.32156862745098036</v>
      </c>
      <c r="AI102" s="957">
        <f t="shared" si="66"/>
        <v>1.6784313725490196</v>
      </c>
      <c r="AJ102" s="947"/>
      <c r="AK102" s="947"/>
      <c r="AL102" s="947"/>
      <c r="AM102" s="947"/>
      <c r="AN102" s="947"/>
      <c r="AO102" s="947"/>
      <c r="AP102" s="947"/>
      <c r="AQ102" s="947"/>
      <c r="AR102" s="947"/>
      <c r="AS102" s="947"/>
      <c r="AT102" s="947"/>
      <c r="AU102" s="947"/>
      <c r="AV102" s="947"/>
      <c r="AW102" s="947"/>
      <c r="AX102" s="947"/>
      <c r="AY102" s="947"/>
      <c r="AZ102" s="947"/>
      <c r="BA102" s="947"/>
      <c r="BB102" s="947"/>
      <c r="BC102" s="947"/>
      <c r="BD102" s="947"/>
      <c r="BE102" s="947"/>
      <c r="BF102" s="947"/>
      <c r="BG102" s="947"/>
      <c r="BH102" s="947"/>
      <c r="BI102" s="947"/>
      <c r="BJ102" s="947"/>
      <c r="BK102" s="947"/>
      <c r="BL102" s="947"/>
      <c r="BM102" s="947"/>
      <c r="BN102" s="947"/>
      <c r="BO102" s="947"/>
      <c r="BP102" s="947"/>
      <c r="BQ102" s="947"/>
      <c r="BR102" s="947"/>
      <c r="BS102" s="947"/>
      <c r="BT102" s="947"/>
      <c r="BU102" s="947"/>
      <c r="BV102" s="947"/>
      <c r="BW102" s="947"/>
      <c r="BX102" s="947"/>
      <c r="BY102" s="947"/>
      <c r="BZ102" s="947"/>
      <c r="CA102" s="947"/>
      <c r="CB102" s="947"/>
      <c r="CC102" s="947"/>
      <c r="CD102" s="947"/>
      <c r="CE102" s="947"/>
      <c r="CF102" s="947"/>
      <c r="CG102" s="947"/>
      <c r="CH102" s="947"/>
      <c r="CI102" s="947"/>
      <c r="CJ102" s="947"/>
      <c r="CK102" s="947"/>
      <c r="CL102" s="947"/>
      <c r="CM102" s="947"/>
      <c r="CN102" s="947"/>
      <c r="CO102" s="947"/>
      <c r="CP102" s="947"/>
      <c r="CQ102" s="947"/>
      <c r="CR102" s="947"/>
      <c r="CS102" s="947"/>
      <c r="CT102" s="947"/>
      <c r="CU102" s="947"/>
      <c r="CV102" s="947"/>
      <c r="CW102" s="947"/>
      <c r="CX102" s="947"/>
      <c r="CY102" s="947"/>
      <c r="CZ102" s="947"/>
      <c r="DA102" s="947"/>
      <c r="DB102" s="947"/>
      <c r="DC102" s="947"/>
      <c r="DD102" s="947"/>
      <c r="DE102" s="947"/>
      <c r="DF102" s="947"/>
      <c r="DG102" s="947"/>
      <c r="DH102" s="947"/>
      <c r="DI102" s="947"/>
      <c r="DJ102" s="947"/>
      <c r="DK102" s="947"/>
      <c r="DL102" s="947"/>
      <c r="DM102" s="947"/>
      <c r="DN102" s="947"/>
      <c r="DO102" s="947"/>
      <c r="DP102" s="947"/>
      <c r="DQ102" s="947"/>
      <c r="DR102" s="947"/>
      <c r="DS102" s="947"/>
      <c r="DT102" s="947"/>
      <c r="DU102" s="947"/>
      <c r="DV102" s="947"/>
      <c r="DW102" s="947"/>
    </row>
    <row r="103" spans="1:127" ht="13.7" customHeight="1" x14ac:dyDescent="0.3">
      <c r="A103" s="1223" t="s">
        <v>219</v>
      </c>
      <c r="B103" s="1224" t="str">
        <f t="shared" si="49"/>
        <v>rgb:[  0,  0,128], hsl:[240.0,100.0, 25.1], hwb:[240.0,  0.0, 49.8]</v>
      </c>
      <c r="C103" s="926" t="str">
        <f t="shared" si="50"/>
        <v>rgb(0 0 128)</v>
      </c>
      <c r="D103" s="926" t="str">
        <f t="shared" si="51"/>
        <v>hsl(240 100% 25.1%)</v>
      </c>
      <c r="E103" s="926" t="str">
        <f t="shared" si="52"/>
        <v>hwb(240 0% 49.8%)</v>
      </c>
      <c r="F103" s="964" t="str">
        <f t="shared" si="53"/>
        <v xml:space="preserve">  0</v>
      </c>
      <c r="G103" s="965" t="str">
        <f t="shared" si="36"/>
        <v xml:space="preserve">  0</v>
      </c>
      <c r="H103" s="966" t="str">
        <f t="shared" si="37"/>
        <v>128</v>
      </c>
      <c r="I103" s="964" t="str">
        <f t="shared" si="54"/>
        <v>240.0</v>
      </c>
      <c r="J103" s="965" t="str">
        <f t="shared" si="38"/>
        <v>100.0</v>
      </c>
      <c r="K103" s="966" t="str">
        <f t="shared" si="39"/>
        <v xml:space="preserve"> 25.1</v>
      </c>
      <c r="L103" s="964" t="str">
        <f t="shared" si="55"/>
        <v>240.0</v>
      </c>
      <c r="M103" s="965" t="str">
        <f t="shared" si="56"/>
        <v xml:space="preserve">  0.0</v>
      </c>
      <c r="N103" s="966" t="str">
        <f t="shared" si="40"/>
        <v xml:space="preserve"> 49.8</v>
      </c>
      <c r="O103" s="984">
        <f t="shared" si="41"/>
        <v>240</v>
      </c>
      <c r="P103" s="985">
        <f t="shared" si="42"/>
        <v>100</v>
      </c>
      <c r="Q103" s="986">
        <f t="shared" si="57"/>
        <v>25.1</v>
      </c>
      <c r="R103" s="984">
        <f t="shared" si="58"/>
        <v>240</v>
      </c>
      <c r="S103" s="985">
        <f t="shared" si="59"/>
        <v>0</v>
      </c>
      <c r="T103" s="986">
        <f t="shared" si="43"/>
        <v>49.8</v>
      </c>
      <c r="U103" s="973">
        <v>0</v>
      </c>
      <c r="V103" s="974">
        <v>0</v>
      </c>
      <c r="W103" s="975">
        <v>128</v>
      </c>
      <c r="X103" s="996">
        <f t="shared" si="67"/>
        <v>240</v>
      </c>
      <c r="Y103" s="997">
        <f t="shared" si="68"/>
        <v>100</v>
      </c>
      <c r="Z103" s="998">
        <f t="shared" si="69"/>
        <v>25.098039215686274</v>
      </c>
      <c r="AA103" s="996">
        <f t="shared" si="70"/>
        <v>0</v>
      </c>
      <c r="AB103" s="998">
        <f t="shared" si="71"/>
        <v>49.803921568627452</v>
      </c>
      <c r="AC103" s="955">
        <f t="shared" si="60"/>
        <v>0</v>
      </c>
      <c r="AD103" s="956">
        <f t="shared" si="61"/>
        <v>0</v>
      </c>
      <c r="AE103" s="957">
        <f t="shared" si="62"/>
        <v>0.50196078431372548</v>
      </c>
      <c r="AF103" s="955">
        <f t="shared" si="63"/>
        <v>0</v>
      </c>
      <c r="AG103" s="956">
        <f t="shared" si="64"/>
        <v>0.50196078431372548</v>
      </c>
      <c r="AH103" s="956">
        <f t="shared" si="65"/>
        <v>0.50196078431372548</v>
      </c>
      <c r="AI103" s="957">
        <f t="shared" si="66"/>
        <v>0.50196078431372548</v>
      </c>
      <c r="AJ103" s="947"/>
      <c r="AK103" s="947"/>
      <c r="AL103" s="947"/>
      <c r="AM103" s="947"/>
      <c r="AN103" s="947"/>
      <c r="AO103" s="947"/>
      <c r="AP103" s="947"/>
      <c r="AQ103" s="947"/>
      <c r="AR103" s="947"/>
      <c r="AS103" s="947"/>
      <c r="AT103" s="947"/>
      <c r="AU103" s="947"/>
      <c r="AV103" s="947"/>
      <c r="AW103" s="947"/>
      <c r="AX103" s="947"/>
      <c r="AY103" s="947"/>
      <c r="AZ103" s="947"/>
      <c r="BA103" s="947"/>
      <c r="BB103" s="947"/>
      <c r="BC103" s="947"/>
      <c r="BD103" s="947"/>
      <c r="BE103" s="947"/>
      <c r="BF103" s="947"/>
      <c r="BG103" s="947"/>
      <c r="BH103" s="947"/>
      <c r="BI103" s="947"/>
      <c r="BJ103" s="947"/>
      <c r="BK103" s="947"/>
      <c r="BL103" s="947"/>
      <c r="BM103" s="947"/>
      <c r="BN103" s="947"/>
      <c r="BO103" s="947"/>
      <c r="BP103" s="947"/>
      <c r="BQ103" s="947"/>
      <c r="BR103" s="947"/>
      <c r="BS103" s="947"/>
      <c r="BT103" s="947"/>
      <c r="BU103" s="947"/>
      <c r="BV103" s="947"/>
      <c r="BW103" s="947"/>
      <c r="BX103" s="947"/>
      <c r="BY103" s="947"/>
      <c r="BZ103" s="947"/>
      <c r="CA103" s="947"/>
      <c r="CB103" s="947"/>
      <c r="CC103" s="947"/>
      <c r="CD103" s="947"/>
      <c r="CE103" s="947"/>
      <c r="CF103" s="947"/>
      <c r="CG103" s="947"/>
      <c r="CH103" s="947"/>
      <c r="CI103" s="947"/>
      <c r="CJ103" s="947"/>
      <c r="CK103" s="947"/>
      <c r="CL103" s="947"/>
      <c r="CM103" s="947"/>
      <c r="CN103" s="947"/>
      <c r="CO103" s="947"/>
      <c r="CP103" s="947"/>
      <c r="CQ103" s="947"/>
      <c r="CR103" s="947"/>
      <c r="CS103" s="947"/>
      <c r="CT103" s="947"/>
      <c r="CU103" s="947"/>
      <c r="CV103" s="947"/>
      <c r="CW103" s="947"/>
      <c r="CX103" s="947"/>
      <c r="CY103" s="947"/>
      <c r="CZ103" s="947"/>
      <c r="DA103" s="947"/>
      <c r="DB103" s="947"/>
      <c r="DC103" s="947"/>
      <c r="DD103" s="947"/>
      <c r="DE103" s="947"/>
      <c r="DF103" s="947"/>
      <c r="DG103" s="947"/>
      <c r="DH103" s="947"/>
      <c r="DI103" s="947"/>
      <c r="DJ103" s="947"/>
      <c r="DK103" s="947"/>
      <c r="DL103" s="947"/>
      <c r="DM103" s="947"/>
      <c r="DN103" s="947"/>
      <c r="DO103" s="947"/>
      <c r="DP103" s="947"/>
      <c r="DQ103" s="947"/>
      <c r="DR103" s="947"/>
      <c r="DS103" s="947"/>
      <c r="DT103" s="947"/>
      <c r="DU103" s="947"/>
      <c r="DV103" s="947"/>
      <c r="DW103" s="947"/>
    </row>
    <row r="104" spans="1:127" ht="13.7" customHeight="1" x14ac:dyDescent="0.3">
      <c r="A104" s="1223" t="s">
        <v>220</v>
      </c>
      <c r="B104" s="1224" t="str">
        <f t="shared" si="49"/>
        <v>rgb:[253,245,230], hsl:[ 39.1, 85.2, 94.7], hwb:[ 39.1, 90.2,  0.8]</v>
      </c>
      <c r="C104" s="926" t="str">
        <f t="shared" si="50"/>
        <v>rgb(253 245 230)</v>
      </c>
      <c r="D104" s="926" t="str">
        <f t="shared" si="51"/>
        <v>hsl(39.1 85.2% 94.7%)</v>
      </c>
      <c r="E104" s="926" t="str">
        <f t="shared" si="52"/>
        <v>hwb(39.1 90.2% 0.8%)</v>
      </c>
      <c r="F104" s="964" t="str">
        <f t="shared" si="53"/>
        <v>253</v>
      </c>
      <c r="G104" s="965" t="str">
        <f t="shared" si="36"/>
        <v>245</v>
      </c>
      <c r="H104" s="966" t="str">
        <f t="shared" si="37"/>
        <v>230</v>
      </c>
      <c r="I104" s="964" t="str">
        <f t="shared" si="54"/>
        <v xml:space="preserve"> 39.1</v>
      </c>
      <c r="J104" s="965" t="str">
        <f t="shared" si="38"/>
        <v xml:space="preserve"> 85.2</v>
      </c>
      <c r="K104" s="966" t="str">
        <f t="shared" si="39"/>
        <v xml:space="preserve"> 94.7</v>
      </c>
      <c r="L104" s="964" t="str">
        <f t="shared" si="55"/>
        <v xml:space="preserve"> 39.1</v>
      </c>
      <c r="M104" s="965" t="str">
        <f t="shared" si="56"/>
        <v xml:space="preserve"> 90.2</v>
      </c>
      <c r="N104" s="966" t="str">
        <f t="shared" si="40"/>
        <v xml:space="preserve">  0.8</v>
      </c>
      <c r="O104" s="984">
        <f t="shared" si="41"/>
        <v>39.1</v>
      </c>
      <c r="P104" s="985">
        <f t="shared" si="42"/>
        <v>85.2</v>
      </c>
      <c r="Q104" s="986">
        <f t="shared" si="57"/>
        <v>94.7</v>
      </c>
      <c r="R104" s="984">
        <f t="shared" si="58"/>
        <v>39.1</v>
      </c>
      <c r="S104" s="985">
        <f t="shared" si="59"/>
        <v>90.2</v>
      </c>
      <c r="T104" s="986">
        <f t="shared" si="43"/>
        <v>0.8</v>
      </c>
      <c r="U104" s="973">
        <v>253</v>
      </c>
      <c r="V104" s="974">
        <v>245</v>
      </c>
      <c r="W104" s="975">
        <v>230</v>
      </c>
      <c r="X104" s="996">
        <f t="shared" si="67"/>
        <v>39.130434782608695</v>
      </c>
      <c r="Y104" s="997">
        <f t="shared" si="68"/>
        <v>85.185185185185148</v>
      </c>
      <c r="Z104" s="998">
        <f t="shared" si="69"/>
        <v>94.705882352941174</v>
      </c>
      <c r="AA104" s="996">
        <f t="shared" si="70"/>
        <v>90.196078431372555</v>
      </c>
      <c r="AB104" s="998">
        <f t="shared" si="71"/>
        <v>0.78431372549019329</v>
      </c>
      <c r="AC104" s="955">
        <f t="shared" si="60"/>
        <v>0.99215686274509807</v>
      </c>
      <c r="AD104" s="956">
        <f t="shared" si="61"/>
        <v>0.96078431372549022</v>
      </c>
      <c r="AE104" s="957">
        <f t="shared" si="62"/>
        <v>0.90196078431372551</v>
      </c>
      <c r="AF104" s="955">
        <f t="shared" si="63"/>
        <v>0.90196078431372551</v>
      </c>
      <c r="AG104" s="956">
        <f t="shared" si="64"/>
        <v>0.99215686274509807</v>
      </c>
      <c r="AH104" s="956">
        <f t="shared" si="65"/>
        <v>9.0196078431372562E-2</v>
      </c>
      <c r="AI104" s="957">
        <f t="shared" si="66"/>
        <v>1.8941176470588235</v>
      </c>
      <c r="AJ104" s="947"/>
      <c r="AK104" s="947"/>
      <c r="AL104" s="947"/>
      <c r="AM104" s="947"/>
      <c r="AN104" s="947"/>
      <c r="AO104" s="947"/>
      <c r="AP104" s="947"/>
      <c r="AQ104" s="947"/>
      <c r="AR104" s="947"/>
      <c r="AS104" s="947"/>
      <c r="AT104" s="947"/>
      <c r="AU104" s="947"/>
      <c r="AV104" s="947"/>
      <c r="AW104" s="947"/>
      <c r="AX104" s="947"/>
      <c r="AY104" s="947"/>
      <c r="AZ104" s="947"/>
      <c r="BA104" s="947"/>
      <c r="BB104" s="947"/>
      <c r="BC104" s="947"/>
      <c r="BD104" s="947"/>
      <c r="BE104" s="947"/>
      <c r="BF104" s="947"/>
      <c r="BG104" s="947"/>
      <c r="BH104" s="947"/>
      <c r="BI104" s="947"/>
      <c r="BJ104" s="947"/>
      <c r="BK104" s="947"/>
      <c r="BL104" s="947"/>
      <c r="BM104" s="947"/>
      <c r="BN104" s="947"/>
      <c r="BO104" s="947"/>
      <c r="BP104" s="947"/>
      <c r="BQ104" s="947"/>
      <c r="BR104" s="947"/>
      <c r="BS104" s="947"/>
      <c r="BT104" s="947"/>
      <c r="BU104" s="947"/>
      <c r="BV104" s="947"/>
      <c r="BW104" s="947"/>
      <c r="BX104" s="947"/>
      <c r="BY104" s="947"/>
      <c r="BZ104" s="947"/>
      <c r="CA104" s="947"/>
      <c r="CB104" s="947"/>
      <c r="CC104" s="947"/>
      <c r="CD104" s="947"/>
      <c r="CE104" s="947"/>
      <c r="CF104" s="947"/>
      <c r="CG104" s="947"/>
      <c r="CH104" s="947"/>
      <c r="CI104" s="947"/>
      <c r="CJ104" s="947"/>
      <c r="CK104" s="947"/>
      <c r="CL104" s="947"/>
      <c r="CM104" s="947"/>
      <c r="CN104" s="947"/>
      <c r="CO104" s="947"/>
      <c r="CP104" s="947"/>
      <c r="CQ104" s="947"/>
      <c r="CR104" s="947"/>
      <c r="CS104" s="947"/>
      <c r="CT104" s="947"/>
      <c r="CU104" s="947"/>
      <c r="CV104" s="947"/>
      <c r="CW104" s="947"/>
      <c r="CX104" s="947"/>
      <c r="CY104" s="947"/>
      <c r="CZ104" s="947"/>
      <c r="DA104" s="947"/>
      <c r="DB104" s="947"/>
      <c r="DC104" s="947"/>
      <c r="DD104" s="947"/>
      <c r="DE104" s="947"/>
      <c r="DF104" s="947"/>
      <c r="DG104" s="947"/>
      <c r="DH104" s="947"/>
      <c r="DI104" s="947"/>
      <c r="DJ104" s="947"/>
      <c r="DK104" s="947"/>
      <c r="DL104" s="947"/>
      <c r="DM104" s="947"/>
      <c r="DN104" s="947"/>
      <c r="DO104" s="947"/>
      <c r="DP104" s="947"/>
      <c r="DQ104" s="947"/>
      <c r="DR104" s="947"/>
      <c r="DS104" s="947"/>
      <c r="DT104" s="947"/>
      <c r="DU104" s="947"/>
      <c r="DV104" s="947"/>
      <c r="DW104" s="947"/>
    </row>
    <row r="105" spans="1:127" ht="13.7" customHeight="1" x14ac:dyDescent="0.3">
      <c r="A105" s="1223" t="s">
        <v>221</v>
      </c>
      <c r="B105" s="1224" t="str">
        <f t="shared" si="49"/>
        <v>rgb:[128,128,  0], hsl:[ 60.0,100.0, 25.1], hwb:[ 60.0,  0.0, 49.8]</v>
      </c>
      <c r="C105" s="926" t="str">
        <f t="shared" si="50"/>
        <v>rgb(128 128 0)</v>
      </c>
      <c r="D105" s="926" t="str">
        <f t="shared" si="51"/>
        <v>hsl(60 100% 25.1%)</v>
      </c>
      <c r="E105" s="926" t="str">
        <f t="shared" si="52"/>
        <v>hwb(60 0% 49.8%)</v>
      </c>
      <c r="F105" s="964" t="str">
        <f t="shared" si="53"/>
        <v>128</v>
      </c>
      <c r="G105" s="965" t="str">
        <f t="shared" si="36"/>
        <v>128</v>
      </c>
      <c r="H105" s="966" t="str">
        <f t="shared" si="37"/>
        <v xml:space="preserve">  0</v>
      </c>
      <c r="I105" s="964" t="str">
        <f t="shared" si="54"/>
        <v xml:space="preserve"> 60.0</v>
      </c>
      <c r="J105" s="965" t="str">
        <f t="shared" si="38"/>
        <v>100.0</v>
      </c>
      <c r="K105" s="966" t="str">
        <f t="shared" si="39"/>
        <v xml:space="preserve"> 25.1</v>
      </c>
      <c r="L105" s="964" t="str">
        <f t="shared" si="55"/>
        <v xml:space="preserve"> 60.0</v>
      </c>
      <c r="M105" s="965" t="str">
        <f t="shared" si="56"/>
        <v xml:space="preserve">  0.0</v>
      </c>
      <c r="N105" s="966" t="str">
        <f t="shared" si="40"/>
        <v xml:space="preserve"> 49.8</v>
      </c>
      <c r="O105" s="984">
        <f t="shared" si="41"/>
        <v>60</v>
      </c>
      <c r="P105" s="985">
        <f t="shared" si="42"/>
        <v>100</v>
      </c>
      <c r="Q105" s="986">
        <f t="shared" si="57"/>
        <v>25.1</v>
      </c>
      <c r="R105" s="984">
        <f t="shared" si="58"/>
        <v>60</v>
      </c>
      <c r="S105" s="985">
        <f t="shared" si="59"/>
        <v>0</v>
      </c>
      <c r="T105" s="986">
        <f t="shared" si="43"/>
        <v>49.8</v>
      </c>
      <c r="U105" s="973">
        <v>128</v>
      </c>
      <c r="V105" s="974">
        <v>128</v>
      </c>
      <c r="W105" s="975">
        <v>0</v>
      </c>
      <c r="X105" s="996">
        <f t="shared" si="67"/>
        <v>60</v>
      </c>
      <c r="Y105" s="997">
        <f t="shared" si="68"/>
        <v>100</v>
      </c>
      <c r="Z105" s="998">
        <f t="shared" si="69"/>
        <v>25.098039215686274</v>
      </c>
      <c r="AA105" s="996">
        <f t="shared" si="70"/>
        <v>0</v>
      </c>
      <c r="AB105" s="998">
        <f t="shared" si="71"/>
        <v>49.803921568627452</v>
      </c>
      <c r="AC105" s="955">
        <f t="shared" si="60"/>
        <v>0.50196078431372548</v>
      </c>
      <c r="AD105" s="956">
        <f t="shared" si="61"/>
        <v>0.50196078431372548</v>
      </c>
      <c r="AE105" s="957">
        <f t="shared" si="62"/>
        <v>0</v>
      </c>
      <c r="AF105" s="955">
        <f t="shared" si="63"/>
        <v>0</v>
      </c>
      <c r="AG105" s="956">
        <f t="shared" si="64"/>
        <v>0.50196078431372548</v>
      </c>
      <c r="AH105" s="956">
        <f t="shared" si="65"/>
        <v>0.50196078431372548</v>
      </c>
      <c r="AI105" s="957">
        <f t="shared" si="66"/>
        <v>0.50196078431372548</v>
      </c>
      <c r="AJ105" s="947"/>
      <c r="AK105" s="947"/>
      <c r="AL105" s="947"/>
      <c r="AM105" s="947"/>
      <c r="AN105" s="947"/>
      <c r="AO105" s="947"/>
      <c r="AP105" s="947"/>
      <c r="AQ105" s="947"/>
      <c r="AR105" s="947"/>
      <c r="AS105" s="947"/>
      <c r="AT105" s="947"/>
      <c r="AU105" s="947"/>
      <c r="AV105" s="947"/>
      <c r="AW105" s="947"/>
      <c r="AX105" s="947"/>
      <c r="AY105" s="947"/>
      <c r="AZ105" s="947"/>
      <c r="BA105" s="947"/>
      <c r="BB105" s="947"/>
      <c r="BC105" s="947"/>
      <c r="BD105" s="947"/>
      <c r="BE105" s="947"/>
      <c r="BF105" s="947"/>
      <c r="BG105" s="947"/>
      <c r="BH105" s="947"/>
      <c r="BI105" s="947"/>
      <c r="BJ105" s="947"/>
      <c r="BK105" s="947"/>
      <c r="BL105" s="947"/>
      <c r="BM105" s="947"/>
      <c r="BN105" s="947"/>
      <c r="BO105" s="947"/>
      <c r="BP105" s="947"/>
      <c r="BQ105" s="947"/>
      <c r="BR105" s="947"/>
      <c r="BS105" s="947"/>
      <c r="BT105" s="947"/>
      <c r="BU105" s="947"/>
      <c r="BV105" s="947"/>
      <c r="BW105" s="947"/>
      <c r="BX105" s="947"/>
      <c r="BY105" s="947"/>
      <c r="BZ105" s="947"/>
      <c r="CA105" s="947"/>
      <c r="CB105" s="947"/>
      <c r="CC105" s="947"/>
      <c r="CD105" s="947"/>
      <c r="CE105" s="947"/>
      <c r="CF105" s="947"/>
      <c r="CG105" s="947"/>
      <c r="CH105" s="947"/>
      <c r="CI105" s="947"/>
      <c r="CJ105" s="947"/>
      <c r="CK105" s="947"/>
      <c r="CL105" s="947"/>
      <c r="CM105" s="947"/>
      <c r="CN105" s="947"/>
      <c r="CO105" s="947"/>
      <c r="CP105" s="947"/>
      <c r="CQ105" s="947"/>
      <c r="CR105" s="947"/>
      <c r="CS105" s="947"/>
      <c r="CT105" s="947"/>
      <c r="CU105" s="947"/>
      <c r="CV105" s="947"/>
      <c r="CW105" s="947"/>
      <c r="CX105" s="947"/>
      <c r="CY105" s="947"/>
      <c r="CZ105" s="947"/>
      <c r="DA105" s="947"/>
      <c r="DB105" s="947"/>
      <c r="DC105" s="947"/>
      <c r="DD105" s="947"/>
      <c r="DE105" s="947"/>
      <c r="DF105" s="947"/>
      <c r="DG105" s="947"/>
      <c r="DH105" s="947"/>
      <c r="DI105" s="947"/>
      <c r="DJ105" s="947"/>
      <c r="DK105" s="947"/>
      <c r="DL105" s="947"/>
      <c r="DM105" s="947"/>
      <c r="DN105" s="947"/>
      <c r="DO105" s="947"/>
      <c r="DP105" s="947"/>
      <c r="DQ105" s="947"/>
      <c r="DR105" s="947"/>
      <c r="DS105" s="947"/>
      <c r="DT105" s="947"/>
      <c r="DU105" s="947"/>
      <c r="DV105" s="947"/>
      <c r="DW105" s="947"/>
    </row>
    <row r="106" spans="1:127" ht="13.7" customHeight="1" x14ac:dyDescent="0.3">
      <c r="A106" s="1223" t="s">
        <v>222</v>
      </c>
      <c r="B106" s="1224" t="str">
        <f t="shared" si="49"/>
        <v>rgb:[107,142, 35], hsl:[ 79.6, 60.5, 34.7], hwb:[ 79.6, 13.7, 44.3]</v>
      </c>
      <c r="C106" s="926" t="str">
        <f t="shared" si="50"/>
        <v>rgb(107 142 35)</v>
      </c>
      <c r="D106" s="926" t="str">
        <f t="shared" si="51"/>
        <v>hsl(79.6 60.5% 34.7%)</v>
      </c>
      <c r="E106" s="926" t="str">
        <f t="shared" si="52"/>
        <v>hwb(79.6 13.7% 44.3%)</v>
      </c>
      <c r="F106" s="964" t="str">
        <f t="shared" si="53"/>
        <v>107</v>
      </c>
      <c r="G106" s="965" t="str">
        <f t="shared" si="36"/>
        <v>142</v>
      </c>
      <c r="H106" s="966" t="str">
        <f t="shared" si="37"/>
        <v xml:space="preserve"> 35</v>
      </c>
      <c r="I106" s="964" t="str">
        <f t="shared" si="54"/>
        <v xml:space="preserve"> 79.6</v>
      </c>
      <c r="J106" s="965" t="str">
        <f t="shared" si="38"/>
        <v xml:space="preserve"> 60.5</v>
      </c>
      <c r="K106" s="966" t="str">
        <f t="shared" si="39"/>
        <v xml:space="preserve"> 34.7</v>
      </c>
      <c r="L106" s="964" t="str">
        <f t="shared" si="55"/>
        <v xml:space="preserve"> 79.6</v>
      </c>
      <c r="M106" s="965" t="str">
        <f t="shared" si="56"/>
        <v xml:space="preserve"> 13.7</v>
      </c>
      <c r="N106" s="966" t="str">
        <f t="shared" si="40"/>
        <v xml:space="preserve"> 44.3</v>
      </c>
      <c r="O106" s="984">
        <f t="shared" si="41"/>
        <v>79.599999999999994</v>
      </c>
      <c r="P106" s="985">
        <f t="shared" si="42"/>
        <v>60.5</v>
      </c>
      <c r="Q106" s="986">
        <f t="shared" si="57"/>
        <v>34.700000000000003</v>
      </c>
      <c r="R106" s="984">
        <f t="shared" si="58"/>
        <v>79.599999999999994</v>
      </c>
      <c r="S106" s="985">
        <f t="shared" si="59"/>
        <v>13.7</v>
      </c>
      <c r="T106" s="986">
        <f t="shared" si="43"/>
        <v>44.3</v>
      </c>
      <c r="U106" s="973">
        <v>107</v>
      </c>
      <c r="V106" s="974">
        <v>142</v>
      </c>
      <c r="W106" s="975">
        <v>35</v>
      </c>
      <c r="X106" s="996">
        <f t="shared" si="67"/>
        <v>79.626168224299064</v>
      </c>
      <c r="Y106" s="997">
        <f t="shared" si="68"/>
        <v>60.451977401129945</v>
      </c>
      <c r="Z106" s="998">
        <f t="shared" si="69"/>
        <v>34.705882352941174</v>
      </c>
      <c r="AA106" s="996">
        <f t="shared" si="70"/>
        <v>13.725490196078432</v>
      </c>
      <c r="AB106" s="998">
        <f t="shared" si="71"/>
        <v>44.313725490196077</v>
      </c>
      <c r="AC106" s="955">
        <f t="shared" si="60"/>
        <v>0.41960784313725491</v>
      </c>
      <c r="AD106" s="956">
        <f t="shared" si="61"/>
        <v>0.55686274509803924</v>
      </c>
      <c r="AE106" s="957">
        <f t="shared" si="62"/>
        <v>0.13725490196078433</v>
      </c>
      <c r="AF106" s="955">
        <f t="shared" si="63"/>
        <v>0.13725490196078433</v>
      </c>
      <c r="AG106" s="956">
        <f t="shared" si="64"/>
        <v>0.55686274509803924</v>
      </c>
      <c r="AH106" s="956">
        <f t="shared" si="65"/>
        <v>0.41960784313725491</v>
      </c>
      <c r="AI106" s="957">
        <f t="shared" si="66"/>
        <v>0.69411764705882351</v>
      </c>
      <c r="AJ106" s="947"/>
      <c r="AK106" s="947"/>
      <c r="AL106" s="947"/>
      <c r="AM106" s="947"/>
      <c r="AN106" s="947"/>
      <c r="AO106" s="947"/>
      <c r="AP106" s="947"/>
      <c r="AQ106" s="947"/>
      <c r="AR106" s="947"/>
      <c r="AS106" s="947"/>
      <c r="AT106" s="947"/>
      <c r="AU106" s="947"/>
      <c r="AV106" s="947"/>
      <c r="AW106" s="947"/>
      <c r="AX106" s="947"/>
      <c r="AY106" s="947"/>
      <c r="AZ106" s="947"/>
      <c r="BA106" s="947"/>
      <c r="BB106" s="947"/>
      <c r="BC106" s="947"/>
      <c r="BD106" s="947"/>
      <c r="BE106" s="947"/>
      <c r="BF106" s="947"/>
      <c r="BG106" s="947"/>
      <c r="BH106" s="947"/>
      <c r="BI106" s="947"/>
      <c r="BJ106" s="947"/>
      <c r="BK106" s="947"/>
      <c r="BL106" s="947"/>
      <c r="BM106" s="947"/>
      <c r="BN106" s="947"/>
      <c r="BO106" s="947"/>
      <c r="BP106" s="947"/>
      <c r="BQ106" s="947"/>
      <c r="BR106" s="947"/>
      <c r="BS106" s="947"/>
      <c r="BT106" s="947"/>
      <c r="BU106" s="947"/>
      <c r="BV106" s="947"/>
      <c r="BW106" s="947"/>
      <c r="BX106" s="947"/>
      <c r="BY106" s="947"/>
      <c r="BZ106" s="947"/>
      <c r="CA106" s="947"/>
      <c r="CB106" s="947"/>
      <c r="CC106" s="947"/>
      <c r="CD106" s="947"/>
      <c r="CE106" s="947"/>
      <c r="CF106" s="947"/>
      <c r="CG106" s="947"/>
      <c r="CH106" s="947"/>
      <c r="CI106" s="947"/>
      <c r="CJ106" s="947"/>
      <c r="CK106" s="947"/>
      <c r="CL106" s="947"/>
      <c r="CM106" s="947"/>
      <c r="CN106" s="947"/>
      <c r="CO106" s="947"/>
      <c r="CP106" s="947"/>
      <c r="CQ106" s="947"/>
      <c r="CR106" s="947"/>
      <c r="CS106" s="947"/>
      <c r="CT106" s="947"/>
      <c r="CU106" s="947"/>
      <c r="CV106" s="947"/>
      <c r="CW106" s="947"/>
      <c r="CX106" s="947"/>
      <c r="CY106" s="947"/>
      <c r="CZ106" s="947"/>
      <c r="DA106" s="947"/>
      <c r="DB106" s="947"/>
      <c r="DC106" s="947"/>
      <c r="DD106" s="947"/>
      <c r="DE106" s="947"/>
      <c r="DF106" s="947"/>
      <c r="DG106" s="947"/>
      <c r="DH106" s="947"/>
      <c r="DI106" s="947"/>
      <c r="DJ106" s="947"/>
      <c r="DK106" s="947"/>
      <c r="DL106" s="947"/>
      <c r="DM106" s="947"/>
      <c r="DN106" s="947"/>
      <c r="DO106" s="947"/>
      <c r="DP106" s="947"/>
      <c r="DQ106" s="947"/>
      <c r="DR106" s="947"/>
      <c r="DS106" s="947"/>
      <c r="DT106" s="947"/>
      <c r="DU106" s="947"/>
      <c r="DV106" s="947"/>
      <c r="DW106" s="947"/>
    </row>
    <row r="107" spans="1:127" ht="13.7" customHeight="1" x14ac:dyDescent="0.3">
      <c r="A107" s="1223" t="s">
        <v>223</v>
      </c>
      <c r="B107" s="1224" t="str">
        <f t="shared" si="49"/>
        <v>rgb:[255,165,  0], hsl:[ 38.8,100.0, 50.0], hwb:[ 38.8,  0.0,  0.0]</v>
      </c>
      <c r="C107" s="926" t="str">
        <f t="shared" si="50"/>
        <v>rgb(255 165 0)</v>
      </c>
      <c r="D107" s="926" t="str">
        <f t="shared" si="51"/>
        <v>hsl(38.8 100% 50%)</v>
      </c>
      <c r="E107" s="926" t="str">
        <f t="shared" si="52"/>
        <v>hwb(38.8 0% 0%)</v>
      </c>
      <c r="F107" s="964" t="str">
        <f t="shared" si="53"/>
        <v>255</v>
      </c>
      <c r="G107" s="965" t="str">
        <f t="shared" si="36"/>
        <v>165</v>
      </c>
      <c r="H107" s="966" t="str">
        <f t="shared" si="37"/>
        <v xml:space="preserve">  0</v>
      </c>
      <c r="I107" s="964" t="str">
        <f t="shared" si="54"/>
        <v xml:space="preserve"> 38.8</v>
      </c>
      <c r="J107" s="965" t="str">
        <f t="shared" si="38"/>
        <v>100.0</v>
      </c>
      <c r="K107" s="966" t="str">
        <f t="shared" si="39"/>
        <v xml:space="preserve"> 50.0</v>
      </c>
      <c r="L107" s="964" t="str">
        <f t="shared" si="55"/>
        <v xml:space="preserve"> 38.8</v>
      </c>
      <c r="M107" s="965" t="str">
        <f t="shared" si="56"/>
        <v xml:space="preserve">  0.0</v>
      </c>
      <c r="N107" s="966" t="str">
        <f t="shared" si="40"/>
        <v xml:space="preserve">  0.0</v>
      </c>
      <c r="O107" s="984">
        <f t="shared" si="41"/>
        <v>38.799999999999997</v>
      </c>
      <c r="P107" s="985">
        <f t="shared" si="42"/>
        <v>100</v>
      </c>
      <c r="Q107" s="986">
        <f t="shared" si="57"/>
        <v>50</v>
      </c>
      <c r="R107" s="984">
        <f t="shared" si="58"/>
        <v>38.799999999999997</v>
      </c>
      <c r="S107" s="985">
        <f t="shared" si="59"/>
        <v>0</v>
      </c>
      <c r="T107" s="986">
        <f t="shared" si="43"/>
        <v>0</v>
      </c>
      <c r="U107" s="973">
        <v>255</v>
      </c>
      <c r="V107" s="974">
        <v>165</v>
      </c>
      <c r="W107" s="975">
        <v>0</v>
      </c>
      <c r="X107" s="996">
        <f t="shared" si="67"/>
        <v>38.82352941176471</v>
      </c>
      <c r="Y107" s="997">
        <f t="shared" si="68"/>
        <v>100</v>
      </c>
      <c r="Z107" s="998">
        <f t="shared" si="69"/>
        <v>50</v>
      </c>
      <c r="AA107" s="996">
        <f t="shared" si="70"/>
        <v>0</v>
      </c>
      <c r="AB107" s="998">
        <f t="shared" si="71"/>
        <v>0</v>
      </c>
      <c r="AC107" s="955">
        <f t="shared" si="60"/>
        <v>1</v>
      </c>
      <c r="AD107" s="956">
        <f t="shared" si="61"/>
        <v>0.6470588235294118</v>
      </c>
      <c r="AE107" s="957">
        <f t="shared" si="62"/>
        <v>0</v>
      </c>
      <c r="AF107" s="955">
        <f t="shared" si="63"/>
        <v>0</v>
      </c>
      <c r="AG107" s="956">
        <f t="shared" si="64"/>
        <v>1</v>
      </c>
      <c r="AH107" s="956">
        <f t="shared" si="65"/>
        <v>1</v>
      </c>
      <c r="AI107" s="957">
        <f t="shared" si="66"/>
        <v>1</v>
      </c>
      <c r="AJ107" s="947"/>
      <c r="AK107" s="947"/>
      <c r="AL107" s="947"/>
      <c r="AM107" s="947"/>
      <c r="AN107" s="947"/>
      <c r="AO107" s="947"/>
      <c r="AP107" s="947"/>
      <c r="AQ107" s="947"/>
      <c r="AR107" s="947"/>
      <c r="AS107" s="947"/>
      <c r="AT107" s="947"/>
      <c r="AU107" s="947"/>
      <c r="AV107" s="947"/>
      <c r="AW107" s="947"/>
      <c r="AX107" s="947"/>
      <c r="AY107" s="947"/>
      <c r="AZ107" s="947"/>
      <c r="BA107" s="947"/>
      <c r="BB107" s="947"/>
      <c r="BC107" s="947"/>
      <c r="BD107" s="947"/>
      <c r="BE107" s="947"/>
      <c r="BF107" s="947"/>
      <c r="BG107" s="947"/>
      <c r="BH107" s="947"/>
      <c r="BI107" s="947"/>
      <c r="BJ107" s="947"/>
      <c r="BK107" s="947"/>
      <c r="BL107" s="947"/>
      <c r="BM107" s="947"/>
      <c r="BN107" s="947"/>
      <c r="BO107" s="947"/>
      <c r="BP107" s="947"/>
      <c r="BQ107" s="947"/>
      <c r="BR107" s="947"/>
      <c r="BS107" s="947"/>
      <c r="BT107" s="947"/>
      <c r="BU107" s="947"/>
      <c r="BV107" s="947"/>
      <c r="BW107" s="947"/>
      <c r="BX107" s="947"/>
      <c r="BY107" s="947"/>
      <c r="BZ107" s="947"/>
      <c r="CA107" s="947"/>
      <c r="CB107" s="947"/>
      <c r="CC107" s="947"/>
      <c r="CD107" s="947"/>
      <c r="CE107" s="947"/>
      <c r="CF107" s="947"/>
      <c r="CG107" s="947"/>
      <c r="CH107" s="947"/>
      <c r="CI107" s="947"/>
      <c r="CJ107" s="947"/>
      <c r="CK107" s="947"/>
      <c r="CL107" s="947"/>
      <c r="CM107" s="947"/>
      <c r="CN107" s="947"/>
      <c r="CO107" s="947"/>
      <c r="CP107" s="947"/>
      <c r="CQ107" s="947"/>
      <c r="CR107" s="947"/>
      <c r="CS107" s="947"/>
      <c r="CT107" s="947"/>
      <c r="CU107" s="947"/>
      <c r="CV107" s="947"/>
      <c r="CW107" s="947"/>
      <c r="CX107" s="947"/>
      <c r="CY107" s="947"/>
      <c r="CZ107" s="947"/>
      <c r="DA107" s="947"/>
      <c r="DB107" s="947"/>
      <c r="DC107" s="947"/>
      <c r="DD107" s="947"/>
      <c r="DE107" s="947"/>
      <c r="DF107" s="947"/>
      <c r="DG107" s="947"/>
      <c r="DH107" s="947"/>
      <c r="DI107" s="947"/>
      <c r="DJ107" s="947"/>
      <c r="DK107" s="947"/>
      <c r="DL107" s="947"/>
      <c r="DM107" s="947"/>
      <c r="DN107" s="947"/>
      <c r="DO107" s="947"/>
      <c r="DP107" s="947"/>
      <c r="DQ107" s="947"/>
      <c r="DR107" s="947"/>
      <c r="DS107" s="947"/>
      <c r="DT107" s="947"/>
      <c r="DU107" s="947"/>
      <c r="DV107" s="947"/>
      <c r="DW107" s="947"/>
    </row>
    <row r="108" spans="1:127" ht="13.7" customHeight="1" x14ac:dyDescent="0.3">
      <c r="A108" s="1223" t="s">
        <v>224</v>
      </c>
      <c r="B108" s="1224" t="str">
        <f t="shared" si="49"/>
        <v>rgb:[255, 69,  0], hsl:[ 16.2,100.0, 50.0], hwb:[ 16.2,  0.0,  0.0]</v>
      </c>
      <c r="C108" s="926" t="str">
        <f t="shared" si="50"/>
        <v>rgb(255 69 0)</v>
      </c>
      <c r="D108" s="926" t="str">
        <f t="shared" si="51"/>
        <v>hsl(16.2 100% 50%)</v>
      </c>
      <c r="E108" s="926" t="str">
        <f t="shared" si="52"/>
        <v>hwb(16.2 0% 0%)</v>
      </c>
      <c r="F108" s="964" t="str">
        <f t="shared" si="53"/>
        <v>255</v>
      </c>
      <c r="G108" s="965" t="str">
        <f t="shared" si="36"/>
        <v xml:space="preserve"> 69</v>
      </c>
      <c r="H108" s="966" t="str">
        <f t="shared" si="37"/>
        <v xml:space="preserve">  0</v>
      </c>
      <c r="I108" s="964" t="str">
        <f t="shared" si="54"/>
        <v xml:space="preserve"> 16.2</v>
      </c>
      <c r="J108" s="965" t="str">
        <f t="shared" si="38"/>
        <v>100.0</v>
      </c>
      <c r="K108" s="966" t="str">
        <f t="shared" si="39"/>
        <v xml:space="preserve"> 50.0</v>
      </c>
      <c r="L108" s="964" t="str">
        <f t="shared" si="55"/>
        <v xml:space="preserve"> 16.2</v>
      </c>
      <c r="M108" s="965" t="str">
        <f t="shared" si="56"/>
        <v xml:space="preserve">  0.0</v>
      </c>
      <c r="N108" s="966" t="str">
        <f t="shared" si="40"/>
        <v xml:space="preserve">  0.0</v>
      </c>
      <c r="O108" s="984">
        <f t="shared" si="41"/>
        <v>16.2</v>
      </c>
      <c r="P108" s="985">
        <f t="shared" si="42"/>
        <v>100</v>
      </c>
      <c r="Q108" s="986">
        <f t="shared" si="57"/>
        <v>50</v>
      </c>
      <c r="R108" s="984">
        <f t="shared" si="58"/>
        <v>16.2</v>
      </c>
      <c r="S108" s="985">
        <f t="shared" si="59"/>
        <v>0</v>
      </c>
      <c r="T108" s="986">
        <f t="shared" si="43"/>
        <v>0</v>
      </c>
      <c r="U108" s="973">
        <v>255</v>
      </c>
      <c r="V108" s="974">
        <v>69</v>
      </c>
      <c r="W108" s="975">
        <v>0</v>
      </c>
      <c r="X108" s="996">
        <f t="shared" si="67"/>
        <v>16.235294117647058</v>
      </c>
      <c r="Y108" s="997">
        <f t="shared" si="68"/>
        <v>100</v>
      </c>
      <c r="Z108" s="998">
        <f t="shared" si="69"/>
        <v>50</v>
      </c>
      <c r="AA108" s="996">
        <f t="shared" si="70"/>
        <v>0</v>
      </c>
      <c r="AB108" s="998">
        <f t="shared" si="71"/>
        <v>0</v>
      </c>
      <c r="AC108" s="955">
        <f t="shared" si="60"/>
        <v>1</v>
      </c>
      <c r="AD108" s="956">
        <f t="shared" si="61"/>
        <v>0.27058823529411763</v>
      </c>
      <c r="AE108" s="957">
        <f t="shared" si="62"/>
        <v>0</v>
      </c>
      <c r="AF108" s="955">
        <f t="shared" si="63"/>
        <v>0</v>
      </c>
      <c r="AG108" s="956">
        <f t="shared" si="64"/>
        <v>1</v>
      </c>
      <c r="AH108" s="956">
        <f t="shared" si="65"/>
        <v>1</v>
      </c>
      <c r="AI108" s="957">
        <f t="shared" si="66"/>
        <v>1</v>
      </c>
      <c r="AJ108" s="947"/>
      <c r="AK108" s="947"/>
      <c r="AL108" s="947"/>
      <c r="AM108" s="947"/>
      <c r="AN108" s="947"/>
      <c r="AO108" s="947"/>
      <c r="AP108" s="947"/>
      <c r="AQ108" s="947"/>
      <c r="AR108" s="947"/>
      <c r="AS108" s="947"/>
      <c r="AT108" s="947"/>
      <c r="AU108" s="947"/>
      <c r="AV108" s="947"/>
      <c r="AW108" s="947"/>
      <c r="AX108" s="947"/>
      <c r="AY108" s="947"/>
      <c r="AZ108" s="947"/>
      <c r="BA108" s="947"/>
      <c r="BB108" s="947"/>
      <c r="BC108" s="947"/>
      <c r="BD108" s="947"/>
      <c r="BE108" s="947"/>
      <c r="BF108" s="947"/>
      <c r="BG108" s="947"/>
      <c r="BH108" s="947"/>
      <c r="BI108" s="947"/>
      <c r="BJ108" s="947"/>
      <c r="BK108" s="947"/>
      <c r="BL108" s="947"/>
      <c r="BM108" s="947"/>
      <c r="BN108" s="947"/>
      <c r="BO108" s="947"/>
      <c r="BP108" s="947"/>
      <c r="BQ108" s="947"/>
      <c r="BR108" s="947"/>
      <c r="BS108" s="947"/>
      <c r="BT108" s="947"/>
      <c r="BU108" s="947"/>
      <c r="BV108" s="947"/>
      <c r="BW108" s="947"/>
      <c r="BX108" s="947"/>
      <c r="BY108" s="947"/>
      <c r="BZ108" s="947"/>
      <c r="CA108" s="947"/>
      <c r="CB108" s="947"/>
      <c r="CC108" s="947"/>
      <c r="CD108" s="947"/>
      <c r="CE108" s="947"/>
      <c r="CF108" s="947"/>
      <c r="CG108" s="947"/>
      <c r="CH108" s="947"/>
      <c r="CI108" s="947"/>
      <c r="CJ108" s="947"/>
      <c r="CK108" s="947"/>
      <c r="CL108" s="947"/>
      <c r="CM108" s="947"/>
      <c r="CN108" s="947"/>
      <c r="CO108" s="947"/>
      <c r="CP108" s="947"/>
      <c r="CQ108" s="947"/>
      <c r="CR108" s="947"/>
      <c r="CS108" s="947"/>
      <c r="CT108" s="947"/>
      <c r="CU108" s="947"/>
      <c r="CV108" s="947"/>
      <c r="CW108" s="947"/>
      <c r="CX108" s="947"/>
      <c r="CY108" s="947"/>
      <c r="CZ108" s="947"/>
      <c r="DA108" s="947"/>
      <c r="DB108" s="947"/>
      <c r="DC108" s="947"/>
      <c r="DD108" s="947"/>
      <c r="DE108" s="947"/>
      <c r="DF108" s="947"/>
      <c r="DG108" s="947"/>
      <c r="DH108" s="947"/>
      <c r="DI108" s="947"/>
      <c r="DJ108" s="947"/>
      <c r="DK108" s="947"/>
      <c r="DL108" s="947"/>
      <c r="DM108" s="947"/>
      <c r="DN108" s="947"/>
      <c r="DO108" s="947"/>
      <c r="DP108" s="947"/>
      <c r="DQ108" s="947"/>
      <c r="DR108" s="947"/>
      <c r="DS108" s="947"/>
      <c r="DT108" s="947"/>
      <c r="DU108" s="947"/>
      <c r="DV108" s="947"/>
      <c r="DW108" s="947"/>
    </row>
    <row r="109" spans="1:127" ht="13.7" customHeight="1" x14ac:dyDescent="0.3">
      <c r="A109" s="1223" t="s">
        <v>225</v>
      </c>
      <c r="B109" s="1224" t="str">
        <f t="shared" si="49"/>
        <v>rgb:[218,112,214], hsl:[302.3, 58.9, 64.7], hwb:[302.3, 43.9, 14.5]</v>
      </c>
      <c r="C109" s="926" t="str">
        <f t="shared" si="50"/>
        <v>rgb(218 112 214)</v>
      </c>
      <c r="D109" s="926" t="str">
        <f t="shared" si="51"/>
        <v>hsl(302.3 58.9% 64.7%)</v>
      </c>
      <c r="E109" s="926" t="str">
        <f t="shared" si="52"/>
        <v>hwb(302.3 43.9% 14.5%)</v>
      </c>
      <c r="F109" s="964" t="str">
        <f t="shared" si="53"/>
        <v>218</v>
      </c>
      <c r="G109" s="965" t="str">
        <f t="shared" si="36"/>
        <v>112</v>
      </c>
      <c r="H109" s="966" t="str">
        <f t="shared" si="37"/>
        <v>214</v>
      </c>
      <c r="I109" s="964" t="str">
        <f t="shared" si="54"/>
        <v>302.3</v>
      </c>
      <c r="J109" s="965" t="str">
        <f t="shared" si="38"/>
        <v xml:space="preserve"> 58.9</v>
      </c>
      <c r="K109" s="966" t="str">
        <f t="shared" si="39"/>
        <v xml:space="preserve"> 64.7</v>
      </c>
      <c r="L109" s="964" t="str">
        <f t="shared" si="55"/>
        <v>302.3</v>
      </c>
      <c r="M109" s="965" t="str">
        <f t="shared" si="56"/>
        <v xml:space="preserve"> 43.9</v>
      </c>
      <c r="N109" s="966" t="str">
        <f t="shared" si="40"/>
        <v xml:space="preserve"> 14.5</v>
      </c>
      <c r="O109" s="984">
        <f t="shared" si="41"/>
        <v>302.3</v>
      </c>
      <c r="P109" s="985">
        <f t="shared" si="42"/>
        <v>58.9</v>
      </c>
      <c r="Q109" s="986">
        <f t="shared" si="57"/>
        <v>64.7</v>
      </c>
      <c r="R109" s="984">
        <f t="shared" si="58"/>
        <v>302.3</v>
      </c>
      <c r="S109" s="985">
        <f t="shared" si="59"/>
        <v>43.9</v>
      </c>
      <c r="T109" s="986">
        <f t="shared" si="43"/>
        <v>14.5</v>
      </c>
      <c r="U109" s="973">
        <v>218</v>
      </c>
      <c r="V109" s="974">
        <v>112</v>
      </c>
      <c r="W109" s="975">
        <v>214</v>
      </c>
      <c r="X109" s="996">
        <f t="shared" si="67"/>
        <v>302.2641509433962</v>
      </c>
      <c r="Y109" s="997">
        <f t="shared" si="68"/>
        <v>58.888888888888872</v>
      </c>
      <c r="Z109" s="998">
        <f t="shared" si="69"/>
        <v>64.705882352941174</v>
      </c>
      <c r="AA109" s="996">
        <f t="shared" si="70"/>
        <v>43.921568627450981</v>
      </c>
      <c r="AB109" s="998">
        <f t="shared" si="71"/>
        <v>14.509803921568631</v>
      </c>
      <c r="AC109" s="955">
        <f t="shared" si="60"/>
        <v>0.85490196078431369</v>
      </c>
      <c r="AD109" s="956">
        <f t="shared" si="61"/>
        <v>0.4392156862745098</v>
      </c>
      <c r="AE109" s="957">
        <f t="shared" si="62"/>
        <v>0.83921568627450982</v>
      </c>
      <c r="AF109" s="955">
        <f t="shared" si="63"/>
        <v>0.4392156862745098</v>
      </c>
      <c r="AG109" s="956">
        <f t="shared" si="64"/>
        <v>0.85490196078431369</v>
      </c>
      <c r="AH109" s="956">
        <f t="shared" si="65"/>
        <v>0.41568627450980389</v>
      </c>
      <c r="AI109" s="957">
        <f t="shared" si="66"/>
        <v>1.2941176470588234</v>
      </c>
      <c r="AJ109" s="947"/>
      <c r="AK109" s="947"/>
      <c r="AL109" s="947"/>
      <c r="AM109" s="947"/>
      <c r="AN109" s="947"/>
      <c r="AO109" s="947"/>
      <c r="AP109" s="947"/>
      <c r="AQ109" s="947"/>
      <c r="AR109" s="947"/>
      <c r="AS109" s="947"/>
      <c r="AT109" s="947"/>
      <c r="AU109" s="947"/>
      <c r="AV109" s="947"/>
      <c r="AW109" s="947"/>
      <c r="AX109" s="947"/>
      <c r="AY109" s="947"/>
      <c r="AZ109" s="947"/>
      <c r="BA109" s="947"/>
      <c r="BB109" s="947"/>
      <c r="BC109" s="947"/>
      <c r="BD109" s="947"/>
      <c r="BE109" s="947"/>
      <c r="BF109" s="947"/>
      <c r="BG109" s="947"/>
      <c r="BH109" s="947"/>
      <c r="BI109" s="947"/>
      <c r="BJ109" s="947"/>
      <c r="BK109" s="947"/>
      <c r="BL109" s="947"/>
      <c r="BM109" s="947"/>
      <c r="BN109" s="947"/>
      <c r="BO109" s="947"/>
      <c r="BP109" s="947"/>
      <c r="BQ109" s="947"/>
      <c r="BR109" s="947"/>
      <c r="BS109" s="947"/>
      <c r="BT109" s="947"/>
      <c r="BU109" s="947"/>
      <c r="BV109" s="947"/>
      <c r="BW109" s="947"/>
      <c r="BX109" s="947"/>
      <c r="BY109" s="947"/>
      <c r="BZ109" s="947"/>
      <c r="CA109" s="947"/>
      <c r="CB109" s="947"/>
      <c r="CC109" s="947"/>
      <c r="CD109" s="947"/>
      <c r="CE109" s="947"/>
      <c r="CF109" s="947"/>
      <c r="CG109" s="947"/>
      <c r="CH109" s="947"/>
      <c r="CI109" s="947"/>
      <c r="CJ109" s="947"/>
      <c r="CK109" s="947"/>
      <c r="CL109" s="947"/>
      <c r="CM109" s="947"/>
      <c r="CN109" s="947"/>
      <c r="CO109" s="947"/>
      <c r="CP109" s="947"/>
      <c r="CQ109" s="947"/>
      <c r="CR109" s="947"/>
      <c r="CS109" s="947"/>
      <c r="CT109" s="947"/>
      <c r="CU109" s="947"/>
      <c r="CV109" s="947"/>
      <c r="CW109" s="947"/>
      <c r="CX109" s="947"/>
      <c r="CY109" s="947"/>
      <c r="CZ109" s="947"/>
      <c r="DA109" s="947"/>
      <c r="DB109" s="947"/>
      <c r="DC109" s="947"/>
      <c r="DD109" s="947"/>
      <c r="DE109" s="947"/>
      <c r="DF109" s="947"/>
      <c r="DG109" s="947"/>
      <c r="DH109" s="947"/>
      <c r="DI109" s="947"/>
      <c r="DJ109" s="947"/>
      <c r="DK109" s="947"/>
      <c r="DL109" s="947"/>
      <c r="DM109" s="947"/>
      <c r="DN109" s="947"/>
      <c r="DO109" s="947"/>
      <c r="DP109" s="947"/>
      <c r="DQ109" s="947"/>
      <c r="DR109" s="947"/>
      <c r="DS109" s="947"/>
      <c r="DT109" s="947"/>
      <c r="DU109" s="947"/>
      <c r="DV109" s="947"/>
      <c r="DW109" s="947"/>
    </row>
    <row r="110" spans="1:127" ht="13.7" customHeight="1" x14ac:dyDescent="0.3">
      <c r="A110" s="1223" t="s">
        <v>226</v>
      </c>
      <c r="B110" s="1224" t="str">
        <f t="shared" si="49"/>
        <v>rgb:[238,232,170], hsl:[ 54.7, 66.7, 80.0], hwb:[ 54.7, 66.7,  6.7]</v>
      </c>
      <c r="C110" s="926" t="str">
        <f t="shared" si="50"/>
        <v>rgb(238 232 170)</v>
      </c>
      <c r="D110" s="926" t="str">
        <f t="shared" si="51"/>
        <v>hsl(54.7 66.7% 80%)</v>
      </c>
      <c r="E110" s="926" t="str">
        <f t="shared" si="52"/>
        <v>hwb(54.7 66.7% 6.7%)</v>
      </c>
      <c r="F110" s="964" t="str">
        <f t="shared" si="53"/>
        <v>238</v>
      </c>
      <c r="G110" s="965" t="str">
        <f t="shared" si="36"/>
        <v>232</v>
      </c>
      <c r="H110" s="966" t="str">
        <f t="shared" si="37"/>
        <v>170</v>
      </c>
      <c r="I110" s="964" t="str">
        <f t="shared" si="54"/>
        <v xml:space="preserve"> 54.7</v>
      </c>
      <c r="J110" s="965" t="str">
        <f t="shared" si="38"/>
        <v xml:space="preserve"> 66.7</v>
      </c>
      <c r="K110" s="966" t="str">
        <f t="shared" si="39"/>
        <v xml:space="preserve"> 80.0</v>
      </c>
      <c r="L110" s="964" t="str">
        <f t="shared" si="55"/>
        <v xml:space="preserve"> 54.7</v>
      </c>
      <c r="M110" s="965" t="str">
        <f t="shared" si="56"/>
        <v xml:space="preserve"> 66.7</v>
      </c>
      <c r="N110" s="966" t="str">
        <f t="shared" si="40"/>
        <v xml:space="preserve">  6.7</v>
      </c>
      <c r="O110" s="984">
        <f t="shared" si="41"/>
        <v>54.7</v>
      </c>
      <c r="P110" s="985">
        <f t="shared" si="42"/>
        <v>66.7</v>
      </c>
      <c r="Q110" s="986">
        <f t="shared" si="57"/>
        <v>80</v>
      </c>
      <c r="R110" s="984">
        <f t="shared" si="58"/>
        <v>54.7</v>
      </c>
      <c r="S110" s="985">
        <f t="shared" si="59"/>
        <v>66.7</v>
      </c>
      <c r="T110" s="986">
        <f t="shared" si="43"/>
        <v>6.7</v>
      </c>
      <c r="U110" s="973">
        <v>238</v>
      </c>
      <c r="V110" s="974">
        <v>232</v>
      </c>
      <c r="W110" s="975">
        <v>170</v>
      </c>
      <c r="X110" s="996">
        <f t="shared" si="67"/>
        <v>54.705882352941167</v>
      </c>
      <c r="Y110" s="997">
        <f t="shared" si="68"/>
        <v>66.6666666666667</v>
      </c>
      <c r="Z110" s="998">
        <f t="shared" si="69"/>
        <v>80</v>
      </c>
      <c r="AA110" s="996">
        <f t="shared" si="70"/>
        <v>66.666666666666657</v>
      </c>
      <c r="AB110" s="998">
        <f t="shared" si="71"/>
        <v>6.6666666666666652</v>
      </c>
      <c r="AC110" s="955">
        <f t="shared" si="60"/>
        <v>0.93333333333333335</v>
      </c>
      <c r="AD110" s="956">
        <f t="shared" si="61"/>
        <v>0.90980392156862744</v>
      </c>
      <c r="AE110" s="957">
        <f t="shared" si="62"/>
        <v>0.66666666666666663</v>
      </c>
      <c r="AF110" s="955">
        <f t="shared" si="63"/>
        <v>0.66666666666666663</v>
      </c>
      <c r="AG110" s="956">
        <f t="shared" si="64"/>
        <v>0.93333333333333335</v>
      </c>
      <c r="AH110" s="956">
        <f t="shared" si="65"/>
        <v>0.26666666666666672</v>
      </c>
      <c r="AI110" s="957">
        <f t="shared" si="66"/>
        <v>1.6</v>
      </c>
      <c r="AJ110" s="947"/>
      <c r="AK110" s="947"/>
      <c r="AL110" s="947"/>
      <c r="AM110" s="947"/>
      <c r="AN110" s="947"/>
      <c r="AO110" s="947"/>
      <c r="AP110" s="947"/>
      <c r="AQ110" s="947"/>
      <c r="AR110" s="947"/>
      <c r="AS110" s="947"/>
      <c r="AT110" s="947"/>
      <c r="AU110" s="947"/>
      <c r="AV110" s="947"/>
      <c r="AW110" s="947"/>
      <c r="AX110" s="947"/>
      <c r="AY110" s="947"/>
      <c r="AZ110" s="947"/>
      <c r="BA110" s="947"/>
      <c r="BB110" s="947"/>
      <c r="BC110" s="947"/>
      <c r="BD110" s="947"/>
      <c r="BE110" s="947"/>
      <c r="BF110" s="947"/>
      <c r="BG110" s="947"/>
      <c r="BH110" s="947"/>
      <c r="BI110" s="947"/>
      <c r="BJ110" s="947"/>
      <c r="BK110" s="947"/>
      <c r="BL110" s="947"/>
      <c r="BM110" s="947"/>
      <c r="BN110" s="947"/>
      <c r="BO110" s="947"/>
      <c r="BP110" s="947"/>
      <c r="BQ110" s="947"/>
      <c r="BR110" s="947"/>
      <c r="BS110" s="947"/>
      <c r="BT110" s="947"/>
      <c r="BU110" s="947"/>
      <c r="BV110" s="947"/>
      <c r="BW110" s="947"/>
      <c r="BX110" s="947"/>
      <c r="BY110" s="947"/>
      <c r="BZ110" s="947"/>
      <c r="CA110" s="947"/>
      <c r="CB110" s="947"/>
      <c r="CC110" s="947"/>
      <c r="CD110" s="947"/>
      <c r="CE110" s="947"/>
      <c r="CF110" s="947"/>
      <c r="CG110" s="947"/>
      <c r="CH110" s="947"/>
      <c r="CI110" s="947"/>
      <c r="CJ110" s="947"/>
      <c r="CK110" s="947"/>
      <c r="CL110" s="947"/>
      <c r="CM110" s="947"/>
      <c r="CN110" s="947"/>
      <c r="CO110" s="947"/>
      <c r="CP110" s="947"/>
      <c r="CQ110" s="947"/>
      <c r="CR110" s="947"/>
      <c r="CS110" s="947"/>
      <c r="CT110" s="947"/>
      <c r="CU110" s="947"/>
      <c r="CV110" s="947"/>
      <c r="CW110" s="947"/>
      <c r="CX110" s="947"/>
      <c r="CY110" s="947"/>
      <c r="CZ110" s="947"/>
      <c r="DA110" s="947"/>
      <c r="DB110" s="947"/>
      <c r="DC110" s="947"/>
      <c r="DD110" s="947"/>
      <c r="DE110" s="947"/>
      <c r="DF110" s="947"/>
      <c r="DG110" s="947"/>
      <c r="DH110" s="947"/>
      <c r="DI110" s="947"/>
      <c r="DJ110" s="947"/>
      <c r="DK110" s="947"/>
      <c r="DL110" s="947"/>
      <c r="DM110" s="947"/>
      <c r="DN110" s="947"/>
      <c r="DO110" s="947"/>
      <c r="DP110" s="947"/>
      <c r="DQ110" s="947"/>
      <c r="DR110" s="947"/>
      <c r="DS110" s="947"/>
      <c r="DT110" s="947"/>
      <c r="DU110" s="947"/>
      <c r="DV110" s="947"/>
      <c r="DW110" s="947"/>
    </row>
    <row r="111" spans="1:127" ht="13.7" customHeight="1" x14ac:dyDescent="0.3">
      <c r="A111" s="1223" t="s">
        <v>227</v>
      </c>
      <c r="B111" s="1224" t="str">
        <f t="shared" si="49"/>
        <v>rgb:[152,251,152], hsl:[120.0, 92.5, 79.0], hwb:[120.0, 59.6,  1.6]</v>
      </c>
      <c r="C111" s="926" t="str">
        <f t="shared" si="50"/>
        <v>rgb(152 251 152)</v>
      </c>
      <c r="D111" s="926" t="str">
        <f t="shared" si="51"/>
        <v>hsl(120 92.5% 79%)</v>
      </c>
      <c r="E111" s="926" t="str">
        <f t="shared" si="52"/>
        <v>hwb(120 59.6% 1.6%)</v>
      </c>
      <c r="F111" s="964" t="str">
        <f t="shared" si="53"/>
        <v>152</v>
      </c>
      <c r="G111" s="965" t="str">
        <f t="shared" si="36"/>
        <v>251</v>
      </c>
      <c r="H111" s="966" t="str">
        <f t="shared" si="37"/>
        <v>152</v>
      </c>
      <c r="I111" s="964" t="str">
        <f t="shared" si="54"/>
        <v>120.0</v>
      </c>
      <c r="J111" s="965" t="str">
        <f t="shared" si="38"/>
        <v xml:space="preserve"> 92.5</v>
      </c>
      <c r="K111" s="966" t="str">
        <f t="shared" si="39"/>
        <v xml:space="preserve"> 79.0</v>
      </c>
      <c r="L111" s="964" t="str">
        <f t="shared" si="55"/>
        <v>120.0</v>
      </c>
      <c r="M111" s="965" t="str">
        <f t="shared" si="56"/>
        <v xml:space="preserve"> 59.6</v>
      </c>
      <c r="N111" s="966" t="str">
        <f t="shared" si="40"/>
        <v xml:space="preserve">  1.6</v>
      </c>
      <c r="O111" s="984">
        <f t="shared" si="41"/>
        <v>120</v>
      </c>
      <c r="P111" s="985">
        <f t="shared" si="42"/>
        <v>92.5</v>
      </c>
      <c r="Q111" s="986">
        <f t="shared" si="57"/>
        <v>79</v>
      </c>
      <c r="R111" s="984">
        <f t="shared" si="58"/>
        <v>120</v>
      </c>
      <c r="S111" s="985">
        <f t="shared" si="59"/>
        <v>59.6</v>
      </c>
      <c r="T111" s="986">
        <f t="shared" si="43"/>
        <v>1.6</v>
      </c>
      <c r="U111" s="973">
        <v>152</v>
      </c>
      <c r="V111" s="974">
        <v>251</v>
      </c>
      <c r="W111" s="975">
        <v>152</v>
      </c>
      <c r="X111" s="996">
        <f t="shared" si="67"/>
        <v>120</v>
      </c>
      <c r="Y111" s="997">
        <f t="shared" si="68"/>
        <v>92.52336448598129</v>
      </c>
      <c r="Z111" s="998">
        <f t="shared" si="69"/>
        <v>79.019607843137251</v>
      </c>
      <c r="AA111" s="996">
        <f t="shared" si="70"/>
        <v>59.607843137254903</v>
      </c>
      <c r="AB111" s="998">
        <f t="shared" si="71"/>
        <v>1.5686274509803977</v>
      </c>
      <c r="AC111" s="955">
        <f t="shared" si="60"/>
        <v>0.59607843137254901</v>
      </c>
      <c r="AD111" s="956">
        <f t="shared" si="61"/>
        <v>0.98431372549019602</v>
      </c>
      <c r="AE111" s="957">
        <f t="shared" si="62"/>
        <v>0.59607843137254901</v>
      </c>
      <c r="AF111" s="955">
        <f t="shared" si="63"/>
        <v>0.59607843137254901</v>
      </c>
      <c r="AG111" s="956">
        <f t="shared" si="64"/>
        <v>0.98431372549019602</v>
      </c>
      <c r="AH111" s="956">
        <f t="shared" si="65"/>
        <v>0.38823529411764701</v>
      </c>
      <c r="AI111" s="957">
        <f t="shared" si="66"/>
        <v>1.580392156862745</v>
      </c>
      <c r="AJ111" s="947"/>
      <c r="AK111" s="947"/>
      <c r="AL111" s="947"/>
      <c r="AM111" s="947"/>
      <c r="AN111" s="947"/>
      <c r="AO111" s="947"/>
      <c r="AP111" s="947"/>
      <c r="AQ111" s="947"/>
      <c r="AR111" s="947"/>
      <c r="AS111" s="947"/>
      <c r="AT111" s="947"/>
      <c r="AU111" s="947"/>
      <c r="AV111" s="947"/>
      <c r="AW111" s="947"/>
      <c r="AX111" s="947"/>
      <c r="AY111" s="947"/>
      <c r="AZ111" s="947"/>
      <c r="BA111" s="947"/>
      <c r="BB111" s="947"/>
      <c r="BC111" s="947"/>
      <c r="BD111" s="947"/>
      <c r="BE111" s="947"/>
      <c r="BF111" s="947"/>
      <c r="BG111" s="947"/>
      <c r="BH111" s="947"/>
      <c r="BI111" s="947"/>
      <c r="BJ111" s="947"/>
      <c r="BK111" s="947"/>
      <c r="BL111" s="947"/>
      <c r="BM111" s="947"/>
      <c r="BN111" s="947"/>
      <c r="BO111" s="947"/>
      <c r="BP111" s="947"/>
      <c r="BQ111" s="947"/>
      <c r="BR111" s="947"/>
      <c r="BS111" s="947"/>
      <c r="BT111" s="947"/>
      <c r="BU111" s="947"/>
      <c r="BV111" s="947"/>
      <c r="BW111" s="947"/>
      <c r="BX111" s="947"/>
      <c r="BY111" s="947"/>
      <c r="BZ111" s="947"/>
      <c r="CA111" s="947"/>
      <c r="CB111" s="947"/>
      <c r="CC111" s="947"/>
      <c r="CD111" s="947"/>
      <c r="CE111" s="947"/>
      <c r="CF111" s="947"/>
      <c r="CG111" s="947"/>
      <c r="CH111" s="947"/>
      <c r="CI111" s="947"/>
      <c r="CJ111" s="947"/>
      <c r="CK111" s="947"/>
      <c r="CL111" s="947"/>
      <c r="CM111" s="947"/>
      <c r="CN111" s="947"/>
      <c r="CO111" s="947"/>
      <c r="CP111" s="947"/>
      <c r="CQ111" s="947"/>
      <c r="CR111" s="947"/>
      <c r="CS111" s="947"/>
      <c r="CT111" s="947"/>
      <c r="CU111" s="947"/>
      <c r="CV111" s="947"/>
      <c r="CW111" s="947"/>
      <c r="CX111" s="947"/>
      <c r="CY111" s="947"/>
      <c r="CZ111" s="947"/>
      <c r="DA111" s="947"/>
      <c r="DB111" s="947"/>
      <c r="DC111" s="947"/>
      <c r="DD111" s="947"/>
      <c r="DE111" s="947"/>
      <c r="DF111" s="947"/>
      <c r="DG111" s="947"/>
      <c r="DH111" s="947"/>
      <c r="DI111" s="947"/>
      <c r="DJ111" s="947"/>
      <c r="DK111" s="947"/>
      <c r="DL111" s="947"/>
      <c r="DM111" s="947"/>
      <c r="DN111" s="947"/>
      <c r="DO111" s="947"/>
      <c r="DP111" s="947"/>
      <c r="DQ111" s="947"/>
      <c r="DR111" s="947"/>
      <c r="DS111" s="947"/>
      <c r="DT111" s="947"/>
      <c r="DU111" s="947"/>
      <c r="DV111" s="947"/>
      <c r="DW111" s="947"/>
    </row>
    <row r="112" spans="1:127" ht="13.7" customHeight="1" x14ac:dyDescent="0.3">
      <c r="A112" s="1223" t="s">
        <v>228</v>
      </c>
      <c r="B112" s="1224" t="str">
        <f t="shared" si="49"/>
        <v>rgb:[175,238,238], hsl:[180.0, 64.9, 81.0], hwb:[180.0, 68.6,  6.7]</v>
      </c>
      <c r="C112" s="926" t="str">
        <f t="shared" si="50"/>
        <v>rgb(175 238 238)</v>
      </c>
      <c r="D112" s="926" t="str">
        <f t="shared" si="51"/>
        <v>hsl(180 64.9% 81%)</v>
      </c>
      <c r="E112" s="926" t="str">
        <f t="shared" si="52"/>
        <v>hwb(180 68.6% 6.7%)</v>
      </c>
      <c r="F112" s="964" t="str">
        <f t="shared" si="53"/>
        <v>175</v>
      </c>
      <c r="G112" s="965" t="str">
        <f t="shared" si="36"/>
        <v>238</v>
      </c>
      <c r="H112" s="966" t="str">
        <f t="shared" si="37"/>
        <v>238</v>
      </c>
      <c r="I112" s="964" t="str">
        <f t="shared" si="54"/>
        <v>180.0</v>
      </c>
      <c r="J112" s="965" t="str">
        <f t="shared" si="38"/>
        <v xml:space="preserve"> 64.9</v>
      </c>
      <c r="K112" s="966" t="str">
        <f t="shared" si="39"/>
        <v xml:space="preserve"> 81.0</v>
      </c>
      <c r="L112" s="964" t="str">
        <f t="shared" si="55"/>
        <v>180.0</v>
      </c>
      <c r="M112" s="965" t="str">
        <f t="shared" si="56"/>
        <v xml:space="preserve"> 68.6</v>
      </c>
      <c r="N112" s="966" t="str">
        <f t="shared" si="40"/>
        <v xml:space="preserve">  6.7</v>
      </c>
      <c r="O112" s="984">
        <f t="shared" si="41"/>
        <v>180</v>
      </c>
      <c r="P112" s="985">
        <f t="shared" si="42"/>
        <v>64.900000000000006</v>
      </c>
      <c r="Q112" s="986">
        <f t="shared" si="57"/>
        <v>81</v>
      </c>
      <c r="R112" s="984">
        <f t="shared" si="58"/>
        <v>180</v>
      </c>
      <c r="S112" s="985">
        <f t="shared" si="59"/>
        <v>68.599999999999994</v>
      </c>
      <c r="T112" s="986">
        <f t="shared" si="43"/>
        <v>6.7</v>
      </c>
      <c r="U112" s="973">
        <v>175</v>
      </c>
      <c r="V112" s="974">
        <v>238</v>
      </c>
      <c r="W112" s="975">
        <v>238</v>
      </c>
      <c r="X112" s="996">
        <f t="shared" si="67"/>
        <v>180</v>
      </c>
      <c r="Y112" s="997">
        <f t="shared" si="68"/>
        <v>64.948453608247419</v>
      </c>
      <c r="Z112" s="998">
        <f t="shared" si="69"/>
        <v>80.980392156862749</v>
      </c>
      <c r="AA112" s="996">
        <f t="shared" si="70"/>
        <v>68.627450980392155</v>
      </c>
      <c r="AB112" s="998">
        <f t="shared" si="71"/>
        <v>6.6666666666666652</v>
      </c>
      <c r="AC112" s="955">
        <f t="shared" si="60"/>
        <v>0.68627450980392157</v>
      </c>
      <c r="AD112" s="956">
        <f t="shared" si="61"/>
        <v>0.93333333333333335</v>
      </c>
      <c r="AE112" s="957">
        <f t="shared" si="62"/>
        <v>0.93333333333333335</v>
      </c>
      <c r="AF112" s="955">
        <f t="shared" si="63"/>
        <v>0.68627450980392157</v>
      </c>
      <c r="AG112" s="956">
        <f t="shared" si="64"/>
        <v>0.93333333333333335</v>
      </c>
      <c r="AH112" s="956">
        <f t="shared" si="65"/>
        <v>0.24705882352941178</v>
      </c>
      <c r="AI112" s="957">
        <f t="shared" si="66"/>
        <v>1.6196078431372549</v>
      </c>
      <c r="AJ112" s="947"/>
      <c r="AK112" s="947"/>
      <c r="AL112" s="947"/>
      <c r="AM112" s="947"/>
      <c r="AN112" s="947"/>
      <c r="AO112" s="947"/>
      <c r="AP112" s="947"/>
      <c r="AQ112" s="947"/>
      <c r="AR112" s="947"/>
      <c r="AS112" s="947"/>
      <c r="AT112" s="947"/>
      <c r="AU112" s="947"/>
      <c r="AV112" s="947"/>
      <c r="AW112" s="947"/>
      <c r="AX112" s="947"/>
      <c r="AY112" s="947"/>
      <c r="AZ112" s="947"/>
      <c r="BA112" s="947"/>
      <c r="BB112" s="947"/>
      <c r="BC112" s="947"/>
      <c r="BD112" s="947"/>
      <c r="BE112" s="947"/>
      <c r="BF112" s="947"/>
      <c r="BG112" s="947"/>
      <c r="BH112" s="947"/>
      <c r="BI112" s="947"/>
      <c r="BJ112" s="947"/>
      <c r="BK112" s="947"/>
      <c r="BL112" s="947"/>
      <c r="BM112" s="947"/>
      <c r="BN112" s="947"/>
      <c r="BO112" s="947"/>
      <c r="BP112" s="947"/>
      <c r="BQ112" s="947"/>
      <c r="BR112" s="947"/>
      <c r="BS112" s="947"/>
      <c r="BT112" s="947"/>
      <c r="BU112" s="947"/>
      <c r="BV112" s="947"/>
      <c r="BW112" s="947"/>
      <c r="BX112" s="947"/>
      <c r="BY112" s="947"/>
      <c r="BZ112" s="947"/>
      <c r="CA112" s="947"/>
      <c r="CB112" s="947"/>
      <c r="CC112" s="947"/>
      <c r="CD112" s="947"/>
      <c r="CE112" s="947"/>
      <c r="CF112" s="947"/>
      <c r="CG112" s="947"/>
      <c r="CH112" s="947"/>
      <c r="CI112" s="947"/>
      <c r="CJ112" s="947"/>
      <c r="CK112" s="947"/>
      <c r="CL112" s="947"/>
      <c r="CM112" s="947"/>
      <c r="CN112" s="947"/>
      <c r="CO112" s="947"/>
      <c r="CP112" s="947"/>
      <c r="CQ112" s="947"/>
      <c r="CR112" s="947"/>
      <c r="CS112" s="947"/>
      <c r="CT112" s="947"/>
      <c r="CU112" s="947"/>
      <c r="CV112" s="947"/>
      <c r="CW112" s="947"/>
      <c r="CX112" s="947"/>
      <c r="CY112" s="947"/>
      <c r="CZ112" s="947"/>
      <c r="DA112" s="947"/>
      <c r="DB112" s="947"/>
      <c r="DC112" s="947"/>
      <c r="DD112" s="947"/>
      <c r="DE112" s="947"/>
      <c r="DF112" s="947"/>
      <c r="DG112" s="947"/>
      <c r="DH112" s="947"/>
      <c r="DI112" s="947"/>
      <c r="DJ112" s="947"/>
      <c r="DK112" s="947"/>
      <c r="DL112" s="947"/>
      <c r="DM112" s="947"/>
      <c r="DN112" s="947"/>
      <c r="DO112" s="947"/>
      <c r="DP112" s="947"/>
      <c r="DQ112" s="947"/>
      <c r="DR112" s="947"/>
      <c r="DS112" s="947"/>
      <c r="DT112" s="947"/>
      <c r="DU112" s="947"/>
      <c r="DV112" s="947"/>
      <c r="DW112" s="947"/>
    </row>
    <row r="113" spans="1:127" ht="13.7" customHeight="1" x14ac:dyDescent="0.3">
      <c r="A113" s="1223" t="s">
        <v>229</v>
      </c>
      <c r="B113" s="1224" t="str">
        <f t="shared" si="49"/>
        <v>rgb:[219,112,147], hsl:[340.4, 59.8, 64.9], hwb:[340.4, 43.9, 14.1]</v>
      </c>
      <c r="C113" s="926" t="str">
        <f t="shared" si="50"/>
        <v>rgb(219 112 147)</v>
      </c>
      <c r="D113" s="926" t="str">
        <f t="shared" si="51"/>
        <v>hsl(340.4 59.8% 64.9%)</v>
      </c>
      <c r="E113" s="926" t="str">
        <f t="shared" si="52"/>
        <v>hwb(340.4 43.9% 14.1%)</v>
      </c>
      <c r="F113" s="964" t="str">
        <f t="shared" si="53"/>
        <v>219</v>
      </c>
      <c r="G113" s="965" t="str">
        <f t="shared" si="36"/>
        <v>112</v>
      </c>
      <c r="H113" s="966" t="str">
        <f t="shared" si="37"/>
        <v>147</v>
      </c>
      <c r="I113" s="964" t="str">
        <f t="shared" si="54"/>
        <v>340.4</v>
      </c>
      <c r="J113" s="965" t="str">
        <f t="shared" si="38"/>
        <v xml:space="preserve"> 59.8</v>
      </c>
      <c r="K113" s="966" t="str">
        <f t="shared" si="39"/>
        <v xml:space="preserve"> 64.9</v>
      </c>
      <c r="L113" s="964" t="str">
        <f t="shared" si="55"/>
        <v>340.4</v>
      </c>
      <c r="M113" s="965" t="str">
        <f t="shared" si="56"/>
        <v xml:space="preserve"> 43.9</v>
      </c>
      <c r="N113" s="966" t="str">
        <f t="shared" si="40"/>
        <v xml:space="preserve"> 14.1</v>
      </c>
      <c r="O113" s="984">
        <f t="shared" si="41"/>
        <v>340.4</v>
      </c>
      <c r="P113" s="985">
        <f t="shared" si="42"/>
        <v>59.8</v>
      </c>
      <c r="Q113" s="986">
        <f t="shared" si="57"/>
        <v>64.900000000000006</v>
      </c>
      <c r="R113" s="984">
        <f t="shared" si="58"/>
        <v>340.4</v>
      </c>
      <c r="S113" s="985">
        <f t="shared" si="59"/>
        <v>43.9</v>
      </c>
      <c r="T113" s="986">
        <f t="shared" si="43"/>
        <v>14.1</v>
      </c>
      <c r="U113" s="973">
        <v>219</v>
      </c>
      <c r="V113" s="974">
        <v>112</v>
      </c>
      <c r="W113" s="975">
        <v>147</v>
      </c>
      <c r="X113" s="996">
        <f t="shared" si="67"/>
        <v>340.37383177570092</v>
      </c>
      <c r="Y113" s="997">
        <f t="shared" si="68"/>
        <v>59.776536312849139</v>
      </c>
      <c r="Z113" s="998">
        <f t="shared" si="69"/>
        <v>64.901960784313715</v>
      </c>
      <c r="AA113" s="996">
        <f t="shared" si="70"/>
        <v>43.921568627450981</v>
      </c>
      <c r="AB113" s="998">
        <f t="shared" si="71"/>
        <v>14.117647058823534</v>
      </c>
      <c r="AC113" s="955">
        <f t="shared" si="60"/>
        <v>0.85882352941176465</v>
      </c>
      <c r="AD113" s="956">
        <f t="shared" si="61"/>
        <v>0.4392156862745098</v>
      </c>
      <c r="AE113" s="957">
        <f t="shared" si="62"/>
        <v>0.57647058823529407</v>
      </c>
      <c r="AF113" s="955">
        <f t="shared" si="63"/>
        <v>0.4392156862745098</v>
      </c>
      <c r="AG113" s="956">
        <f t="shared" si="64"/>
        <v>0.85882352941176465</v>
      </c>
      <c r="AH113" s="956">
        <f t="shared" si="65"/>
        <v>0.41960784313725485</v>
      </c>
      <c r="AI113" s="957">
        <f t="shared" si="66"/>
        <v>1.2980392156862743</v>
      </c>
      <c r="AJ113" s="947"/>
      <c r="AK113" s="947"/>
      <c r="AL113" s="947"/>
      <c r="AM113" s="947"/>
      <c r="AN113" s="947"/>
      <c r="AO113" s="947"/>
      <c r="AP113" s="947"/>
      <c r="AQ113" s="947"/>
      <c r="AR113" s="947"/>
      <c r="AS113" s="947"/>
      <c r="AT113" s="947"/>
      <c r="AU113" s="947"/>
      <c r="AV113" s="947"/>
      <c r="AW113" s="947"/>
      <c r="AX113" s="947"/>
      <c r="AY113" s="947"/>
      <c r="AZ113" s="947"/>
      <c r="BA113" s="947"/>
      <c r="BB113" s="947"/>
      <c r="BC113" s="947"/>
      <c r="BD113" s="947"/>
      <c r="BE113" s="947"/>
      <c r="BF113" s="947"/>
      <c r="BG113" s="947"/>
      <c r="BH113" s="947"/>
      <c r="BI113" s="947"/>
      <c r="BJ113" s="947"/>
      <c r="BK113" s="947"/>
      <c r="BL113" s="947"/>
      <c r="BM113" s="947"/>
      <c r="BN113" s="947"/>
      <c r="BO113" s="947"/>
      <c r="BP113" s="947"/>
      <c r="BQ113" s="947"/>
      <c r="BR113" s="947"/>
      <c r="BS113" s="947"/>
      <c r="BT113" s="947"/>
      <c r="BU113" s="947"/>
      <c r="BV113" s="947"/>
      <c r="BW113" s="947"/>
      <c r="BX113" s="947"/>
      <c r="BY113" s="947"/>
      <c r="BZ113" s="947"/>
      <c r="CA113" s="947"/>
      <c r="CB113" s="947"/>
      <c r="CC113" s="947"/>
      <c r="CD113" s="947"/>
      <c r="CE113" s="947"/>
      <c r="CF113" s="947"/>
      <c r="CG113" s="947"/>
      <c r="CH113" s="947"/>
      <c r="CI113" s="947"/>
      <c r="CJ113" s="947"/>
      <c r="CK113" s="947"/>
      <c r="CL113" s="947"/>
      <c r="CM113" s="947"/>
      <c r="CN113" s="947"/>
      <c r="CO113" s="947"/>
      <c r="CP113" s="947"/>
      <c r="CQ113" s="947"/>
      <c r="CR113" s="947"/>
      <c r="CS113" s="947"/>
      <c r="CT113" s="947"/>
      <c r="CU113" s="947"/>
      <c r="CV113" s="947"/>
      <c r="CW113" s="947"/>
      <c r="CX113" s="947"/>
      <c r="CY113" s="947"/>
      <c r="CZ113" s="947"/>
      <c r="DA113" s="947"/>
      <c r="DB113" s="947"/>
      <c r="DC113" s="947"/>
      <c r="DD113" s="947"/>
      <c r="DE113" s="947"/>
      <c r="DF113" s="947"/>
      <c r="DG113" s="947"/>
      <c r="DH113" s="947"/>
      <c r="DI113" s="947"/>
      <c r="DJ113" s="947"/>
      <c r="DK113" s="947"/>
      <c r="DL113" s="947"/>
      <c r="DM113" s="947"/>
      <c r="DN113" s="947"/>
      <c r="DO113" s="947"/>
      <c r="DP113" s="947"/>
      <c r="DQ113" s="947"/>
      <c r="DR113" s="947"/>
      <c r="DS113" s="947"/>
      <c r="DT113" s="947"/>
      <c r="DU113" s="947"/>
      <c r="DV113" s="947"/>
      <c r="DW113" s="947"/>
    </row>
    <row r="114" spans="1:127" ht="13.7" customHeight="1" x14ac:dyDescent="0.3">
      <c r="A114" s="1223" t="s">
        <v>230</v>
      </c>
      <c r="B114" s="1224" t="str">
        <f t="shared" si="49"/>
        <v>rgb:[255,239,213], hsl:[ 37.1,100.0, 91.8], hwb:[ 37.1, 83.5,  0.0]</v>
      </c>
      <c r="C114" s="926" t="str">
        <f t="shared" si="50"/>
        <v>rgb(255 239 213)</v>
      </c>
      <c r="D114" s="926" t="str">
        <f t="shared" si="51"/>
        <v>hsl(37.1 100% 91.8%)</v>
      </c>
      <c r="E114" s="926" t="str">
        <f t="shared" si="52"/>
        <v>hwb(37.1 83.5% 0%)</v>
      </c>
      <c r="F114" s="964" t="str">
        <f t="shared" si="53"/>
        <v>255</v>
      </c>
      <c r="G114" s="965" t="str">
        <f t="shared" si="36"/>
        <v>239</v>
      </c>
      <c r="H114" s="966" t="str">
        <f t="shared" si="37"/>
        <v>213</v>
      </c>
      <c r="I114" s="964" t="str">
        <f t="shared" si="54"/>
        <v xml:space="preserve"> 37.1</v>
      </c>
      <c r="J114" s="965" t="str">
        <f t="shared" si="38"/>
        <v>100.0</v>
      </c>
      <c r="K114" s="966" t="str">
        <f t="shared" si="39"/>
        <v xml:space="preserve"> 91.8</v>
      </c>
      <c r="L114" s="964" t="str">
        <f t="shared" si="55"/>
        <v xml:space="preserve"> 37.1</v>
      </c>
      <c r="M114" s="965" t="str">
        <f t="shared" si="56"/>
        <v xml:space="preserve"> 83.5</v>
      </c>
      <c r="N114" s="966" t="str">
        <f t="shared" si="40"/>
        <v xml:space="preserve">  0.0</v>
      </c>
      <c r="O114" s="984">
        <f t="shared" si="41"/>
        <v>37.1</v>
      </c>
      <c r="P114" s="985">
        <f t="shared" si="42"/>
        <v>100</v>
      </c>
      <c r="Q114" s="986">
        <f t="shared" si="57"/>
        <v>91.8</v>
      </c>
      <c r="R114" s="984">
        <f t="shared" si="58"/>
        <v>37.1</v>
      </c>
      <c r="S114" s="985">
        <f t="shared" si="59"/>
        <v>83.5</v>
      </c>
      <c r="T114" s="986">
        <f t="shared" si="43"/>
        <v>0</v>
      </c>
      <c r="U114" s="973">
        <v>255</v>
      </c>
      <c r="V114" s="974">
        <v>239</v>
      </c>
      <c r="W114" s="975">
        <v>213</v>
      </c>
      <c r="X114" s="996">
        <f t="shared" si="67"/>
        <v>37.142857142857139</v>
      </c>
      <c r="Y114" s="997">
        <f t="shared" si="68"/>
        <v>100.00000000000007</v>
      </c>
      <c r="Z114" s="998">
        <f t="shared" si="69"/>
        <v>91.764705882352942</v>
      </c>
      <c r="AA114" s="996">
        <f t="shared" si="70"/>
        <v>83.529411764705884</v>
      </c>
      <c r="AB114" s="998">
        <f t="shared" si="71"/>
        <v>0</v>
      </c>
      <c r="AC114" s="955">
        <f t="shared" si="60"/>
        <v>1</v>
      </c>
      <c r="AD114" s="956">
        <f t="shared" si="61"/>
        <v>0.93725490196078431</v>
      </c>
      <c r="AE114" s="957">
        <f t="shared" si="62"/>
        <v>0.83529411764705885</v>
      </c>
      <c r="AF114" s="955">
        <f t="shared" si="63"/>
        <v>0.83529411764705885</v>
      </c>
      <c r="AG114" s="956">
        <f t="shared" si="64"/>
        <v>1</v>
      </c>
      <c r="AH114" s="956">
        <f t="shared" si="65"/>
        <v>0.16470588235294115</v>
      </c>
      <c r="AI114" s="957">
        <f t="shared" si="66"/>
        <v>1.835294117647059</v>
      </c>
      <c r="AJ114" s="947"/>
      <c r="AK114" s="947"/>
      <c r="AL114" s="947"/>
      <c r="AM114" s="947"/>
      <c r="AN114" s="947"/>
      <c r="AO114" s="947"/>
      <c r="AP114" s="947"/>
      <c r="AQ114" s="947"/>
      <c r="AR114" s="947"/>
      <c r="AS114" s="947"/>
      <c r="AT114" s="947"/>
      <c r="AU114" s="947"/>
      <c r="AV114" s="947"/>
      <c r="AW114" s="947"/>
      <c r="AX114" s="947"/>
      <c r="AY114" s="947"/>
      <c r="AZ114" s="947"/>
      <c r="BA114" s="947"/>
      <c r="BB114" s="947"/>
      <c r="BC114" s="947"/>
      <c r="BD114" s="947"/>
      <c r="BE114" s="947"/>
      <c r="BF114" s="947"/>
      <c r="BG114" s="947"/>
      <c r="BH114" s="947"/>
      <c r="BI114" s="947"/>
      <c r="BJ114" s="947"/>
      <c r="BK114" s="947"/>
      <c r="BL114" s="947"/>
      <c r="BM114" s="947"/>
      <c r="BN114" s="947"/>
      <c r="BO114" s="947"/>
      <c r="BP114" s="947"/>
      <c r="BQ114" s="947"/>
      <c r="BR114" s="947"/>
      <c r="BS114" s="947"/>
      <c r="BT114" s="947"/>
      <c r="BU114" s="947"/>
      <c r="BV114" s="947"/>
      <c r="BW114" s="947"/>
      <c r="BX114" s="947"/>
      <c r="BY114" s="947"/>
      <c r="BZ114" s="947"/>
      <c r="CA114" s="947"/>
      <c r="CB114" s="947"/>
      <c r="CC114" s="947"/>
      <c r="CD114" s="947"/>
      <c r="CE114" s="947"/>
      <c r="CF114" s="947"/>
      <c r="CG114" s="947"/>
      <c r="CH114" s="947"/>
      <c r="CI114" s="947"/>
      <c r="CJ114" s="947"/>
      <c r="CK114" s="947"/>
      <c r="CL114" s="947"/>
      <c r="CM114" s="947"/>
      <c r="CN114" s="947"/>
      <c r="CO114" s="947"/>
      <c r="CP114" s="947"/>
      <c r="CQ114" s="947"/>
      <c r="CR114" s="947"/>
      <c r="CS114" s="947"/>
      <c r="CT114" s="947"/>
      <c r="CU114" s="947"/>
      <c r="CV114" s="947"/>
      <c r="CW114" s="947"/>
      <c r="CX114" s="947"/>
      <c r="CY114" s="947"/>
      <c r="CZ114" s="947"/>
      <c r="DA114" s="947"/>
      <c r="DB114" s="947"/>
      <c r="DC114" s="947"/>
      <c r="DD114" s="947"/>
      <c r="DE114" s="947"/>
      <c r="DF114" s="947"/>
      <c r="DG114" s="947"/>
      <c r="DH114" s="947"/>
      <c r="DI114" s="947"/>
      <c r="DJ114" s="947"/>
      <c r="DK114" s="947"/>
      <c r="DL114" s="947"/>
      <c r="DM114" s="947"/>
      <c r="DN114" s="947"/>
      <c r="DO114" s="947"/>
      <c r="DP114" s="947"/>
      <c r="DQ114" s="947"/>
      <c r="DR114" s="947"/>
      <c r="DS114" s="947"/>
      <c r="DT114" s="947"/>
      <c r="DU114" s="947"/>
      <c r="DV114" s="947"/>
      <c r="DW114" s="947"/>
    </row>
    <row r="115" spans="1:127" ht="13.7" customHeight="1" x14ac:dyDescent="0.3">
      <c r="A115" s="1223" t="s">
        <v>231</v>
      </c>
      <c r="B115" s="1224" t="str">
        <f t="shared" si="49"/>
        <v>rgb:[255,218,185], hsl:[ 28.3,100.0, 86.3], hwb:[ 28.3, 72.5,  0.0]</v>
      </c>
      <c r="C115" s="926" t="str">
        <f t="shared" si="50"/>
        <v>rgb(255 218 185)</v>
      </c>
      <c r="D115" s="926" t="str">
        <f t="shared" si="51"/>
        <v>hsl(28.3 100% 86.3%)</v>
      </c>
      <c r="E115" s="926" t="str">
        <f t="shared" si="52"/>
        <v>hwb(28.3 72.5% 0%)</v>
      </c>
      <c r="F115" s="964" t="str">
        <f t="shared" si="53"/>
        <v>255</v>
      </c>
      <c r="G115" s="965" t="str">
        <f t="shared" si="36"/>
        <v>218</v>
      </c>
      <c r="H115" s="966" t="str">
        <f t="shared" si="37"/>
        <v>185</v>
      </c>
      <c r="I115" s="964" t="str">
        <f t="shared" si="54"/>
        <v xml:space="preserve"> 28.3</v>
      </c>
      <c r="J115" s="965" t="str">
        <f t="shared" si="38"/>
        <v>100.0</v>
      </c>
      <c r="K115" s="966" t="str">
        <f t="shared" si="39"/>
        <v xml:space="preserve"> 86.3</v>
      </c>
      <c r="L115" s="964" t="str">
        <f t="shared" si="55"/>
        <v xml:space="preserve"> 28.3</v>
      </c>
      <c r="M115" s="965" t="str">
        <f t="shared" si="56"/>
        <v xml:space="preserve"> 72.5</v>
      </c>
      <c r="N115" s="966" t="str">
        <f t="shared" si="40"/>
        <v xml:space="preserve">  0.0</v>
      </c>
      <c r="O115" s="984">
        <f t="shared" si="41"/>
        <v>28.3</v>
      </c>
      <c r="P115" s="985">
        <f t="shared" si="42"/>
        <v>100</v>
      </c>
      <c r="Q115" s="986">
        <f t="shared" si="57"/>
        <v>86.3</v>
      </c>
      <c r="R115" s="984">
        <f t="shared" si="58"/>
        <v>28.3</v>
      </c>
      <c r="S115" s="985">
        <f t="shared" si="59"/>
        <v>72.5</v>
      </c>
      <c r="T115" s="986">
        <f t="shared" si="43"/>
        <v>0</v>
      </c>
      <c r="U115" s="973">
        <v>255</v>
      </c>
      <c r="V115" s="974">
        <v>218</v>
      </c>
      <c r="W115" s="975">
        <v>185</v>
      </c>
      <c r="X115" s="996">
        <f t="shared" si="67"/>
        <v>28.285714285714278</v>
      </c>
      <c r="Y115" s="997">
        <f t="shared" si="68"/>
        <v>100.00000000000004</v>
      </c>
      <c r="Z115" s="998">
        <f t="shared" si="69"/>
        <v>86.274509803921575</v>
      </c>
      <c r="AA115" s="996">
        <f t="shared" si="70"/>
        <v>72.549019607843135</v>
      </c>
      <c r="AB115" s="998">
        <f t="shared" si="71"/>
        <v>0</v>
      </c>
      <c r="AC115" s="955">
        <f t="shared" si="60"/>
        <v>1</v>
      </c>
      <c r="AD115" s="956">
        <f t="shared" si="61"/>
        <v>0.85490196078431369</v>
      </c>
      <c r="AE115" s="957">
        <f t="shared" si="62"/>
        <v>0.72549019607843135</v>
      </c>
      <c r="AF115" s="955">
        <f t="shared" si="63"/>
        <v>0.72549019607843135</v>
      </c>
      <c r="AG115" s="956">
        <f t="shared" si="64"/>
        <v>1</v>
      </c>
      <c r="AH115" s="956">
        <f t="shared" si="65"/>
        <v>0.27450980392156865</v>
      </c>
      <c r="AI115" s="957">
        <f t="shared" si="66"/>
        <v>1.7254901960784315</v>
      </c>
      <c r="AJ115" s="947"/>
      <c r="AK115" s="947"/>
      <c r="AL115" s="947"/>
      <c r="AM115" s="947"/>
      <c r="AN115" s="947"/>
      <c r="AO115" s="947"/>
      <c r="AP115" s="947"/>
      <c r="AQ115" s="947"/>
      <c r="AR115" s="947"/>
      <c r="AS115" s="947"/>
      <c r="AT115" s="947"/>
      <c r="AU115" s="947"/>
      <c r="AV115" s="947"/>
      <c r="AW115" s="947"/>
      <c r="AX115" s="947"/>
      <c r="AY115" s="947"/>
      <c r="AZ115" s="947"/>
      <c r="BA115" s="947"/>
      <c r="BB115" s="947"/>
      <c r="BC115" s="947"/>
      <c r="BD115" s="947"/>
      <c r="BE115" s="947"/>
      <c r="BF115" s="947"/>
      <c r="BG115" s="947"/>
      <c r="BH115" s="947"/>
      <c r="BI115" s="947"/>
      <c r="BJ115" s="947"/>
      <c r="BK115" s="947"/>
      <c r="BL115" s="947"/>
      <c r="BM115" s="947"/>
      <c r="BN115" s="947"/>
      <c r="BO115" s="947"/>
      <c r="BP115" s="947"/>
      <c r="BQ115" s="947"/>
      <c r="BR115" s="947"/>
      <c r="BS115" s="947"/>
      <c r="BT115" s="947"/>
      <c r="BU115" s="947"/>
      <c r="BV115" s="947"/>
      <c r="BW115" s="947"/>
      <c r="BX115" s="947"/>
      <c r="BY115" s="947"/>
      <c r="BZ115" s="947"/>
      <c r="CA115" s="947"/>
      <c r="CB115" s="947"/>
      <c r="CC115" s="947"/>
      <c r="CD115" s="947"/>
      <c r="CE115" s="947"/>
      <c r="CF115" s="947"/>
      <c r="CG115" s="947"/>
      <c r="CH115" s="947"/>
      <c r="CI115" s="947"/>
      <c r="CJ115" s="947"/>
      <c r="CK115" s="947"/>
      <c r="CL115" s="947"/>
      <c r="CM115" s="947"/>
      <c r="CN115" s="947"/>
      <c r="CO115" s="947"/>
      <c r="CP115" s="947"/>
      <c r="CQ115" s="947"/>
      <c r="CR115" s="947"/>
      <c r="CS115" s="947"/>
      <c r="CT115" s="947"/>
      <c r="CU115" s="947"/>
      <c r="CV115" s="947"/>
      <c r="CW115" s="947"/>
      <c r="CX115" s="947"/>
      <c r="CY115" s="947"/>
      <c r="CZ115" s="947"/>
      <c r="DA115" s="947"/>
      <c r="DB115" s="947"/>
      <c r="DC115" s="947"/>
      <c r="DD115" s="947"/>
      <c r="DE115" s="947"/>
      <c r="DF115" s="947"/>
      <c r="DG115" s="947"/>
      <c r="DH115" s="947"/>
      <c r="DI115" s="947"/>
      <c r="DJ115" s="947"/>
      <c r="DK115" s="947"/>
      <c r="DL115" s="947"/>
      <c r="DM115" s="947"/>
      <c r="DN115" s="947"/>
      <c r="DO115" s="947"/>
      <c r="DP115" s="947"/>
      <c r="DQ115" s="947"/>
      <c r="DR115" s="947"/>
      <c r="DS115" s="947"/>
      <c r="DT115" s="947"/>
      <c r="DU115" s="947"/>
      <c r="DV115" s="947"/>
      <c r="DW115" s="947"/>
    </row>
    <row r="116" spans="1:127" ht="13.7" customHeight="1" x14ac:dyDescent="0.3">
      <c r="A116" s="1223" t="s">
        <v>232</v>
      </c>
      <c r="B116" s="1224" t="str">
        <f t="shared" si="49"/>
        <v>rgb:[205,133, 63], hsl:[ 29.6, 58.7, 52.5], hwb:[ 29.6, 24.7, 19.6]</v>
      </c>
      <c r="C116" s="926" t="str">
        <f t="shared" si="50"/>
        <v>rgb(205 133 63)</v>
      </c>
      <c r="D116" s="926" t="str">
        <f t="shared" si="51"/>
        <v>hsl(29.6 58.7% 52.5%)</v>
      </c>
      <c r="E116" s="926" t="str">
        <f t="shared" si="52"/>
        <v>hwb(29.6 24.7% 19.6%)</v>
      </c>
      <c r="F116" s="964" t="str">
        <f t="shared" si="53"/>
        <v>205</v>
      </c>
      <c r="G116" s="965" t="str">
        <f t="shared" si="36"/>
        <v>133</v>
      </c>
      <c r="H116" s="966" t="str">
        <f t="shared" si="37"/>
        <v xml:space="preserve"> 63</v>
      </c>
      <c r="I116" s="964" t="str">
        <f t="shared" si="54"/>
        <v xml:space="preserve"> 29.6</v>
      </c>
      <c r="J116" s="965" t="str">
        <f t="shared" si="38"/>
        <v xml:space="preserve"> 58.7</v>
      </c>
      <c r="K116" s="966" t="str">
        <f t="shared" si="39"/>
        <v xml:space="preserve"> 52.5</v>
      </c>
      <c r="L116" s="964" t="str">
        <f t="shared" si="55"/>
        <v xml:space="preserve"> 29.6</v>
      </c>
      <c r="M116" s="965" t="str">
        <f t="shared" si="56"/>
        <v xml:space="preserve"> 24.7</v>
      </c>
      <c r="N116" s="966" t="str">
        <f t="shared" si="40"/>
        <v xml:space="preserve"> 19.6</v>
      </c>
      <c r="O116" s="984">
        <f t="shared" si="41"/>
        <v>29.6</v>
      </c>
      <c r="P116" s="985">
        <f t="shared" si="42"/>
        <v>58.7</v>
      </c>
      <c r="Q116" s="986">
        <f t="shared" si="57"/>
        <v>52.5</v>
      </c>
      <c r="R116" s="984">
        <f t="shared" si="58"/>
        <v>29.6</v>
      </c>
      <c r="S116" s="985">
        <f t="shared" si="59"/>
        <v>24.7</v>
      </c>
      <c r="T116" s="986">
        <f t="shared" si="43"/>
        <v>19.600000000000001</v>
      </c>
      <c r="U116" s="973">
        <v>205</v>
      </c>
      <c r="V116" s="974">
        <v>133</v>
      </c>
      <c r="W116" s="975">
        <v>63</v>
      </c>
      <c r="X116" s="996">
        <f t="shared" si="67"/>
        <v>29.577464788732396</v>
      </c>
      <c r="Y116" s="997">
        <f t="shared" si="68"/>
        <v>58.677685950413228</v>
      </c>
      <c r="Z116" s="998">
        <f t="shared" si="69"/>
        <v>52.549019607843142</v>
      </c>
      <c r="AA116" s="996">
        <f t="shared" si="70"/>
        <v>24.705882352941178</v>
      </c>
      <c r="AB116" s="998">
        <f t="shared" si="71"/>
        <v>19.6078431372549</v>
      </c>
      <c r="AC116" s="955">
        <f t="shared" si="60"/>
        <v>0.80392156862745101</v>
      </c>
      <c r="AD116" s="956">
        <f t="shared" si="61"/>
        <v>0.52156862745098043</v>
      </c>
      <c r="AE116" s="957">
        <f t="shared" si="62"/>
        <v>0.24705882352941178</v>
      </c>
      <c r="AF116" s="955">
        <f t="shared" si="63"/>
        <v>0.24705882352941178</v>
      </c>
      <c r="AG116" s="956">
        <f t="shared" si="64"/>
        <v>0.80392156862745101</v>
      </c>
      <c r="AH116" s="956">
        <f t="shared" si="65"/>
        <v>0.55686274509803924</v>
      </c>
      <c r="AI116" s="957">
        <f t="shared" si="66"/>
        <v>1.0509803921568628</v>
      </c>
      <c r="AJ116" s="947"/>
      <c r="AK116" s="947"/>
      <c r="AL116" s="947"/>
      <c r="AM116" s="947"/>
      <c r="AN116" s="947"/>
      <c r="AO116" s="947"/>
      <c r="AP116" s="947"/>
      <c r="AQ116" s="947"/>
      <c r="AR116" s="947"/>
      <c r="AS116" s="947"/>
      <c r="AT116" s="947"/>
      <c r="AU116" s="947"/>
      <c r="AV116" s="947"/>
      <c r="AW116" s="947"/>
      <c r="AX116" s="947"/>
      <c r="AY116" s="947"/>
      <c r="AZ116" s="947"/>
      <c r="BA116" s="947"/>
      <c r="BB116" s="947"/>
      <c r="BC116" s="947"/>
      <c r="BD116" s="947"/>
      <c r="BE116" s="947"/>
      <c r="BF116" s="947"/>
      <c r="BG116" s="947"/>
      <c r="BH116" s="947"/>
      <c r="BI116" s="947"/>
      <c r="BJ116" s="947"/>
      <c r="BK116" s="947"/>
      <c r="BL116" s="947"/>
      <c r="BM116" s="947"/>
      <c r="BN116" s="947"/>
      <c r="BO116" s="947"/>
      <c r="BP116" s="947"/>
      <c r="BQ116" s="947"/>
      <c r="BR116" s="947"/>
      <c r="BS116" s="947"/>
      <c r="BT116" s="947"/>
      <c r="BU116" s="947"/>
      <c r="BV116" s="947"/>
      <c r="BW116" s="947"/>
      <c r="BX116" s="947"/>
      <c r="BY116" s="947"/>
      <c r="BZ116" s="947"/>
      <c r="CA116" s="947"/>
      <c r="CB116" s="947"/>
      <c r="CC116" s="947"/>
      <c r="CD116" s="947"/>
      <c r="CE116" s="947"/>
      <c r="CF116" s="947"/>
      <c r="CG116" s="947"/>
      <c r="CH116" s="947"/>
      <c r="CI116" s="947"/>
      <c r="CJ116" s="947"/>
      <c r="CK116" s="947"/>
      <c r="CL116" s="947"/>
      <c r="CM116" s="947"/>
      <c r="CN116" s="947"/>
      <c r="CO116" s="947"/>
      <c r="CP116" s="947"/>
      <c r="CQ116" s="947"/>
      <c r="CR116" s="947"/>
      <c r="CS116" s="947"/>
      <c r="CT116" s="947"/>
      <c r="CU116" s="947"/>
      <c r="CV116" s="947"/>
      <c r="CW116" s="947"/>
      <c r="CX116" s="947"/>
      <c r="CY116" s="947"/>
      <c r="CZ116" s="947"/>
      <c r="DA116" s="947"/>
      <c r="DB116" s="947"/>
      <c r="DC116" s="947"/>
      <c r="DD116" s="947"/>
      <c r="DE116" s="947"/>
      <c r="DF116" s="947"/>
      <c r="DG116" s="947"/>
      <c r="DH116" s="947"/>
      <c r="DI116" s="947"/>
      <c r="DJ116" s="947"/>
      <c r="DK116" s="947"/>
      <c r="DL116" s="947"/>
      <c r="DM116" s="947"/>
      <c r="DN116" s="947"/>
      <c r="DO116" s="947"/>
      <c r="DP116" s="947"/>
      <c r="DQ116" s="947"/>
      <c r="DR116" s="947"/>
      <c r="DS116" s="947"/>
      <c r="DT116" s="947"/>
      <c r="DU116" s="947"/>
      <c r="DV116" s="947"/>
      <c r="DW116" s="947"/>
    </row>
    <row r="117" spans="1:127" ht="13.7" customHeight="1" x14ac:dyDescent="0.3">
      <c r="A117" s="1223" t="s">
        <v>233</v>
      </c>
      <c r="B117" s="1224" t="str">
        <f t="shared" si="49"/>
        <v>rgb:[255,192,203], hsl:[349.5,100.0, 87.6], hwb:[349.5, 75.3,  0.0]</v>
      </c>
      <c r="C117" s="926" t="str">
        <f t="shared" si="50"/>
        <v>rgb(255 192 203)</v>
      </c>
      <c r="D117" s="926" t="str">
        <f t="shared" si="51"/>
        <v>hsl(349.5 100% 87.6%)</v>
      </c>
      <c r="E117" s="926" t="str">
        <f t="shared" si="52"/>
        <v>hwb(349.5 75.3% 0%)</v>
      </c>
      <c r="F117" s="964" t="str">
        <f t="shared" si="53"/>
        <v>255</v>
      </c>
      <c r="G117" s="965" t="str">
        <f t="shared" si="36"/>
        <v>192</v>
      </c>
      <c r="H117" s="966" t="str">
        <f t="shared" si="37"/>
        <v>203</v>
      </c>
      <c r="I117" s="964" t="str">
        <f t="shared" si="54"/>
        <v>349.5</v>
      </c>
      <c r="J117" s="965" t="str">
        <f t="shared" si="38"/>
        <v>100.0</v>
      </c>
      <c r="K117" s="966" t="str">
        <f t="shared" si="39"/>
        <v xml:space="preserve"> 87.6</v>
      </c>
      <c r="L117" s="964" t="str">
        <f t="shared" si="55"/>
        <v>349.5</v>
      </c>
      <c r="M117" s="965" t="str">
        <f t="shared" si="56"/>
        <v xml:space="preserve"> 75.3</v>
      </c>
      <c r="N117" s="966" t="str">
        <f t="shared" si="40"/>
        <v xml:space="preserve">  0.0</v>
      </c>
      <c r="O117" s="984">
        <f t="shared" si="41"/>
        <v>349.5</v>
      </c>
      <c r="P117" s="985">
        <f t="shared" si="42"/>
        <v>100</v>
      </c>
      <c r="Q117" s="986">
        <f t="shared" si="57"/>
        <v>87.6</v>
      </c>
      <c r="R117" s="984">
        <f t="shared" si="58"/>
        <v>349.5</v>
      </c>
      <c r="S117" s="985">
        <f t="shared" si="59"/>
        <v>75.3</v>
      </c>
      <c r="T117" s="986">
        <f t="shared" si="43"/>
        <v>0</v>
      </c>
      <c r="U117" s="973">
        <v>255</v>
      </c>
      <c r="V117" s="974">
        <v>192</v>
      </c>
      <c r="W117" s="975">
        <v>203</v>
      </c>
      <c r="X117" s="996">
        <f t="shared" si="67"/>
        <v>349.52380952380958</v>
      </c>
      <c r="Y117" s="997">
        <f t="shared" si="68"/>
        <v>100</v>
      </c>
      <c r="Z117" s="998">
        <f t="shared" si="69"/>
        <v>87.647058823529406</v>
      </c>
      <c r="AA117" s="996">
        <f t="shared" si="70"/>
        <v>75.294117647058826</v>
      </c>
      <c r="AB117" s="998">
        <f t="shared" si="71"/>
        <v>0</v>
      </c>
      <c r="AC117" s="955">
        <f t="shared" si="60"/>
        <v>1</v>
      </c>
      <c r="AD117" s="956">
        <f t="shared" si="61"/>
        <v>0.75294117647058822</v>
      </c>
      <c r="AE117" s="957">
        <f t="shared" si="62"/>
        <v>0.79607843137254897</v>
      </c>
      <c r="AF117" s="955">
        <f t="shared" si="63"/>
        <v>0.75294117647058822</v>
      </c>
      <c r="AG117" s="956">
        <f t="shared" si="64"/>
        <v>1</v>
      </c>
      <c r="AH117" s="956">
        <f t="shared" si="65"/>
        <v>0.24705882352941178</v>
      </c>
      <c r="AI117" s="957">
        <f t="shared" si="66"/>
        <v>1.7529411764705882</v>
      </c>
      <c r="AJ117" s="947"/>
      <c r="AK117" s="947"/>
      <c r="AL117" s="947"/>
      <c r="AM117" s="947"/>
      <c r="AN117" s="947"/>
      <c r="AO117" s="947"/>
      <c r="AP117" s="947"/>
      <c r="AQ117" s="947"/>
      <c r="AR117" s="947"/>
      <c r="AS117" s="947"/>
      <c r="AT117" s="947"/>
      <c r="AU117" s="947"/>
      <c r="AV117" s="947"/>
      <c r="AW117" s="947"/>
      <c r="AX117" s="947"/>
      <c r="AY117" s="947"/>
      <c r="AZ117" s="947"/>
      <c r="BA117" s="947"/>
      <c r="BB117" s="947"/>
      <c r="BC117" s="947"/>
      <c r="BD117" s="947"/>
      <c r="BE117" s="947"/>
      <c r="BF117" s="947"/>
      <c r="BG117" s="947"/>
      <c r="BH117" s="947"/>
      <c r="BI117" s="947"/>
      <c r="BJ117" s="947"/>
      <c r="BK117" s="947"/>
      <c r="BL117" s="947"/>
      <c r="BM117" s="947"/>
      <c r="BN117" s="947"/>
      <c r="BO117" s="947"/>
      <c r="BP117" s="947"/>
      <c r="BQ117" s="947"/>
      <c r="BR117" s="947"/>
      <c r="BS117" s="947"/>
      <c r="BT117" s="947"/>
      <c r="BU117" s="947"/>
      <c r="BV117" s="947"/>
      <c r="BW117" s="947"/>
      <c r="BX117" s="947"/>
      <c r="BY117" s="947"/>
      <c r="BZ117" s="947"/>
      <c r="CA117" s="947"/>
      <c r="CB117" s="947"/>
      <c r="CC117" s="947"/>
      <c r="CD117" s="947"/>
      <c r="CE117" s="947"/>
      <c r="CF117" s="947"/>
      <c r="CG117" s="947"/>
      <c r="CH117" s="947"/>
      <c r="CI117" s="947"/>
      <c r="CJ117" s="947"/>
      <c r="CK117" s="947"/>
      <c r="CL117" s="947"/>
      <c r="CM117" s="947"/>
      <c r="CN117" s="947"/>
      <c r="CO117" s="947"/>
      <c r="CP117" s="947"/>
      <c r="CQ117" s="947"/>
      <c r="CR117" s="947"/>
      <c r="CS117" s="947"/>
      <c r="CT117" s="947"/>
      <c r="CU117" s="947"/>
      <c r="CV117" s="947"/>
      <c r="CW117" s="947"/>
      <c r="CX117" s="947"/>
      <c r="CY117" s="947"/>
      <c r="CZ117" s="947"/>
      <c r="DA117" s="947"/>
      <c r="DB117" s="947"/>
      <c r="DC117" s="947"/>
      <c r="DD117" s="947"/>
      <c r="DE117" s="947"/>
      <c r="DF117" s="947"/>
      <c r="DG117" s="947"/>
      <c r="DH117" s="947"/>
      <c r="DI117" s="947"/>
      <c r="DJ117" s="947"/>
      <c r="DK117" s="947"/>
      <c r="DL117" s="947"/>
      <c r="DM117" s="947"/>
      <c r="DN117" s="947"/>
      <c r="DO117" s="947"/>
      <c r="DP117" s="947"/>
      <c r="DQ117" s="947"/>
      <c r="DR117" s="947"/>
      <c r="DS117" s="947"/>
      <c r="DT117" s="947"/>
      <c r="DU117" s="947"/>
      <c r="DV117" s="947"/>
      <c r="DW117" s="947"/>
    </row>
    <row r="118" spans="1:127" ht="13.7" customHeight="1" x14ac:dyDescent="0.3">
      <c r="A118" s="1223" t="s">
        <v>234</v>
      </c>
      <c r="B118" s="1224" t="str">
        <f t="shared" si="49"/>
        <v>rgb:[221,160,221], hsl:[300.0, 47.3, 74.7], hwb:[300.0, 62.7, 13.3]</v>
      </c>
      <c r="C118" s="926" t="str">
        <f t="shared" si="50"/>
        <v>rgb(221 160 221)</v>
      </c>
      <c r="D118" s="926" t="str">
        <f t="shared" si="51"/>
        <v>hsl(300 47.3% 74.7%)</v>
      </c>
      <c r="E118" s="926" t="str">
        <f t="shared" si="52"/>
        <v>hwb(300 62.7% 13.3%)</v>
      </c>
      <c r="F118" s="964" t="str">
        <f t="shared" si="53"/>
        <v>221</v>
      </c>
      <c r="G118" s="965" t="str">
        <f t="shared" si="36"/>
        <v>160</v>
      </c>
      <c r="H118" s="966" t="str">
        <f t="shared" si="37"/>
        <v>221</v>
      </c>
      <c r="I118" s="964" t="str">
        <f t="shared" si="54"/>
        <v>300.0</v>
      </c>
      <c r="J118" s="965" t="str">
        <f t="shared" si="38"/>
        <v xml:space="preserve"> 47.3</v>
      </c>
      <c r="K118" s="966" t="str">
        <f t="shared" si="39"/>
        <v xml:space="preserve"> 74.7</v>
      </c>
      <c r="L118" s="964" t="str">
        <f t="shared" si="55"/>
        <v>300.0</v>
      </c>
      <c r="M118" s="965" t="str">
        <f t="shared" si="56"/>
        <v xml:space="preserve"> 62.7</v>
      </c>
      <c r="N118" s="966" t="str">
        <f t="shared" si="40"/>
        <v xml:space="preserve"> 13.3</v>
      </c>
      <c r="O118" s="984">
        <f t="shared" si="41"/>
        <v>300</v>
      </c>
      <c r="P118" s="985">
        <f t="shared" si="42"/>
        <v>47.3</v>
      </c>
      <c r="Q118" s="986">
        <f t="shared" si="57"/>
        <v>74.7</v>
      </c>
      <c r="R118" s="984">
        <f t="shared" si="58"/>
        <v>300</v>
      </c>
      <c r="S118" s="985">
        <f t="shared" si="59"/>
        <v>62.7</v>
      </c>
      <c r="T118" s="986">
        <f t="shared" si="43"/>
        <v>13.3</v>
      </c>
      <c r="U118" s="973">
        <v>221</v>
      </c>
      <c r="V118" s="974">
        <v>160</v>
      </c>
      <c r="W118" s="975">
        <v>221</v>
      </c>
      <c r="X118" s="996">
        <f t="shared" si="67"/>
        <v>300</v>
      </c>
      <c r="Y118" s="997">
        <f t="shared" si="68"/>
        <v>47.28682170542637</v>
      </c>
      <c r="Z118" s="998">
        <f t="shared" si="69"/>
        <v>74.705882352941174</v>
      </c>
      <c r="AA118" s="996">
        <f t="shared" si="70"/>
        <v>62.745098039215684</v>
      </c>
      <c r="AB118" s="998">
        <f t="shared" si="71"/>
        <v>13.33333333333333</v>
      </c>
      <c r="AC118" s="955">
        <f t="shared" si="60"/>
        <v>0.8666666666666667</v>
      </c>
      <c r="AD118" s="956">
        <f t="shared" si="61"/>
        <v>0.62745098039215685</v>
      </c>
      <c r="AE118" s="957">
        <f t="shared" si="62"/>
        <v>0.8666666666666667</v>
      </c>
      <c r="AF118" s="955">
        <f t="shared" si="63"/>
        <v>0.62745098039215685</v>
      </c>
      <c r="AG118" s="956">
        <f t="shared" si="64"/>
        <v>0.8666666666666667</v>
      </c>
      <c r="AH118" s="956">
        <f t="shared" si="65"/>
        <v>0.23921568627450984</v>
      </c>
      <c r="AI118" s="957">
        <f t="shared" si="66"/>
        <v>1.4941176470588236</v>
      </c>
      <c r="AJ118" s="947"/>
      <c r="AK118" s="947"/>
      <c r="AL118" s="947"/>
      <c r="AM118" s="947"/>
      <c r="AN118" s="947"/>
      <c r="AO118" s="947"/>
      <c r="AP118" s="947"/>
      <c r="AQ118" s="947"/>
      <c r="AR118" s="947"/>
      <c r="AS118" s="947"/>
      <c r="AT118" s="947"/>
      <c r="AU118" s="947"/>
      <c r="AV118" s="947"/>
      <c r="AW118" s="947"/>
      <c r="AX118" s="947"/>
      <c r="AY118" s="947"/>
      <c r="AZ118" s="947"/>
      <c r="BA118" s="947"/>
      <c r="BB118" s="947"/>
      <c r="BC118" s="947"/>
      <c r="BD118" s="947"/>
      <c r="BE118" s="947"/>
      <c r="BF118" s="947"/>
      <c r="BG118" s="947"/>
      <c r="BH118" s="947"/>
      <c r="BI118" s="947"/>
      <c r="BJ118" s="947"/>
      <c r="BK118" s="947"/>
      <c r="BL118" s="947"/>
      <c r="BM118" s="947"/>
      <c r="BN118" s="947"/>
      <c r="BO118" s="947"/>
      <c r="BP118" s="947"/>
      <c r="BQ118" s="947"/>
      <c r="BR118" s="947"/>
      <c r="BS118" s="947"/>
      <c r="BT118" s="947"/>
      <c r="BU118" s="947"/>
      <c r="BV118" s="947"/>
      <c r="BW118" s="947"/>
      <c r="BX118" s="947"/>
      <c r="BY118" s="947"/>
      <c r="BZ118" s="947"/>
      <c r="CA118" s="947"/>
      <c r="CB118" s="947"/>
      <c r="CC118" s="947"/>
      <c r="CD118" s="947"/>
      <c r="CE118" s="947"/>
      <c r="CF118" s="947"/>
      <c r="CG118" s="947"/>
      <c r="CH118" s="947"/>
      <c r="CI118" s="947"/>
      <c r="CJ118" s="947"/>
      <c r="CK118" s="947"/>
      <c r="CL118" s="947"/>
      <c r="CM118" s="947"/>
      <c r="CN118" s="947"/>
      <c r="CO118" s="947"/>
      <c r="CP118" s="947"/>
      <c r="CQ118" s="947"/>
      <c r="CR118" s="947"/>
      <c r="CS118" s="947"/>
      <c r="CT118" s="947"/>
      <c r="CU118" s="947"/>
      <c r="CV118" s="947"/>
      <c r="CW118" s="947"/>
      <c r="CX118" s="947"/>
      <c r="CY118" s="947"/>
      <c r="CZ118" s="947"/>
      <c r="DA118" s="947"/>
      <c r="DB118" s="947"/>
      <c r="DC118" s="947"/>
      <c r="DD118" s="947"/>
      <c r="DE118" s="947"/>
      <c r="DF118" s="947"/>
      <c r="DG118" s="947"/>
      <c r="DH118" s="947"/>
      <c r="DI118" s="947"/>
      <c r="DJ118" s="947"/>
      <c r="DK118" s="947"/>
      <c r="DL118" s="947"/>
      <c r="DM118" s="947"/>
      <c r="DN118" s="947"/>
      <c r="DO118" s="947"/>
      <c r="DP118" s="947"/>
      <c r="DQ118" s="947"/>
      <c r="DR118" s="947"/>
      <c r="DS118" s="947"/>
      <c r="DT118" s="947"/>
      <c r="DU118" s="947"/>
      <c r="DV118" s="947"/>
      <c r="DW118" s="947"/>
    </row>
    <row r="119" spans="1:127" ht="13.7" customHeight="1" x14ac:dyDescent="0.3">
      <c r="A119" s="1223" t="s">
        <v>235</v>
      </c>
      <c r="B119" s="1224" t="str">
        <f t="shared" si="49"/>
        <v>rgb:[176,224,230], hsl:[186.7, 51.9, 79.6], hwb:[186.7, 69.0,  9.8]</v>
      </c>
      <c r="C119" s="926" t="str">
        <f t="shared" si="50"/>
        <v>rgb(176 224 230)</v>
      </c>
      <c r="D119" s="926" t="str">
        <f t="shared" si="51"/>
        <v>hsl(186.7 51.9% 79.6%)</v>
      </c>
      <c r="E119" s="926" t="str">
        <f t="shared" si="52"/>
        <v>hwb(186.7 69% 9.8%)</v>
      </c>
      <c r="F119" s="964" t="str">
        <f t="shared" si="53"/>
        <v>176</v>
      </c>
      <c r="G119" s="965" t="str">
        <f t="shared" si="36"/>
        <v>224</v>
      </c>
      <c r="H119" s="966" t="str">
        <f t="shared" si="37"/>
        <v>230</v>
      </c>
      <c r="I119" s="964" t="str">
        <f t="shared" si="54"/>
        <v>186.7</v>
      </c>
      <c r="J119" s="965" t="str">
        <f t="shared" si="38"/>
        <v xml:space="preserve"> 51.9</v>
      </c>
      <c r="K119" s="966" t="str">
        <f t="shared" si="39"/>
        <v xml:space="preserve"> 79.6</v>
      </c>
      <c r="L119" s="964" t="str">
        <f t="shared" si="55"/>
        <v>186.7</v>
      </c>
      <c r="M119" s="965" t="str">
        <f t="shared" si="56"/>
        <v xml:space="preserve"> 69.0</v>
      </c>
      <c r="N119" s="966" t="str">
        <f t="shared" si="40"/>
        <v xml:space="preserve">  9.8</v>
      </c>
      <c r="O119" s="984">
        <f t="shared" si="41"/>
        <v>186.7</v>
      </c>
      <c r="P119" s="985">
        <f t="shared" si="42"/>
        <v>51.9</v>
      </c>
      <c r="Q119" s="986">
        <f t="shared" si="57"/>
        <v>79.599999999999994</v>
      </c>
      <c r="R119" s="984">
        <f t="shared" si="58"/>
        <v>186.7</v>
      </c>
      <c r="S119" s="985">
        <f t="shared" si="59"/>
        <v>69</v>
      </c>
      <c r="T119" s="986">
        <f t="shared" si="43"/>
        <v>9.8000000000000007</v>
      </c>
      <c r="U119" s="973">
        <v>176</v>
      </c>
      <c r="V119" s="974">
        <v>224</v>
      </c>
      <c r="W119" s="975">
        <v>230</v>
      </c>
      <c r="X119" s="996">
        <f t="shared" si="67"/>
        <v>186.66666666666666</v>
      </c>
      <c r="Y119" s="997">
        <f t="shared" si="68"/>
        <v>51.923076923076948</v>
      </c>
      <c r="Z119" s="998">
        <f t="shared" si="69"/>
        <v>79.607843137254903</v>
      </c>
      <c r="AA119" s="996">
        <f t="shared" si="70"/>
        <v>69.019607843137251</v>
      </c>
      <c r="AB119" s="998">
        <f t="shared" si="71"/>
        <v>9.8039215686274499</v>
      </c>
      <c r="AC119" s="955">
        <f t="shared" si="60"/>
        <v>0.69019607843137254</v>
      </c>
      <c r="AD119" s="956">
        <f t="shared" si="61"/>
        <v>0.8784313725490196</v>
      </c>
      <c r="AE119" s="957">
        <f t="shared" si="62"/>
        <v>0.90196078431372551</v>
      </c>
      <c r="AF119" s="955">
        <f t="shared" si="63"/>
        <v>0.69019607843137254</v>
      </c>
      <c r="AG119" s="956">
        <f t="shared" si="64"/>
        <v>0.90196078431372551</v>
      </c>
      <c r="AH119" s="956">
        <f t="shared" si="65"/>
        <v>0.21176470588235297</v>
      </c>
      <c r="AI119" s="957">
        <f t="shared" si="66"/>
        <v>1.5921568627450982</v>
      </c>
      <c r="AJ119" s="947"/>
      <c r="AK119" s="947"/>
      <c r="AL119" s="947"/>
      <c r="AM119" s="947"/>
      <c r="AN119" s="947"/>
      <c r="AO119" s="947"/>
      <c r="AP119" s="947"/>
      <c r="AQ119" s="947"/>
      <c r="AR119" s="947"/>
      <c r="AS119" s="947"/>
      <c r="AT119" s="947"/>
      <c r="AU119" s="947"/>
      <c r="AV119" s="947"/>
      <c r="AW119" s="947"/>
      <c r="AX119" s="947"/>
      <c r="AY119" s="947"/>
      <c r="AZ119" s="947"/>
      <c r="BA119" s="947"/>
      <c r="BB119" s="947"/>
      <c r="BC119" s="947"/>
      <c r="BD119" s="947"/>
      <c r="BE119" s="947"/>
      <c r="BF119" s="947"/>
      <c r="BG119" s="947"/>
      <c r="BH119" s="947"/>
      <c r="BI119" s="947"/>
      <c r="BJ119" s="947"/>
      <c r="BK119" s="947"/>
      <c r="BL119" s="947"/>
      <c r="BM119" s="947"/>
      <c r="BN119" s="947"/>
      <c r="BO119" s="947"/>
      <c r="BP119" s="947"/>
      <c r="BQ119" s="947"/>
      <c r="BR119" s="947"/>
      <c r="BS119" s="947"/>
      <c r="BT119" s="947"/>
      <c r="BU119" s="947"/>
      <c r="BV119" s="947"/>
      <c r="BW119" s="947"/>
      <c r="BX119" s="947"/>
      <c r="BY119" s="947"/>
      <c r="BZ119" s="947"/>
      <c r="CA119" s="947"/>
      <c r="CB119" s="947"/>
      <c r="CC119" s="947"/>
      <c r="CD119" s="947"/>
      <c r="CE119" s="947"/>
      <c r="CF119" s="947"/>
      <c r="CG119" s="947"/>
      <c r="CH119" s="947"/>
      <c r="CI119" s="947"/>
      <c r="CJ119" s="947"/>
      <c r="CK119" s="947"/>
      <c r="CL119" s="947"/>
      <c r="CM119" s="947"/>
      <c r="CN119" s="947"/>
      <c r="CO119" s="947"/>
      <c r="CP119" s="947"/>
      <c r="CQ119" s="947"/>
      <c r="CR119" s="947"/>
      <c r="CS119" s="947"/>
      <c r="CT119" s="947"/>
      <c r="CU119" s="947"/>
      <c r="CV119" s="947"/>
      <c r="CW119" s="947"/>
      <c r="CX119" s="947"/>
      <c r="CY119" s="947"/>
      <c r="CZ119" s="947"/>
      <c r="DA119" s="947"/>
      <c r="DB119" s="947"/>
      <c r="DC119" s="947"/>
      <c r="DD119" s="947"/>
      <c r="DE119" s="947"/>
      <c r="DF119" s="947"/>
      <c r="DG119" s="947"/>
      <c r="DH119" s="947"/>
      <c r="DI119" s="947"/>
      <c r="DJ119" s="947"/>
      <c r="DK119" s="947"/>
      <c r="DL119" s="947"/>
      <c r="DM119" s="947"/>
      <c r="DN119" s="947"/>
      <c r="DO119" s="947"/>
      <c r="DP119" s="947"/>
      <c r="DQ119" s="947"/>
      <c r="DR119" s="947"/>
      <c r="DS119" s="947"/>
      <c r="DT119" s="947"/>
      <c r="DU119" s="947"/>
      <c r="DV119" s="947"/>
      <c r="DW119" s="947"/>
    </row>
    <row r="120" spans="1:127" ht="13.7" customHeight="1" x14ac:dyDescent="0.3">
      <c r="A120" s="1223" t="s">
        <v>236</v>
      </c>
      <c r="B120" s="1224" t="str">
        <f t="shared" si="49"/>
        <v>rgb:[128,  0,128], hsl:[300.0,100.0, 25.1], hwb:[300.0,  0.0, 49.8]</v>
      </c>
      <c r="C120" s="926" t="str">
        <f t="shared" si="50"/>
        <v>rgb(128 0 128)</v>
      </c>
      <c r="D120" s="926" t="str">
        <f t="shared" si="51"/>
        <v>hsl(300 100% 25.1%)</v>
      </c>
      <c r="E120" s="926" t="str">
        <f t="shared" si="52"/>
        <v>hwb(300 0% 49.8%)</v>
      </c>
      <c r="F120" s="964" t="str">
        <f t="shared" si="53"/>
        <v>128</v>
      </c>
      <c r="G120" s="965" t="str">
        <f t="shared" si="36"/>
        <v xml:space="preserve">  0</v>
      </c>
      <c r="H120" s="966" t="str">
        <f t="shared" si="37"/>
        <v>128</v>
      </c>
      <c r="I120" s="964" t="str">
        <f t="shared" si="54"/>
        <v>300.0</v>
      </c>
      <c r="J120" s="965" t="str">
        <f t="shared" si="38"/>
        <v>100.0</v>
      </c>
      <c r="K120" s="966" t="str">
        <f t="shared" si="39"/>
        <v xml:space="preserve"> 25.1</v>
      </c>
      <c r="L120" s="964" t="str">
        <f t="shared" si="55"/>
        <v>300.0</v>
      </c>
      <c r="M120" s="965" t="str">
        <f t="shared" si="56"/>
        <v xml:space="preserve">  0.0</v>
      </c>
      <c r="N120" s="966" t="str">
        <f t="shared" si="40"/>
        <v xml:space="preserve"> 49.8</v>
      </c>
      <c r="O120" s="984">
        <f t="shared" si="41"/>
        <v>300</v>
      </c>
      <c r="P120" s="985">
        <f t="shared" si="42"/>
        <v>100</v>
      </c>
      <c r="Q120" s="986">
        <f t="shared" si="57"/>
        <v>25.1</v>
      </c>
      <c r="R120" s="984">
        <f t="shared" si="58"/>
        <v>300</v>
      </c>
      <c r="S120" s="985">
        <f t="shared" si="59"/>
        <v>0</v>
      </c>
      <c r="T120" s="986">
        <f t="shared" si="43"/>
        <v>49.8</v>
      </c>
      <c r="U120" s="973">
        <v>128</v>
      </c>
      <c r="V120" s="974">
        <v>0</v>
      </c>
      <c r="W120" s="975">
        <v>128</v>
      </c>
      <c r="X120" s="996">
        <f t="shared" si="67"/>
        <v>300</v>
      </c>
      <c r="Y120" s="997">
        <f t="shared" si="68"/>
        <v>100</v>
      </c>
      <c r="Z120" s="998">
        <f t="shared" si="69"/>
        <v>25.098039215686274</v>
      </c>
      <c r="AA120" s="996">
        <f t="shared" si="70"/>
        <v>0</v>
      </c>
      <c r="AB120" s="998">
        <f t="shared" si="71"/>
        <v>49.803921568627452</v>
      </c>
      <c r="AC120" s="955">
        <f t="shared" si="60"/>
        <v>0.50196078431372548</v>
      </c>
      <c r="AD120" s="956">
        <f t="shared" si="61"/>
        <v>0</v>
      </c>
      <c r="AE120" s="957">
        <f t="shared" si="62"/>
        <v>0.50196078431372548</v>
      </c>
      <c r="AF120" s="955">
        <f t="shared" si="63"/>
        <v>0</v>
      </c>
      <c r="AG120" s="956">
        <f t="shared" si="64"/>
        <v>0.50196078431372548</v>
      </c>
      <c r="AH120" s="956">
        <f t="shared" si="65"/>
        <v>0.50196078431372548</v>
      </c>
      <c r="AI120" s="957">
        <f t="shared" si="66"/>
        <v>0.50196078431372548</v>
      </c>
      <c r="AJ120" s="947"/>
      <c r="AK120" s="947"/>
      <c r="AL120" s="947"/>
      <c r="AM120" s="947"/>
      <c r="AN120" s="947"/>
      <c r="AO120" s="947"/>
      <c r="AP120" s="947"/>
      <c r="AQ120" s="947"/>
      <c r="AR120" s="947"/>
      <c r="AS120" s="947"/>
      <c r="AT120" s="947"/>
      <c r="AU120" s="947"/>
      <c r="AV120" s="947"/>
      <c r="AW120" s="947"/>
      <c r="AX120" s="947"/>
      <c r="AY120" s="947"/>
      <c r="AZ120" s="947"/>
      <c r="BA120" s="947"/>
      <c r="BB120" s="947"/>
      <c r="BC120" s="947"/>
      <c r="BD120" s="947"/>
      <c r="BE120" s="947"/>
      <c r="BF120" s="947"/>
      <c r="BG120" s="947"/>
      <c r="BH120" s="947"/>
      <c r="BI120" s="947"/>
      <c r="BJ120" s="947"/>
      <c r="BK120" s="947"/>
      <c r="BL120" s="947"/>
      <c r="BM120" s="947"/>
      <c r="BN120" s="947"/>
      <c r="BO120" s="947"/>
      <c r="BP120" s="947"/>
      <c r="BQ120" s="947"/>
      <c r="BR120" s="947"/>
      <c r="BS120" s="947"/>
      <c r="BT120" s="947"/>
      <c r="BU120" s="947"/>
      <c r="BV120" s="947"/>
      <c r="BW120" s="947"/>
      <c r="BX120" s="947"/>
      <c r="BY120" s="947"/>
      <c r="BZ120" s="947"/>
      <c r="CA120" s="947"/>
      <c r="CB120" s="947"/>
      <c r="CC120" s="947"/>
      <c r="CD120" s="947"/>
      <c r="CE120" s="947"/>
      <c r="CF120" s="947"/>
      <c r="CG120" s="947"/>
      <c r="CH120" s="947"/>
      <c r="CI120" s="947"/>
      <c r="CJ120" s="947"/>
      <c r="CK120" s="947"/>
      <c r="CL120" s="947"/>
      <c r="CM120" s="947"/>
      <c r="CN120" s="947"/>
      <c r="CO120" s="947"/>
      <c r="CP120" s="947"/>
      <c r="CQ120" s="947"/>
      <c r="CR120" s="947"/>
      <c r="CS120" s="947"/>
      <c r="CT120" s="947"/>
      <c r="CU120" s="947"/>
      <c r="CV120" s="947"/>
      <c r="CW120" s="947"/>
      <c r="CX120" s="947"/>
      <c r="CY120" s="947"/>
      <c r="CZ120" s="947"/>
      <c r="DA120" s="947"/>
      <c r="DB120" s="947"/>
      <c r="DC120" s="947"/>
      <c r="DD120" s="947"/>
      <c r="DE120" s="947"/>
      <c r="DF120" s="947"/>
      <c r="DG120" s="947"/>
      <c r="DH120" s="947"/>
      <c r="DI120" s="947"/>
      <c r="DJ120" s="947"/>
      <c r="DK120" s="947"/>
      <c r="DL120" s="947"/>
      <c r="DM120" s="947"/>
      <c r="DN120" s="947"/>
      <c r="DO120" s="947"/>
      <c r="DP120" s="947"/>
      <c r="DQ120" s="947"/>
      <c r="DR120" s="947"/>
      <c r="DS120" s="947"/>
      <c r="DT120" s="947"/>
      <c r="DU120" s="947"/>
      <c r="DV120" s="947"/>
      <c r="DW120" s="947"/>
    </row>
    <row r="121" spans="1:127" ht="13.7" customHeight="1" x14ac:dyDescent="0.3">
      <c r="A121" s="1223" t="s">
        <v>237</v>
      </c>
      <c r="B121" s="1224" t="str">
        <f t="shared" si="49"/>
        <v>rgb:[102, 51,153], hsl:[270.0, 50.0, 40.0], hwb:[270.0, 20.0, 40.0]</v>
      </c>
      <c r="C121" s="926" t="str">
        <f t="shared" si="50"/>
        <v>rgb(102 51 153)</v>
      </c>
      <c r="D121" s="926" t="str">
        <f t="shared" si="51"/>
        <v>hsl(270 50% 40%)</v>
      </c>
      <c r="E121" s="926" t="str">
        <f t="shared" si="52"/>
        <v>hwb(270 20% 40%)</v>
      </c>
      <c r="F121" s="964" t="str">
        <f t="shared" si="53"/>
        <v>102</v>
      </c>
      <c r="G121" s="965" t="str">
        <f t="shared" si="36"/>
        <v xml:space="preserve"> 51</v>
      </c>
      <c r="H121" s="966" t="str">
        <f t="shared" si="37"/>
        <v>153</v>
      </c>
      <c r="I121" s="964" t="str">
        <f t="shared" si="54"/>
        <v>270.0</v>
      </c>
      <c r="J121" s="965" t="str">
        <f t="shared" si="38"/>
        <v xml:space="preserve"> 50.0</v>
      </c>
      <c r="K121" s="966" t="str">
        <f t="shared" si="39"/>
        <v xml:space="preserve"> 40.0</v>
      </c>
      <c r="L121" s="964" t="str">
        <f t="shared" si="55"/>
        <v>270.0</v>
      </c>
      <c r="M121" s="965" t="str">
        <f t="shared" si="56"/>
        <v xml:space="preserve"> 20.0</v>
      </c>
      <c r="N121" s="966" t="str">
        <f t="shared" si="40"/>
        <v xml:space="preserve"> 40.0</v>
      </c>
      <c r="O121" s="984">
        <f t="shared" si="41"/>
        <v>270</v>
      </c>
      <c r="P121" s="985">
        <f t="shared" si="42"/>
        <v>50</v>
      </c>
      <c r="Q121" s="986">
        <f t="shared" si="57"/>
        <v>40</v>
      </c>
      <c r="R121" s="984">
        <f t="shared" si="58"/>
        <v>270</v>
      </c>
      <c r="S121" s="985">
        <f t="shared" si="59"/>
        <v>20</v>
      </c>
      <c r="T121" s="986">
        <f t="shared" si="43"/>
        <v>40</v>
      </c>
      <c r="U121" s="973">
        <v>102</v>
      </c>
      <c r="V121" s="974">
        <v>51</v>
      </c>
      <c r="W121" s="975">
        <v>153</v>
      </c>
      <c r="X121" s="996">
        <f t="shared" si="67"/>
        <v>270</v>
      </c>
      <c r="Y121" s="997">
        <f t="shared" si="68"/>
        <v>49.999999999999993</v>
      </c>
      <c r="Z121" s="998">
        <f t="shared" si="69"/>
        <v>40</v>
      </c>
      <c r="AA121" s="996">
        <f t="shared" si="70"/>
        <v>20</v>
      </c>
      <c r="AB121" s="998">
        <f t="shared" si="71"/>
        <v>40</v>
      </c>
      <c r="AC121" s="955">
        <f t="shared" si="60"/>
        <v>0.4</v>
      </c>
      <c r="AD121" s="956">
        <f t="shared" si="61"/>
        <v>0.2</v>
      </c>
      <c r="AE121" s="957">
        <f t="shared" si="62"/>
        <v>0.6</v>
      </c>
      <c r="AF121" s="955">
        <f t="shared" si="63"/>
        <v>0.2</v>
      </c>
      <c r="AG121" s="956">
        <f t="shared" si="64"/>
        <v>0.6</v>
      </c>
      <c r="AH121" s="956">
        <f t="shared" si="65"/>
        <v>0.39999999999999997</v>
      </c>
      <c r="AI121" s="957">
        <f t="shared" si="66"/>
        <v>0.8</v>
      </c>
      <c r="AJ121" s="947"/>
      <c r="AK121" s="947"/>
      <c r="AL121" s="947"/>
      <c r="AM121" s="947"/>
      <c r="AN121" s="947"/>
      <c r="AO121" s="947"/>
      <c r="AP121" s="947"/>
      <c r="AQ121" s="947"/>
      <c r="AR121" s="947"/>
      <c r="AS121" s="947"/>
      <c r="AT121" s="947"/>
      <c r="AU121" s="947"/>
      <c r="AV121" s="947"/>
      <c r="AW121" s="947"/>
      <c r="AX121" s="947"/>
      <c r="AY121" s="947"/>
      <c r="AZ121" s="947"/>
      <c r="BA121" s="947"/>
      <c r="BB121" s="947"/>
      <c r="BC121" s="947"/>
      <c r="BD121" s="947"/>
      <c r="BE121" s="947"/>
      <c r="BF121" s="947"/>
      <c r="BG121" s="947"/>
      <c r="BH121" s="947"/>
      <c r="BI121" s="947"/>
      <c r="BJ121" s="947"/>
      <c r="BK121" s="947"/>
      <c r="BL121" s="947"/>
      <c r="BM121" s="947"/>
      <c r="BN121" s="947"/>
      <c r="BO121" s="947"/>
      <c r="BP121" s="947"/>
      <c r="BQ121" s="947"/>
      <c r="BR121" s="947"/>
      <c r="BS121" s="947"/>
      <c r="BT121" s="947"/>
      <c r="BU121" s="947"/>
      <c r="BV121" s="947"/>
      <c r="BW121" s="947"/>
      <c r="BX121" s="947"/>
      <c r="BY121" s="947"/>
      <c r="BZ121" s="947"/>
      <c r="CA121" s="947"/>
      <c r="CB121" s="947"/>
      <c r="CC121" s="947"/>
      <c r="CD121" s="947"/>
      <c r="CE121" s="947"/>
      <c r="CF121" s="947"/>
      <c r="CG121" s="947"/>
      <c r="CH121" s="947"/>
      <c r="CI121" s="947"/>
      <c r="CJ121" s="947"/>
      <c r="CK121" s="947"/>
      <c r="CL121" s="947"/>
      <c r="CM121" s="947"/>
      <c r="CN121" s="947"/>
      <c r="CO121" s="947"/>
      <c r="CP121" s="947"/>
      <c r="CQ121" s="947"/>
      <c r="CR121" s="947"/>
      <c r="CS121" s="947"/>
      <c r="CT121" s="947"/>
      <c r="CU121" s="947"/>
      <c r="CV121" s="947"/>
      <c r="CW121" s="947"/>
      <c r="CX121" s="947"/>
      <c r="CY121" s="947"/>
      <c r="CZ121" s="947"/>
      <c r="DA121" s="947"/>
      <c r="DB121" s="947"/>
      <c r="DC121" s="947"/>
      <c r="DD121" s="947"/>
      <c r="DE121" s="947"/>
      <c r="DF121" s="947"/>
      <c r="DG121" s="947"/>
      <c r="DH121" s="947"/>
      <c r="DI121" s="947"/>
      <c r="DJ121" s="947"/>
      <c r="DK121" s="947"/>
      <c r="DL121" s="947"/>
      <c r="DM121" s="947"/>
      <c r="DN121" s="947"/>
      <c r="DO121" s="947"/>
      <c r="DP121" s="947"/>
      <c r="DQ121" s="947"/>
      <c r="DR121" s="947"/>
      <c r="DS121" s="947"/>
      <c r="DT121" s="947"/>
      <c r="DU121" s="947"/>
      <c r="DV121" s="947"/>
      <c r="DW121" s="947"/>
    </row>
    <row r="122" spans="1:127" ht="13.7" customHeight="1" x14ac:dyDescent="0.3">
      <c r="A122" s="1223" t="s">
        <v>238</v>
      </c>
      <c r="B122" s="1224" t="str">
        <f t="shared" si="49"/>
        <v>rgb:[255,  0,  0], hsl:[  0.0,100.0, 50.0], hwb:[  0.0,  0.0,  0.0]</v>
      </c>
      <c r="C122" s="926" t="str">
        <f t="shared" si="50"/>
        <v>rgb(255 0 0)</v>
      </c>
      <c r="D122" s="926" t="str">
        <f t="shared" si="51"/>
        <v>hsl(0 100% 50%)</v>
      </c>
      <c r="E122" s="926" t="str">
        <f t="shared" si="52"/>
        <v>hwb(0 0% 0%)</v>
      </c>
      <c r="F122" s="964" t="str">
        <f t="shared" si="53"/>
        <v>255</v>
      </c>
      <c r="G122" s="965" t="str">
        <f t="shared" si="36"/>
        <v xml:space="preserve">  0</v>
      </c>
      <c r="H122" s="966" t="str">
        <f t="shared" si="37"/>
        <v xml:space="preserve">  0</v>
      </c>
      <c r="I122" s="964" t="str">
        <f t="shared" si="54"/>
        <v xml:space="preserve">  0.0</v>
      </c>
      <c r="J122" s="965" t="str">
        <f t="shared" si="38"/>
        <v>100.0</v>
      </c>
      <c r="K122" s="966" t="str">
        <f t="shared" si="39"/>
        <v xml:space="preserve"> 50.0</v>
      </c>
      <c r="L122" s="964" t="str">
        <f t="shared" si="55"/>
        <v xml:space="preserve">  0.0</v>
      </c>
      <c r="M122" s="965" t="str">
        <f t="shared" si="56"/>
        <v xml:space="preserve">  0.0</v>
      </c>
      <c r="N122" s="966" t="str">
        <f t="shared" si="40"/>
        <v xml:space="preserve">  0.0</v>
      </c>
      <c r="O122" s="984">
        <f t="shared" si="41"/>
        <v>0</v>
      </c>
      <c r="P122" s="985">
        <f t="shared" si="42"/>
        <v>100</v>
      </c>
      <c r="Q122" s="986">
        <f t="shared" si="57"/>
        <v>50</v>
      </c>
      <c r="R122" s="984">
        <f t="shared" si="58"/>
        <v>0</v>
      </c>
      <c r="S122" s="985">
        <f t="shared" si="59"/>
        <v>0</v>
      </c>
      <c r="T122" s="986">
        <f t="shared" si="43"/>
        <v>0</v>
      </c>
      <c r="U122" s="973">
        <v>255</v>
      </c>
      <c r="V122" s="974">
        <v>0</v>
      </c>
      <c r="W122" s="975">
        <v>0</v>
      </c>
      <c r="X122" s="996">
        <f t="shared" si="67"/>
        <v>0</v>
      </c>
      <c r="Y122" s="997">
        <f t="shared" si="68"/>
        <v>100</v>
      </c>
      <c r="Z122" s="998">
        <f t="shared" si="69"/>
        <v>50</v>
      </c>
      <c r="AA122" s="996">
        <f t="shared" si="70"/>
        <v>0</v>
      </c>
      <c r="AB122" s="998">
        <f t="shared" si="71"/>
        <v>0</v>
      </c>
      <c r="AC122" s="955">
        <f t="shared" si="60"/>
        <v>1</v>
      </c>
      <c r="AD122" s="956">
        <f t="shared" si="61"/>
        <v>0</v>
      </c>
      <c r="AE122" s="957">
        <f t="shared" si="62"/>
        <v>0</v>
      </c>
      <c r="AF122" s="955">
        <f t="shared" si="63"/>
        <v>0</v>
      </c>
      <c r="AG122" s="956">
        <f t="shared" si="64"/>
        <v>1</v>
      </c>
      <c r="AH122" s="956">
        <f t="shared" si="65"/>
        <v>1</v>
      </c>
      <c r="AI122" s="957">
        <f t="shared" si="66"/>
        <v>1</v>
      </c>
      <c r="AJ122" s="947"/>
      <c r="AK122" s="947"/>
      <c r="AL122" s="947"/>
      <c r="AM122" s="947"/>
      <c r="AN122" s="947"/>
      <c r="AO122" s="947"/>
      <c r="AP122" s="947"/>
      <c r="AQ122" s="947"/>
      <c r="AR122" s="947"/>
      <c r="AS122" s="947"/>
      <c r="AT122" s="947"/>
      <c r="AU122" s="947"/>
      <c r="AV122" s="947"/>
      <c r="AW122" s="947"/>
      <c r="AX122" s="947"/>
      <c r="AY122" s="947"/>
      <c r="AZ122" s="947"/>
      <c r="BA122" s="947"/>
      <c r="BB122" s="947"/>
      <c r="BC122" s="947"/>
      <c r="BD122" s="947"/>
      <c r="BE122" s="947"/>
      <c r="BF122" s="947"/>
      <c r="BG122" s="947"/>
      <c r="BH122" s="947"/>
      <c r="BI122" s="947"/>
      <c r="BJ122" s="947"/>
      <c r="BK122" s="947"/>
      <c r="BL122" s="947"/>
      <c r="BM122" s="947"/>
      <c r="BN122" s="947"/>
      <c r="BO122" s="947"/>
      <c r="BP122" s="947"/>
      <c r="BQ122" s="947"/>
      <c r="BR122" s="947"/>
      <c r="BS122" s="947"/>
      <c r="BT122" s="947"/>
      <c r="BU122" s="947"/>
      <c r="BV122" s="947"/>
      <c r="BW122" s="947"/>
      <c r="BX122" s="947"/>
      <c r="BY122" s="947"/>
      <c r="BZ122" s="947"/>
      <c r="CA122" s="947"/>
      <c r="CB122" s="947"/>
      <c r="CC122" s="947"/>
      <c r="CD122" s="947"/>
      <c r="CE122" s="947"/>
      <c r="CF122" s="947"/>
      <c r="CG122" s="947"/>
      <c r="CH122" s="947"/>
      <c r="CI122" s="947"/>
      <c r="CJ122" s="947"/>
      <c r="CK122" s="947"/>
      <c r="CL122" s="947"/>
      <c r="CM122" s="947"/>
      <c r="CN122" s="947"/>
      <c r="CO122" s="947"/>
      <c r="CP122" s="947"/>
      <c r="CQ122" s="947"/>
      <c r="CR122" s="947"/>
      <c r="CS122" s="947"/>
      <c r="CT122" s="947"/>
      <c r="CU122" s="947"/>
      <c r="CV122" s="947"/>
      <c r="CW122" s="947"/>
      <c r="CX122" s="947"/>
      <c r="CY122" s="947"/>
      <c r="CZ122" s="947"/>
      <c r="DA122" s="947"/>
      <c r="DB122" s="947"/>
      <c r="DC122" s="947"/>
      <c r="DD122" s="947"/>
      <c r="DE122" s="947"/>
      <c r="DF122" s="947"/>
      <c r="DG122" s="947"/>
      <c r="DH122" s="947"/>
      <c r="DI122" s="947"/>
      <c r="DJ122" s="947"/>
      <c r="DK122" s="947"/>
      <c r="DL122" s="947"/>
      <c r="DM122" s="947"/>
      <c r="DN122" s="947"/>
      <c r="DO122" s="947"/>
      <c r="DP122" s="947"/>
      <c r="DQ122" s="947"/>
      <c r="DR122" s="947"/>
      <c r="DS122" s="947"/>
      <c r="DT122" s="947"/>
      <c r="DU122" s="947"/>
      <c r="DV122" s="947"/>
      <c r="DW122" s="947"/>
    </row>
    <row r="123" spans="1:127" ht="13.7" customHeight="1" x14ac:dyDescent="0.3">
      <c r="A123" s="1223" t="s">
        <v>239</v>
      </c>
      <c r="B123" s="1224" t="str">
        <f t="shared" si="49"/>
        <v>rgb:[188,143,143], hsl:[  0.0, 25.1, 64.9], hwb:[  0.0, 56.1, 26.3]</v>
      </c>
      <c r="C123" s="926" t="str">
        <f t="shared" si="50"/>
        <v>rgb(188 143 143)</v>
      </c>
      <c r="D123" s="926" t="str">
        <f t="shared" si="51"/>
        <v>hsl(0 25.1% 64.9%)</v>
      </c>
      <c r="E123" s="926" t="str">
        <f t="shared" si="52"/>
        <v>hwb(0 56.1% 26.3%)</v>
      </c>
      <c r="F123" s="964" t="str">
        <f t="shared" si="53"/>
        <v>188</v>
      </c>
      <c r="G123" s="965" t="str">
        <f t="shared" si="36"/>
        <v>143</v>
      </c>
      <c r="H123" s="966" t="str">
        <f t="shared" si="37"/>
        <v>143</v>
      </c>
      <c r="I123" s="964" t="str">
        <f t="shared" si="54"/>
        <v xml:space="preserve">  0.0</v>
      </c>
      <c r="J123" s="965" t="str">
        <f t="shared" si="38"/>
        <v xml:space="preserve"> 25.1</v>
      </c>
      <c r="K123" s="966" t="str">
        <f t="shared" si="39"/>
        <v xml:space="preserve"> 64.9</v>
      </c>
      <c r="L123" s="964" t="str">
        <f t="shared" si="55"/>
        <v xml:space="preserve">  0.0</v>
      </c>
      <c r="M123" s="965" t="str">
        <f t="shared" si="56"/>
        <v xml:space="preserve"> 56.1</v>
      </c>
      <c r="N123" s="966" t="str">
        <f t="shared" si="40"/>
        <v xml:space="preserve"> 26.3</v>
      </c>
      <c r="O123" s="984">
        <f t="shared" si="41"/>
        <v>0</v>
      </c>
      <c r="P123" s="985">
        <f t="shared" si="42"/>
        <v>25.1</v>
      </c>
      <c r="Q123" s="986">
        <f t="shared" si="57"/>
        <v>64.900000000000006</v>
      </c>
      <c r="R123" s="984">
        <f t="shared" si="58"/>
        <v>0</v>
      </c>
      <c r="S123" s="985">
        <f t="shared" si="59"/>
        <v>56.1</v>
      </c>
      <c r="T123" s="986">
        <f t="shared" si="43"/>
        <v>26.3</v>
      </c>
      <c r="U123" s="973">
        <v>188</v>
      </c>
      <c r="V123" s="974">
        <v>143</v>
      </c>
      <c r="W123" s="975">
        <v>143</v>
      </c>
      <c r="X123" s="996">
        <f t="shared" si="67"/>
        <v>0</v>
      </c>
      <c r="Y123" s="997">
        <f t="shared" si="68"/>
        <v>25.13966480446928</v>
      </c>
      <c r="Z123" s="998">
        <f t="shared" si="69"/>
        <v>64.901960784313729</v>
      </c>
      <c r="AA123" s="996">
        <f t="shared" si="70"/>
        <v>56.078431372549019</v>
      </c>
      <c r="AB123" s="998">
        <f t="shared" si="71"/>
        <v>26.274509803921564</v>
      </c>
      <c r="AC123" s="955">
        <f t="shared" si="60"/>
        <v>0.73725490196078436</v>
      </c>
      <c r="AD123" s="956">
        <f t="shared" si="61"/>
        <v>0.5607843137254902</v>
      </c>
      <c r="AE123" s="957">
        <f t="shared" si="62"/>
        <v>0.5607843137254902</v>
      </c>
      <c r="AF123" s="955">
        <f t="shared" si="63"/>
        <v>0.5607843137254902</v>
      </c>
      <c r="AG123" s="956">
        <f t="shared" si="64"/>
        <v>0.73725490196078436</v>
      </c>
      <c r="AH123" s="956">
        <f t="shared" si="65"/>
        <v>0.17647058823529416</v>
      </c>
      <c r="AI123" s="957">
        <f t="shared" si="66"/>
        <v>1.2980392156862746</v>
      </c>
      <c r="AJ123" s="947"/>
      <c r="AK123" s="947"/>
      <c r="AL123" s="947"/>
      <c r="AM123" s="947"/>
      <c r="AN123" s="947"/>
      <c r="AO123" s="947"/>
      <c r="AP123" s="947"/>
      <c r="AQ123" s="947"/>
      <c r="AR123" s="947"/>
      <c r="AS123" s="947"/>
      <c r="AT123" s="947"/>
      <c r="AU123" s="947"/>
      <c r="AV123" s="947"/>
      <c r="AW123" s="947"/>
      <c r="AX123" s="947"/>
      <c r="AY123" s="947"/>
      <c r="AZ123" s="947"/>
      <c r="BA123" s="947"/>
      <c r="BB123" s="947"/>
      <c r="BC123" s="947"/>
      <c r="BD123" s="947"/>
      <c r="BE123" s="947"/>
      <c r="BF123" s="947"/>
      <c r="BG123" s="947"/>
      <c r="BH123" s="947"/>
      <c r="BI123" s="947"/>
      <c r="BJ123" s="947"/>
      <c r="BK123" s="947"/>
      <c r="BL123" s="947"/>
      <c r="BM123" s="947"/>
      <c r="BN123" s="947"/>
      <c r="BO123" s="947"/>
      <c r="BP123" s="947"/>
      <c r="BQ123" s="947"/>
      <c r="BR123" s="947"/>
      <c r="BS123" s="947"/>
      <c r="BT123" s="947"/>
      <c r="BU123" s="947"/>
      <c r="BV123" s="947"/>
      <c r="BW123" s="947"/>
      <c r="BX123" s="947"/>
      <c r="BY123" s="947"/>
      <c r="BZ123" s="947"/>
      <c r="CA123" s="947"/>
      <c r="CB123" s="947"/>
      <c r="CC123" s="947"/>
      <c r="CD123" s="947"/>
      <c r="CE123" s="947"/>
      <c r="CF123" s="947"/>
      <c r="CG123" s="947"/>
      <c r="CH123" s="947"/>
      <c r="CI123" s="947"/>
      <c r="CJ123" s="947"/>
      <c r="CK123" s="947"/>
      <c r="CL123" s="947"/>
      <c r="CM123" s="947"/>
      <c r="CN123" s="947"/>
      <c r="CO123" s="947"/>
      <c r="CP123" s="947"/>
      <c r="CQ123" s="947"/>
      <c r="CR123" s="947"/>
      <c r="CS123" s="947"/>
      <c r="CT123" s="947"/>
      <c r="CU123" s="947"/>
      <c r="CV123" s="947"/>
      <c r="CW123" s="947"/>
      <c r="CX123" s="947"/>
      <c r="CY123" s="947"/>
      <c r="CZ123" s="947"/>
      <c r="DA123" s="947"/>
      <c r="DB123" s="947"/>
      <c r="DC123" s="947"/>
      <c r="DD123" s="947"/>
      <c r="DE123" s="947"/>
      <c r="DF123" s="947"/>
      <c r="DG123" s="947"/>
      <c r="DH123" s="947"/>
      <c r="DI123" s="947"/>
      <c r="DJ123" s="947"/>
      <c r="DK123" s="947"/>
      <c r="DL123" s="947"/>
      <c r="DM123" s="947"/>
      <c r="DN123" s="947"/>
      <c r="DO123" s="947"/>
      <c r="DP123" s="947"/>
      <c r="DQ123" s="947"/>
      <c r="DR123" s="947"/>
      <c r="DS123" s="947"/>
      <c r="DT123" s="947"/>
      <c r="DU123" s="947"/>
      <c r="DV123" s="947"/>
      <c r="DW123" s="947"/>
    </row>
    <row r="124" spans="1:127" ht="13.7" customHeight="1" x14ac:dyDescent="0.3">
      <c r="A124" s="1223" t="s">
        <v>240</v>
      </c>
      <c r="B124" s="1224" t="str">
        <f t="shared" si="49"/>
        <v>rgb:[ 65,105,225], hsl:[225.0, 72.7, 56.9], hwb:[225.0, 25.5, 11.8]</v>
      </c>
      <c r="C124" s="926" t="str">
        <f t="shared" si="50"/>
        <v>rgb(65 105 225)</v>
      </c>
      <c r="D124" s="926" t="str">
        <f t="shared" si="51"/>
        <v>hsl(225 72.7% 56.9%)</v>
      </c>
      <c r="E124" s="926" t="str">
        <f t="shared" si="52"/>
        <v>hwb(225 25.5% 11.8%)</v>
      </c>
      <c r="F124" s="964" t="str">
        <f t="shared" si="53"/>
        <v xml:space="preserve"> 65</v>
      </c>
      <c r="G124" s="965" t="str">
        <f t="shared" si="36"/>
        <v>105</v>
      </c>
      <c r="H124" s="966" t="str">
        <f t="shared" si="37"/>
        <v>225</v>
      </c>
      <c r="I124" s="964" t="str">
        <f t="shared" si="54"/>
        <v>225.0</v>
      </c>
      <c r="J124" s="965" t="str">
        <f t="shared" si="38"/>
        <v xml:space="preserve"> 72.7</v>
      </c>
      <c r="K124" s="966" t="str">
        <f t="shared" si="39"/>
        <v xml:space="preserve"> 56.9</v>
      </c>
      <c r="L124" s="964" t="str">
        <f t="shared" si="55"/>
        <v>225.0</v>
      </c>
      <c r="M124" s="965" t="str">
        <f t="shared" si="56"/>
        <v xml:space="preserve"> 25.5</v>
      </c>
      <c r="N124" s="966" t="str">
        <f t="shared" si="40"/>
        <v xml:space="preserve"> 11.8</v>
      </c>
      <c r="O124" s="984">
        <f t="shared" si="41"/>
        <v>225</v>
      </c>
      <c r="P124" s="985">
        <f t="shared" si="42"/>
        <v>72.7</v>
      </c>
      <c r="Q124" s="986">
        <f t="shared" si="57"/>
        <v>56.9</v>
      </c>
      <c r="R124" s="984">
        <f t="shared" si="58"/>
        <v>225</v>
      </c>
      <c r="S124" s="985">
        <f t="shared" si="59"/>
        <v>25.5</v>
      </c>
      <c r="T124" s="986">
        <f t="shared" si="43"/>
        <v>11.8</v>
      </c>
      <c r="U124" s="973">
        <v>65</v>
      </c>
      <c r="V124" s="974">
        <v>105</v>
      </c>
      <c r="W124" s="975">
        <v>225</v>
      </c>
      <c r="X124" s="996">
        <f t="shared" si="67"/>
        <v>225</v>
      </c>
      <c r="Y124" s="997">
        <f t="shared" si="68"/>
        <v>72.72727272727272</v>
      </c>
      <c r="Z124" s="998">
        <f t="shared" si="69"/>
        <v>56.862745098039213</v>
      </c>
      <c r="AA124" s="996">
        <f t="shared" si="70"/>
        <v>25.490196078431371</v>
      </c>
      <c r="AB124" s="998">
        <f t="shared" si="71"/>
        <v>11.764705882352944</v>
      </c>
      <c r="AC124" s="955">
        <f t="shared" si="60"/>
        <v>0.25490196078431371</v>
      </c>
      <c r="AD124" s="956">
        <f t="shared" si="61"/>
        <v>0.41176470588235292</v>
      </c>
      <c r="AE124" s="957">
        <f t="shared" si="62"/>
        <v>0.88235294117647056</v>
      </c>
      <c r="AF124" s="955">
        <f t="shared" si="63"/>
        <v>0.25490196078431371</v>
      </c>
      <c r="AG124" s="956">
        <f t="shared" si="64"/>
        <v>0.88235294117647056</v>
      </c>
      <c r="AH124" s="956">
        <f t="shared" si="65"/>
        <v>0.62745098039215685</v>
      </c>
      <c r="AI124" s="957">
        <f t="shared" si="66"/>
        <v>1.1372549019607843</v>
      </c>
      <c r="AJ124" s="947"/>
      <c r="AK124" s="947"/>
      <c r="AL124" s="947"/>
      <c r="AM124" s="947"/>
      <c r="AN124" s="947"/>
      <c r="AO124" s="947"/>
      <c r="AP124" s="947"/>
      <c r="AQ124" s="947"/>
      <c r="AR124" s="947"/>
      <c r="AS124" s="947"/>
      <c r="AT124" s="947"/>
      <c r="AU124" s="947"/>
      <c r="AV124" s="947"/>
      <c r="AW124" s="947"/>
      <c r="AX124" s="947"/>
      <c r="AY124" s="947"/>
      <c r="AZ124" s="947"/>
      <c r="BA124" s="947"/>
      <c r="BB124" s="947"/>
      <c r="BC124" s="947"/>
      <c r="BD124" s="947"/>
      <c r="BE124" s="947"/>
      <c r="BF124" s="947"/>
      <c r="BG124" s="947"/>
      <c r="BH124" s="947"/>
      <c r="BI124" s="947"/>
      <c r="BJ124" s="947"/>
      <c r="BK124" s="947"/>
      <c r="BL124" s="947"/>
      <c r="BM124" s="947"/>
      <c r="BN124" s="947"/>
      <c r="BO124" s="947"/>
      <c r="BP124" s="947"/>
      <c r="BQ124" s="947"/>
      <c r="BR124" s="947"/>
      <c r="BS124" s="947"/>
      <c r="BT124" s="947"/>
      <c r="BU124" s="947"/>
      <c r="BV124" s="947"/>
      <c r="BW124" s="947"/>
      <c r="BX124" s="947"/>
      <c r="BY124" s="947"/>
      <c r="BZ124" s="947"/>
      <c r="CA124" s="947"/>
      <c r="CB124" s="947"/>
      <c r="CC124" s="947"/>
      <c r="CD124" s="947"/>
      <c r="CE124" s="947"/>
      <c r="CF124" s="947"/>
      <c r="CG124" s="947"/>
      <c r="CH124" s="947"/>
      <c r="CI124" s="947"/>
      <c r="CJ124" s="947"/>
      <c r="CK124" s="947"/>
      <c r="CL124" s="947"/>
      <c r="CM124" s="947"/>
      <c r="CN124" s="947"/>
      <c r="CO124" s="947"/>
      <c r="CP124" s="947"/>
      <c r="CQ124" s="947"/>
      <c r="CR124" s="947"/>
      <c r="CS124" s="947"/>
      <c r="CT124" s="947"/>
      <c r="CU124" s="947"/>
      <c r="CV124" s="947"/>
      <c r="CW124" s="947"/>
      <c r="CX124" s="947"/>
      <c r="CY124" s="947"/>
      <c r="CZ124" s="947"/>
      <c r="DA124" s="947"/>
      <c r="DB124" s="947"/>
      <c r="DC124" s="947"/>
      <c r="DD124" s="947"/>
      <c r="DE124" s="947"/>
      <c r="DF124" s="947"/>
      <c r="DG124" s="947"/>
      <c r="DH124" s="947"/>
      <c r="DI124" s="947"/>
      <c r="DJ124" s="947"/>
      <c r="DK124" s="947"/>
      <c r="DL124" s="947"/>
      <c r="DM124" s="947"/>
      <c r="DN124" s="947"/>
      <c r="DO124" s="947"/>
      <c r="DP124" s="947"/>
      <c r="DQ124" s="947"/>
      <c r="DR124" s="947"/>
      <c r="DS124" s="947"/>
      <c r="DT124" s="947"/>
      <c r="DU124" s="947"/>
      <c r="DV124" s="947"/>
      <c r="DW124" s="947"/>
    </row>
    <row r="125" spans="1:127" ht="13.7" customHeight="1" x14ac:dyDescent="0.3">
      <c r="A125" s="1223" t="s">
        <v>241</v>
      </c>
      <c r="B125" s="1224" t="str">
        <f t="shared" si="49"/>
        <v>rgb:[139, 69, 19], hsl:[ 25.0, 75.9, 31.0], hwb:[ 25.0,  7.5, 45.5]</v>
      </c>
      <c r="C125" s="926" t="str">
        <f t="shared" si="50"/>
        <v>rgb(139 69 19)</v>
      </c>
      <c r="D125" s="926" t="str">
        <f t="shared" si="51"/>
        <v>hsl(25 75.9% 31%)</v>
      </c>
      <c r="E125" s="926" t="str">
        <f t="shared" si="52"/>
        <v>hwb(25 7.5% 45.5%)</v>
      </c>
      <c r="F125" s="964" t="str">
        <f t="shared" si="53"/>
        <v>139</v>
      </c>
      <c r="G125" s="965" t="str">
        <f t="shared" si="36"/>
        <v xml:space="preserve"> 69</v>
      </c>
      <c r="H125" s="966" t="str">
        <f t="shared" si="37"/>
        <v xml:space="preserve"> 19</v>
      </c>
      <c r="I125" s="964" t="str">
        <f t="shared" si="54"/>
        <v xml:space="preserve"> 25.0</v>
      </c>
      <c r="J125" s="965" t="str">
        <f t="shared" si="38"/>
        <v xml:space="preserve"> 75.9</v>
      </c>
      <c r="K125" s="966" t="str">
        <f t="shared" si="39"/>
        <v xml:space="preserve"> 31.0</v>
      </c>
      <c r="L125" s="964" t="str">
        <f t="shared" si="55"/>
        <v xml:space="preserve"> 25.0</v>
      </c>
      <c r="M125" s="965" t="str">
        <f t="shared" si="56"/>
        <v xml:space="preserve">  7.5</v>
      </c>
      <c r="N125" s="966" t="str">
        <f t="shared" si="40"/>
        <v xml:space="preserve"> 45.5</v>
      </c>
      <c r="O125" s="984">
        <f t="shared" si="41"/>
        <v>25</v>
      </c>
      <c r="P125" s="985">
        <f t="shared" si="42"/>
        <v>75.900000000000006</v>
      </c>
      <c r="Q125" s="986">
        <f t="shared" si="57"/>
        <v>31</v>
      </c>
      <c r="R125" s="984">
        <f t="shared" si="58"/>
        <v>25</v>
      </c>
      <c r="S125" s="985">
        <f t="shared" si="59"/>
        <v>7.5</v>
      </c>
      <c r="T125" s="986">
        <f t="shared" si="43"/>
        <v>45.5</v>
      </c>
      <c r="U125" s="973">
        <v>139</v>
      </c>
      <c r="V125" s="974">
        <v>69</v>
      </c>
      <c r="W125" s="975">
        <v>19</v>
      </c>
      <c r="X125" s="996">
        <f t="shared" si="67"/>
        <v>24.999999999999996</v>
      </c>
      <c r="Y125" s="997">
        <f t="shared" si="68"/>
        <v>75.949367088607602</v>
      </c>
      <c r="Z125" s="998">
        <f t="shared" si="69"/>
        <v>30.980392156862742</v>
      </c>
      <c r="AA125" s="996">
        <f t="shared" si="70"/>
        <v>7.4509803921568629</v>
      </c>
      <c r="AB125" s="998">
        <f t="shared" si="71"/>
        <v>45.490196078431374</v>
      </c>
      <c r="AC125" s="955">
        <f t="shared" si="60"/>
        <v>0.54509803921568623</v>
      </c>
      <c r="AD125" s="956">
        <f t="shared" si="61"/>
        <v>0.27058823529411763</v>
      </c>
      <c r="AE125" s="957">
        <f t="shared" si="62"/>
        <v>7.4509803921568626E-2</v>
      </c>
      <c r="AF125" s="955">
        <f t="shared" si="63"/>
        <v>7.4509803921568626E-2</v>
      </c>
      <c r="AG125" s="956">
        <f t="shared" si="64"/>
        <v>0.54509803921568623</v>
      </c>
      <c r="AH125" s="956">
        <f t="shared" si="65"/>
        <v>0.47058823529411759</v>
      </c>
      <c r="AI125" s="957">
        <f t="shared" si="66"/>
        <v>0.61960784313725481</v>
      </c>
      <c r="AJ125" s="947"/>
      <c r="AK125" s="947"/>
      <c r="AL125" s="947"/>
      <c r="AM125" s="947"/>
      <c r="AN125" s="947"/>
      <c r="AO125" s="947"/>
      <c r="AP125" s="947"/>
      <c r="AQ125" s="947"/>
      <c r="AR125" s="947"/>
      <c r="AS125" s="947"/>
      <c r="AT125" s="947"/>
      <c r="AU125" s="947"/>
      <c r="AV125" s="947"/>
      <c r="AW125" s="947"/>
      <c r="AX125" s="947"/>
      <c r="AY125" s="947"/>
      <c r="AZ125" s="947"/>
      <c r="BA125" s="947"/>
      <c r="BB125" s="947"/>
      <c r="BC125" s="947"/>
      <c r="BD125" s="947"/>
      <c r="BE125" s="947"/>
      <c r="BF125" s="947"/>
      <c r="BG125" s="947"/>
      <c r="BH125" s="947"/>
      <c r="BI125" s="947"/>
      <c r="BJ125" s="947"/>
      <c r="BK125" s="947"/>
      <c r="BL125" s="947"/>
      <c r="BM125" s="947"/>
      <c r="BN125" s="947"/>
      <c r="BO125" s="947"/>
      <c r="BP125" s="947"/>
      <c r="BQ125" s="947"/>
      <c r="BR125" s="947"/>
      <c r="BS125" s="947"/>
      <c r="BT125" s="947"/>
      <c r="BU125" s="947"/>
      <c r="BV125" s="947"/>
      <c r="BW125" s="947"/>
      <c r="BX125" s="947"/>
      <c r="BY125" s="947"/>
      <c r="BZ125" s="947"/>
      <c r="CA125" s="947"/>
      <c r="CB125" s="947"/>
      <c r="CC125" s="947"/>
      <c r="CD125" s="947"/>
      <c r="CE125" s="947"/>
      <c r="CF125" s="947"/>
      <c r="CG125" s="947"/>
      <c r="CH125" s="947"/>
      <c r="CI125" s="947"/>
      <c r="CJ125" s="947"/>
      <c r="CK125" s="947"/>
      <c r="CL125" s="947"/>
      <c r="CM125" s="947"/>
      <c r="CN125" s="947"/>
      <c r="CO125" s="947"/>
      <c r="CP125" s="947"/>
      <c r="CQ125" s="947"/>
      <c r="CR125" s="947"/>
      <c r="CS125" s="947"/>
      <c r="CT125" s="947"/>
      <c r="CU125" s="947"/>
      <c r="CV125" s="947"/>
      <c r="CW125" s="947"/>
      <c r="CX125" s="947"/>
      <c r="CY125" s="947"/>
      <c r="CZ125" s="947"/>
      <c r="DA125" s="947"/>
      <c r="DB125" s="947"/>
      <c r="DC125" s="947"/>
      <c r="DD125" s="947"/>
      <c r="DE125" s="947"/>
      <c r="DF125" s="947"/>
      <c r="DG125" s="947"/>
      <c r="DH125" s="947"/>
      <c r="DI125" s="947"/>
      <c r="DJ125" s="947"/>
      <c r="DK125" s="947"/>
      <c r="DL125" s="947"/>
      <c r="DM125" s="947"/>
      <c r="DN125" s="947"/>
      <c r="DO125" s="947"/>
      <c r="DP125" s="947"/>
      <c r="DQ125" s="947"/>
      <c r="DR125" s="947"/>
      <c r="DS125" s="947"/>
      <c r="DT125" s="947"/>
      <c r="DU125" s="947"/>
      <c r="DV125" s="947"/>
      <c r="DW125" s="947"/>
    </row>
    <row r="126" spans="1:127" ht="13.7" customHeight="1" x14ac:dyDescent="0.3">
      <c r="A126" s="1223" t="s">
        <v>242</v>
      </c>
      <c r="B126" s="1224" t="str">
        <f t="shared" si="49"/>
        <v>rgb:[250,128,114], hsl:[  6.2, 93.2, 71.4], hwb:[  6.2, 44.7,  2.0]</v>
      </c>
      <c r="C126" s="926" t="str">
        <f t="shared" si="50"/>
        <v>rgb(250 128 114)</v>
      </c>
      <c r="D126" s="926" t="str">
        <f t="shared" si="51"/>
        <v>hsl(6.2 93.2% 71.4%)</v>
      </c>
      <c r="E126" s="926" t="str">
        <f t="shared" si="52"/>
        <v>hwb(6.2 44.7% 2%)</v>
      </c>
      <c r="F126" s="964" t="str">
        <f t="shared" si="53"/>
        <v>250</v>
      </c>
      <c r="G126" s="965" t="str">
        <f t="shared" si="36"/>
        <v>128</v>
      </c>
      <c r="H126" s="966" t="str">
        <f t="shared" si="37"/>
        <v>114</v>
      </c>
      <c r="I126" s="964" t="str">
        <f t="shared" si="54"/>
        <v xml:space="preserve">  6.2</v>
      </c>
      <c r="J126" s="965" t="str">
        <f t="shared" si="38"/>
        <v xml:space="preserve"> 93.2</v>
      </c>
      <c r="K126" s="966" t="str">
        <f t="shared" si="39"/>
        <v xml:space="preserve"> 71.4</v>
      </c>
      <c r="L126" s="964" t="str">
        <f t="shared" si="55"/>
        <v xml:space="preserve">  6.2</v>
      </c>
      <c r="M126" s="965" t="str">
        <f t="shared" si="56"/>
        <v xml:space="preserve"> 44.7</v>
      </c>
      <c r="N126" s="966" t="str">
        <f t="shared" si="40"/>
        <v xml:space="preserve">  2.0</v>
      </c>
      <c r="O126" s="984">
        <f t="shared" si="41"/>
        <v>6.2</v>
      </c>
      <c r="P126" s="985">
        <f t="shared" si="42"/>
        <v>93.2</v>
      </c>
      <c r="Q126" s="986">
        <f t="shared" si="57"/>
        <v>71.400000000000006</v>
      </c>
      <c r="R126" s="984">
        <f t="shared" si="58"/>
        <v>6.2</v>
      </c>
      <c r="S126" s="985">
        <f t="shared" si="59"/>
        <v>44.7</v>
      </c>
      <c r="T126" s="986">
        <f t="shared" si="43"/>
        <v>2</v>
      </c>
      <c r="U126" s="973">
        <v>250</v>
      </c>
      <c r="V126" s="974">
        <v>128</v>
      </c>
      <c r="W126" s="975">
        <v>114</v>
      </c>
      <c r="X126" s="996">
        <f t="shared" si="67"/>
        <v>6.1764705882352917</v>
      </c>
      <c r="Y126" s="997">
        <f t="shared" si="68"/>
        <v>93.150684931506831</v>
      </c>
      <c r="Z126" s="998">
        <f t="shared" si="69"/>
        <v>71.372549019607845</v>
      </c>
      <c r="AA126" s="996">
        <f t="shared" si="70"/>
        <v>44.705882352941181</v>
      </c>
      <c r="AB126" s="998">
        <f t="shared" si="71"/>
        <v>1.9607843137254943</v>
      </c>
      <c r="AC126" s="955">
        <f t="shared" si="60"/>
        <v>0.98039215686274506</v>
      </c>
      <c r="AD126" s="956">
        <f t="shared" si="61"/>
        <v>0.50196078431372548</v>
      </c>
      <c r="AE126" s="957">
        <f t="shared" si="62"/>
        <v>0.44705882352941179</v>
      </c>
      <c r="AF126" s="955">
        <f t="shared" si="63"/>
        <v>0.44705882352941179</v>
      </c>
      <c r="AG126" s="956">
        <f t="shared" si="64"/>
        <v>0.98039215686274506</v>
      </c>
      <c r="AH126" s="956">
        <f t="shared" si="65"/>
        <v>0.53333333333333321</v>
      </c>
      <c r="AI126" s="957">
        <f t="shared" si="66"/>
        <v>1.4274509803921569</v>
      </c>
      <c r="AJ126" s="947"/>
      <c r="AK126" s="947"/>
      <c r="AL126" s="947"/>
      <c r="AM126" s="947"/>
      <c r="AN126" s="947"/>
      <c r="AO126" s="947"/>
      <c r="AP126" s="947"/>
      <c r="AQ126" s="947"/>
      <c r="AR126" s="947"/>
      <c r="AS126" s="947"/>
      <c r="AT126" s="947"/>
      <c r="AU126" s="947"/>
      <c r="AV126" s="947"/>
      <c r="AW126" s="947"/>
      <c r="AX126" s="947"/>
      <c r="AY126" s="947"/>
      <c r="AZ126" s="947"/>
      <c r="BA126" s="947"/>
      <c r="BB126" s="947"/>
      <c r="BC126" s="947"/>
      <c r="BD126" s="947"/>
      <c r="BE126" s="947"/>
      <c r="BF126" s="947"/>
      <c r="BG126" s="947"/>
      <c r="BH126" s="947"/>
      <c r="BI126" s="947"/>
      <c r="BJ126" s="947"/>
      <c r="BK126" s="947"/>
      <c r="BL126" s="947"/>
      <c r="BM126" s="947"/>
      <c r="BN126" s="947"/>
      <c r="BO126" s="947"/>
      <c r="BP126" s="947"/>
      <c r="BQ126" s="947"/>
      <c r="BR126" s="947"/>
      <c r="BS126" s="947"/>
      <c r="BT126" s="947"/>
      <c r="BU126" s="947"/>
      <c r="BV126" s="947"/>
      <c r="BW126" s="947"/>
      <c r="BX126" s="947"/>
      <c r="BY126" s="947"/>
      <c r="BZ126" s="947"/>
      <c r="CA126" s="947"/>
      <c r="CB126" s="947"/>
      <c r="CC126" s="947"/>
      <c r="CD126" s="947"/>
      <c r="CE126" s="947"/>
      <c r="CF126" s="947"/>
      <c r="CG126" s="947"/>
      <c r="CH126" s="947"/>
      <c r="CI126" s="947"/>
      <c r="CJ126" s="947"/>
      <c r="CK126" s="947"/>
      <c r="CL126" s="947"/>
      <c r="CM126" s="947"/>
      <c r="CN126" s="947"/>
      <c r="CO126" s="947"/>
      <c r="CP126" s="947"/>
      <c r="CQ126" s="947"/>
      <c r="CR126" s="947"/>
      <c r="CS126" s="947"/>
      <c r="CT126" s="947"/>
      <c r="CU126" s="947"/>
      <c r="CV126" s="947"/>
      <c r="CW126" s="947"/>
      <c r="CX126" s="947"/>
      <c r="CY126" s="947"/>
      <c r="CZ126" s="947"/>
      <c r="DA126" s="947"/>
      <c r="DB126" s="947"/>
      <c r="DC126" s="947"/>
      <c r="DD126" s="947"/>
      <c r="DE126" s="947"/>
      <c r="DF126" s="947"/>
      <c r="DG126" s="947"/>
      <c r="DH126" s="947"/>
      <c r="DI126" s="947"/>
      <c r="DJ126" s="947"/>
      <c r="DK126" s="947"/>
      <c r="DL126" s="947"/>
      <c r="DM126" s="947"/>
      <c r="DN126" s="947"/>
      <c r="DO126" s="947"/>
      <c r="DP126" s="947"/>
      <c r="DQ126" s="947"/>
      <c r="DR126" s="947"/>
      <c r="DS126" s="947"/>
      <c r="DT126" s="947"/>
      <c r="DU126" s="947"/>
      <c r="DV126" s="947"/>
      <c r="DW126" s="947"/>
    </row>
    <row r="127" spans="1:127" ht="13.7" customHeight="1" x14ac:dyDescent="0.3">
      <c r="A127" s="1223" t="s">
        <v>243</v>
      </c>
      <c r="B127" s="1224" t="str">
        <f t="shared" si="49"/>
        <v>rgb:[244,164, 96], hsl:[ 27.6, 87.1, 66.7], hwb:[ 27.6, 37.6,  4.3]</v>
      </c>
      <c r="C127" s="926" t="str">
        <f t="shared" si="50"/>
        <v>rgb(244 164 96)</v>
      </c>
      <c r="D127" s="926" t="str">
        <f t="shared" si="51"/>
        <v>hsl(27.6 87.1% 66.7%)</v>
      </c>
      <c r="E127" s="926" t="str">
        <f t="shared" si="52"/>
        <v>hwb(27.6 37.6% 4.3%)</v>
      </c>
      <c r="F127" s="964" t="str">
        <f t="shared" si="53"/>
        <v>244</v>
      </c>
      <c r="G127" s="965" t="str">
        <f t="shared" si="36"/>
        <v>164</v>
      </c>
      <c r="H127" s="966" t="str">
        <f t="shared" si="37"/>
        <v xml:space="preserve"> 96</v>
      </c>
      <c r="I127" s="964" t="str">
        <f t="shared" si="54"/>
        <v xml:space="preserve"> 27.6</v>
      </c>
      <c r="J127" s="965" t="str">
        <f t="shared" si="38"/>
        <v xml:space="preserve"> 87.1</v>
      </c>
      <c r="K127" s="966" t="str">
        <f t="shared" si="39"/>
        <v xml:space="preserve"> 66.7</v>
      </c>
      <c r="L127" s="964" t="str">
        <f t="shared" si="55"/>
        <v xml:space="preserve"> 27.6</v>
      </c>
      <c r="M127" s="965" t="str">
        <f t="shared" si="56"/>
        <v xml:space="preserve"> 37.6</v>
      </c>
      <c r="N127" s="966" t="str">
        <f t="shared" si="40"/>
        <v xml:space="preserve">  4.3</v>
      </c>
      <c r="O127" s="984">
        <f t="shared" si="41"/>
        <v>27.6</v>
      </c>
      <c r="P127" s="985">
        <f t="shared" si="42"/>
        <v>87.1</v>
      </c>
      <c r="Q127" s="986">
        <f t="shared" si="57"/>
        <v>66.7</v>
      </c>
      <c r="R127" s="984">
        <f t="shared" si="58"/>
        <v>27.6</v>
      </c>
      <c r="S127" s="985">
        <f t="shared" si="59"/>
        <v>37.6</v>
      </c>
      <c r="T127" s="986">
        <f t="shared" si="43"/>
        <v>4.3</v>
      </c>
      <c r="U127" s="973">
        <v>244</v>
      </c>
      <c r="V127" s="974">
        <v>164</v>
      </c>
      <c r="W127" s="975">
        <v>96</v>
      </c>
      <c r="X127" s="996">
        <f t="shared" si="67"/>
        <v>27.567567567567568</v>
      </c>
      <c r="Y127" s="997">
        <f t="shared" si="68"/>
        <v>87.058823529411782</v>
      </c>
      <c r="Z127" s="998">
        <f t="shared" si="69"/>
        <v>66.666666666666671</v>
      </c>
      <c r="AA127" s="996">
        <f t="shared" si="70"/>
        <v>37.647058823529413</v>
      </c>
      <c r="AB127" s="998">
        <f t="shared" si="71"/>
        <v>4.3137254901960738</v>
      </c>
      <c r="AC127" s="955">
        <f t="shared" si="60"/>
        <v>0.95686274509803926</v>
      </c>
      <c r="AD127" s="956">
        <f t="shared" si="61"/>
        <v>0.64313725490196083</v>
      </c>
      <c r="AE127" s="957">
        <f t="shared" si="62"/>
        <v>0.37647058823529411</v>
      </c>
      <c r="AF127" s="955">
        <f t="shared" si="63"/>
        <v>0.37647058823529411</v>
      </c>
      <c r="AG127" s="956">
        <f t="shared" si="64"/>
        <v>0.95686274509803926</v>
      </c>
      <c r="AH127" s="956">
        <f t="shared" si="65"/>
        <v>0.58039215686274515</v>
      </c>
      <c r="AI127" s="957">
        <f t="shared" si="66"/>
        <v>1.3333333333333335</v>
      </c>
      <c r="AJ127" s="947"/>
      <c r="AK127" s="947"/>
      <c r="AL127" s="947"/>
      <c r="AM127" s="947"/>
      <c r="AN127" s="947"/>
      <c r="AO127" s="947"/>
      <c r="AP127" s="947"/>
      <c r="AQ127" s="947"/>
      <c r="AR127" s="947"/>
      <c r="AS127" s="947"/>
      <c r="AT127" s="947"/>
      <c r="AU127" s="947"/>
      <c r="AV127" s="947"/>
      <c r="AW127" s="947"/>
      <c r="AX127" s="947"/>
      <c r="AY127" s="947"/>
      <c r="AZ127" s="947"/>
      <c r="BA127" s="947"/>
      <c r="BB127" s="947"/>
      <c r="BC127" s="947"/>
      <c r="BD127" s="947"/>
      <c r="BE127" s="947"/>
      <c r="BF127" s="947"/>
      <c r="BG127" s="947"/>
      <c r="BH127" s="947"/>
      <c r="BI127" s="947"/>
      <c r="BJ127" s="947"/>
      <c r="BK127" s="947"/>
      <c r="BL127" s="947"/>
      <c r="BM127" s="947"/>
      <c r="BN127" s="947"/>
      <c r="BO127" s="947"/>
      <c r="BP127" s="947"/>
      <c r="BQ127" s="947"/>
      <c r="BR127" s="947"/>
      <c r="BS127" s="947"/>
      <c r="BT127" s="947"/>
      <c r="BU127" s="947"/>
      <c r="BV127" s="947"/>
      <c r="BW127" s="947"/>
      <c r="BX127" s="947"/>
      <c r="BY127" s="947"/>
      <c r="BZ127" s="947"/>
      <c r="CA127" s="947"/>
      <c r="CB127" s="947"/>
      <c r="CC127" s="947"/>
      <c r="CD127" s="947"/>
      <c r="CE127" s="947"/>
      <c r="CF127" s="947"/>
      <c r="CG127" s="947"/>
      <c r="CH127" s="947"/>
      <c r="CI127" s="947"/>
      <c r="CJ127" s="947"/>
      <c r="CK127" s="947"/>
      <c r="CL127" s="947"/>
      <c r="CM127" s="947"/>
      <c r="CN127" s="947"/>
      <c r="CO127" s="947"/>
      <c r="CP127" s="947"/>
      <c r="CQ127" s="947"/>
      <c r="CR127" s="947"/>
      <c r="CS127" s="947"/>
      <c r="CT127" s="947"/>
      <c r="CU127" s="947"/>
      <c r="CV127" s="947"/>
      <c r="CW127" s="947"/>
      <c r="CX127" s="947"/>
      <c r="CY127" s="947"/>
      <c r="CZ127" s="947"/>
      <c r="DA127" s="947"/>
      <c r="DB127" s="947"/>
      <c r="DC127" s="947"/>
      <c r="DD127" s="947"/>
      <c r="DE127" s="947"/>
      <c r="DF127" s="947"/>
      <c r="DG127" s="947"/>
      <c r="DH127" s="947"/>
      <c r="DI127" s="947"/>
      <c r="DJ127" s="947"/>
      <c r="DK127" s="947"/>
      <c r="DL127" s="947"/>
      <c r="DM127" s="947"/>
      <c r="DN127" s="947"/>
      <c r="DO127" s="947"/>
      <c r="DP127" s="947"/>
      <c r="DQ127" s="947"/>
      <c r="DR127" s="947"/>
      <c r="DS127" s="947"/>
      <c r="DT127" s="947"/>
      <c r="DU127" s="947"/>
      <c r="DV127" s="947"/>
      <c r="DW127" s="947"/>
    </row>
    <row r="128" spans="1:127" ht="13.7" customHeight="1" x14ac:dyDescent="0.3">
      <c r="A128" s="1223" t="s">
        <v>244</v>
      </c>
      <c r="B128" s="1224" t="str">
        <f t="shared" si="49"/>
        <v>rgb:[ 46,139, 87], hsl:[146.5, 50.3, 36.3], hwb:[146.5, 18.0, 45.5]</v>
      </c>
      <c r="C128" s="926" t="str">
        <f t="shared" si="50"/>
        <v>rgb(46 139 87)</v>
      </c>
      <c r="D128" s="926" t="str">
        <f t="shared" si="51"/>
        <v>hsl(146.5 50.3% 36.3%)</v>
      </c>
      <c r="E128" s="926" t="str">
        <f t="shared" si="52"/>
        <v>hwb(146.5 18% 45.5%)</v>
      </c>
      <c r="F128" s="964" t="str">
        <f t="shared" si="53"/>
        <v xml:space="preserve"> 46</v>
      </c>
      <c r="G128" s="965" t="str">
        <f t="shared" si="36"/>
        <v>139</v>
      </c>
      <c r="H128" s="966" t="str">
        <f t="shared" si="37"/>
        <v xml:space="preserve"> 87</v>
      </c>
      <c r="I128" s="964" t="str">
        <f t="shared" si="54"/>
        <v>146.5</v>
      </c>
      <c r="J128" s="965" t="str">
        <f t="shared" si="38"/>
        <v xml:space="preserve"> 50.3</v>
      </c>
      <c r="K128" s="966" t="str">
        <f t="shared" si="39"/>
        <v xml:space="preserve"> 36.3</v>
      </c>
      <c r="L128" s="964" t="str">
        <f t="shared" si="55"/>
        <v>146.5</v>
      </c>
      <c r="M128" s="965" t="str">
        <f t="shared" si="56"/>
        <v xml:space="preserve"> 18.0</v>
      </c>
      <c r="N128" s="966" t="str">
        <f t="shared" si="40"/>
        <v xml:space="preserve"> 45.5</v>
      </c>
      <c r="O128" s="984">
        <f t="shared" si="41"/>
        <v>146.5</v>
      </c>
      <c r="P128" s="985">
        <f t="shared" si="42"/>
        <v>50.3</v>
      </c>
      <c r="Q128" s="986">
        <f t="shared" si="57"/>
        <v>36.299999999999997</v>
      </c>
      <c r="R128" s="984">
        <f t="shared" si="58"/>
        <v>146.5</v>
      </c>
      <c r="S128" s="985">
        <f t="shared" si="59"/>
        <v>18</v>
      </c>
      <c r="T128" s="986">
        <f t="shared" si="43"/>
        <v>45.5</v>
      </c>
      <c r="U128" s="973">
        <v>46</v>
      </c>
      <c r="V128" s="974">
        <v>139</v>
      </c>
      <c r="W128" s="975">
        <v>87</v>
      </c>
      <c r="X128" s="996">
        <f t="shared" si="67"/>
        <v>146.45161290322582</v>
      </c>
      <c r="Y128" s="997">
        <f t="shared" si="68"/>
        <v>50.27027027027026</v>
      </c>
      <c r="Z128" s="998">
        <f t="shared" si="69"/>
        <v>36.274509803921568</v>
      </c>
      <c r="AA128" s="996">
        <f t="shared" si="70"/>
        <v>18.03921568627451</v>
      </c>
      <c r="AB128" s="998">
        <f t="shared" si="71"/>
        <v>45.490196078431374</v>
      </c>
      <c r="AC128" s="955">
        <f t="shared" si="60"/>
        <v>0.1803921568627451</v>
      </c>
      <c r="AD128" s="956">
        <f t="shared" si="61"/>
        <v>0.54509803921568623</v>
      </c>
      <c r="AE128" s="957">
        <f t="shared" si="62"/>
        <v>0.3411764705882353</v>
      </c>
      <c r="AF128" s="955">
        <f t="shared" si="63"/>
        <v>0.1803921568627451</v>
      </c>
      <c r="AG128" s="956">
        <f t="shared" si="64"/>
        <v>0.54509803921568623</v>
      </c>
      <c r="AH128" s="956">
        <f t="shared" si="65"/>
        <v>0.3647058823529411</v>
      </c>
      <c r="AI128" s="957">
        <f t="shared" si="66"/>
        <v>0.72549019607843135</v>
      </c>
      <c r="AJ128" s="947"/>
      <c r="AK128" s="947"/>
      <c r="AL128" s="947"/>
      <c r="AM128" s="947"/>
      <c r="AN128" s="947"/>
      <c r="AO128" s="947"/>
      <c r="AP128" s="947"/>
      <c r="AQ128" s="947"/>
      <c r="AR128" s="947"/>
      <c r="AS128" s="947"/>
      <c r="AT128" s="947"/>
      <c r="AU128" s="947"/>
      <c r="AV128" s="947"/>
      <c r="AW128" s="947"/>
      <c r="AX128" s="947"/>
      <c r="AY128" s="947"/>
      <c r="AZ128" s="947"/>
      <c r="BA128" s="947"/>
      <c r="BB128" s="947"/>
      <c r="BC128" s="947"/>
      <c r="BD128" s="947"/>
      <c r="BE128" s="947"/>
      <c r="BF128" s="947"/>
      <c r="BG128" s="947"/>
      <c r="BH128" s="947"/>
      <c r="BI128" s="947"/>
      <c r="BJ128" s="947"/>
      <c r="BK128" s="947"/>
      <c r="BL128" s="947"/>
      <c r="BM128" s="947"/>
      <c r="BN128" s="947"/>
      <c r="BO128" s="947"/>
      <c r="BP128" s="947"/>
      <c r="BQ128" s="947"/>
      <c r="BR128" s="947"/>
      <c r="BS128" s="947"/>
      <c r="BT128" s="947"/>
      <c r="BU128" s="947"/>
      <c r="BV128" s="947"/>
      <c r="BW128" s="947"/>
      <c r="BX128" s="947"/>
      <c r="BY128" s="947"/>
      <c r="BZ128" s="947"/>
      <c r="CA128" s="947"/>
      <c r="CB128" s="947"/>
      <c r="CC128" s="947"/>
      <c r="CD128" s="947"/>
      <c r="CE128" s="947"/>
      <c r="CF128" s="947"/>
      <c r="CG128" s="947"/>
      <c r="CH128" s="947"/>
      <c r="CI128" s="947"/>
      <c r="CJ128" s="947"/>
      <c r="CK128" s="947"/>
      <c r="CL128" s="947"/>
      <c r="CM128" s="947"/>
      <c r="CN128" s="947"/>
      <c r="CO128" s="947"/>
      <c r="CP128" s="947"/>
      <c r="CQ128" s="947"/>
      <c r="CR128" s="947"/>
      <c r="CS128" s="947"/>
      <c r="CT128" s="947"/>
      <c r="CU128" s="947"/>
      <c r="CV128" s="947"/>
      <c r="CW128" s="947"/>
      <c r="CX128" s="947"/>
      <c r="CY128" s="947"/>
      <c r="CZ128" s="947"/>
      <c r="DA128" s="947"/>
      <c r="DB128" s="947"/>
      <c r="DC128" s="947"/>
      <c r="DD128" s="947"/>
      <c r="DE128" s="947"/>
      <c r="DF128" s="947"/>
      <c r="DG128" s="947"/>
      <c r="DH128" s="947"/>
      <c r="DI128" s="947"/>
      <c r="DJ128" s="947"/>
      <c r="DK128" s="947"/>
      <c r="DL128" s="947"/>
      <c r="DM128" s="947"/>
      <c r="DN128" s="947"/>
      <c r="DO128" s="947"/>
      <c r="DP128" s="947"/>
      <c r="DQ128" s="947"/>
      <c r="DR128" s="947"/>
      <c r="DS128" s="947"/>
      <c r="DT128" s="947"/>
      <c r="DU128" s="947"/>
      <c r="DV128" s="947"/>
      <c r="DW128" s="947"/>
    </row>
    <row r="129" spans="1:127" ht="13.7" customHeight="1" x14ac:dyDescent="0.3">
      <c r="A129" s="1223" t="s">
        <v>245</v>
      </c>
      <c r="B129" s="1224" t="str">
        <f t="shared" si="49"/>
        <v>rgb:[255,245,238], hsl:[ 24.7,100.0, 96.7], hwb:[ 24.7, 93.3,  0.0]</v>
      </c>
      <c r="C129" s="926" t="str">
        <f t="shared" si="50"/>
        <v>rgb(255 245 238)</v>
      </c>
      <c r="D129" s="926" t="str">
        <f t="shared" si="51"/>
        <v>hsl(24.7 100% 96.7%)</v>
      </c>
      <c r="E129" s="926" t="str">
        <f t="shared" si="52"/>
        <v>hwb(24.7 93.3% 0%)</v>
      </c>
      <c r="F129" s="964" t="str">
        <f t="shared" si="53"/>
        <v>255</v>
      </c>
      <c r="G129" s="965" t="str">
        <f t="shared" si="36"/>
        <v>245</v>
      </c>
      <c r="H129" s="966" t="str">
        <f t="shared" si="37"/>
        <v>238</v>
      </c>
      <c r="I129" s="964" t="str">
        <f t="shared" si="54"/>
        <v xml:space="preserve"> 24.7</v>
      </c>
      <c r="J129" s="965" t="str">
        <f t="shared" si="38"/>
        <v>100.0</v>
      </c>
      <c r="K129" s="966" t="str">
        <f t="shared" si="39"/>
        <v xml:space="preserve"> 96.7</v>
      </c>
      <c r="L129" s="964" t="str">
        <f t="shared" si="55"/>
        <v xml:space="preserve"> 24.7</v>
      </c>
      <c r="M129" s="965" t="str">
        <f t="shared" si="56"/>
        <v xml:space="preserve"> 93.3</v>
      </c>
      <c r="N129" s="966" t="str">
        <f t="shared" si="40"/>
        <v xml:space="preserve">  0.0</v>
      </c>
      <c r="O129" s="984">
        <f t="shared" si="41"/>
        <v>24.7</v>
      </c>
      <c r="P129" s="985">
        <f t="shared" si="42"/>
        <v>100</v>
      </c>
      <c r="Q129" s="986">
        <f t="shared" si="57"/>
        <v>96.7</v>
      </c>
      <c r="R129" s="984">
        <f t="shared" si="58"/>
        <v>24.7</v>
      </c>
      <c r="S129" s="985">
        <f t="shared" si="59"/>
        <v>93.3</v>
      </c>
      <c r="T129" s="986">
        <f t="shared" si="43"/>
        <v>0</v>
      </c>
      <c r="U129" s="973">
        <v>255</v>
      </c>
      <c r="V129" s="974">
        <v>245</v>
      </c>
      <c r="W129" s="975">
        <v>238</v>
      </c>
      <c r="X129" s="996">
        <f t="shared" si="67"/>
        <v>24.705882352941195</v>
      </c>
      <c r="Y129" s="997">
        <f t="shared" si="68"/>
        <v>100</v>
      </c>
      <c r="Z129" s="998">
        <f t="shared" si="69"/>
        <v>96.666666666666671</v>
      </c>
      <c r="AA129" s="996">
        <f t="shared" si="70"/>
        <v>93.333333333333329</v>
      </c>
      <c r="AB129" s="998">
        <f t="shared" si="71"/>
        <v>0</v>
      </c>
      <c r="AC129" s="955">
        <f t="shared" si="60"/>
        <v>1</v>
      </c>
      <c r="AD129" s="956">
        <f t="shared" si="61"/>
        <v>0.96078431372549022</v>
      </c>
      <c r="AE129" s="957">
        <f t="shared" si="62"/>
        <v>0.93333333333333335</v>
      </c>
      <c r="AF129" s="955">
        <f t="shared" si="63"/>
        <v>0.93333333333333335</v>
      </c>
      <c r="AG129" s="956">
        <f t="shared" si="64"/>
        <v>1</v>
      </c>
      <c r="AH129" s="956">
        <f t="shared" si="65"/>
        <v>6.6666666666666652E-2</v>
      </c>
      <c r="AI129" s="957">
        <f t="shared" si="66"/>
        <v>1.9333333333333333</v>
      </c>
      <c r="AJ129" s="947"/>
      <c r="AK129" s="947"/>
      <c r="AL129" s="947"/>
      <c r="AM129" s="947"/>
      <c r="AN129" s="947"/>
      <c r="AO129" s="947"/>
      <c r="AP129" s="947"/>
      <c r="AQ129" s="947"/>
      <c r="AR129" s="947"/>
      <c r="AS129" s="947"/>
      <c r="AT129" s="947"/>
      <c r="AU129" s="947"/>
      <c r="AV129" s="947"/>
      <c r="AW129" s="947"/>
      <c r="AX129" s="947"/>
      <c r="AY129" s="947"/>
      <c r="AZ129" s="947"/>
      <c r="BA129" s="947"/>
      <c r="BB129" s="947"/>
      <c r="BC129" s="947"/>
      <c r="BD129" s="947"/>
      <c r="BE129" s="947"/>
      <c r="BF129" s="947"/>
      <c r="BG129" s="947"/>
      <c r="BH129" s="947"/>
      <c r="BI129" s="947"/>
      <c r="BJ129" s="947"/>
      <c r="BK129" s="947"/>
      <c r="BL129" s="947"/>
      <c r="BM129" s="947"/>
      <c r="BN129" s="947"/>
      <c r="BO129" s="947"/>
      <c r="BP129" s="947"/>
      <c r="BQ129" s="947"/>
      <c r="BR129" s="947"/>
      <c r="BS129" s="947"/>
      <c r="BT129" s="947"/>
      <c r="BU129" s="947"/>
      <c r="BV129" s="947"/>
      <c r="BW129" s="947"/>
      <c r="BX129" s="947"/>
      <c r="BY129" s="947"/>
      <c r="BZ129" s="947"/>
      <c r="CA129" s="947"/>
      <c r="CB129" s="947"/>
      <c r="CC129" s="947"/>
      <c r="CD129" s="947"/>
      <c r="CE129" s="947"/>
      <c r="CF129" s="947"/>
      <c r="CG129" s="947"/>
      <c r="CH129" s="947"/>
      <c r="CI129" s="947"/>
      <c r="CJ129" s="947"/>
      <c r="CK129" s="947"/>
      <c r="CL129" s="947"/>
      <c r="CM129" s="947"/>
      <c r="CN129" s="947"/>
      <c r="CO129" s="947"/>
      <c r="CP129" s="947"/>
      <c r="CQ129" s="947"/>
      <c r="CR129" s="947"/>
      <c r="CS129" s="947"/>
      <c r="CT129" s="947"/>
      <c r="CU129" s="947"/>
      <c r="CV129" s="947"/>
      <c r="CW129" s="947"/>
      <c r="CX129" s="947"/>
      <c r="CY129" s="947"/>
      <c r="CZ129" s="947"/>
      <c r="DA129" s="947"/>
      <c r="DB129" s="947"/>
      <c r="DC129" s="947"/>
      <c r="DD129" s="947"/>
      <c r="DE129" s="947"/>
      <c r="DF129" s="947"/>
      <c r="DG129" s="947"/>
      <c r="DH129" s="947"/>
      <c r="DI129" s="947"/>
      <c r="DJ129" s="947"/>
      <c r="DK129" s="947"/>
      <c r="DL129" s="947"/>
      <c r="DM129" s="947"/>
      <c r="DN129" s="947"/>
      <c r="DO129" s="947"/>
      <c r="DP129" s="947"/>
      <c r="DQ129" s="947"/>
      <c r="DR129" s="947"/>
      <c r="DS129" s="947"/>
      <c r="DT129" s="947"/>
      <c r="DU129" s="947"/>
      <c r="DV129" s="947"/>
      <c r="DW129" s="947"/>
    </row>
    <row r="130" spans="1:127" ht="13.7" customHeight="1" x14ac:dyDescent="0.3">
      <c r="A130" s="1223" t="s">
        <v>246</v>
      </c>
      <c r="B130" s="1224" t="str">
        <f t="shared" si="49"/>
        <v>rgb:[160, 82, 45], hsl:[ 19.3, 56.1, 40.2], hwb:[ 19.3, 17.6, 37.3]</v>
      </c>
      <c r="C130" s="926" t="str">
        <f t="shared" si="50"/>
        <v>rgb(160 82 45)</v>
      </c>
      <c r="D130" s="926" t="str">
        <f t="shared" si="51"/>
        <v>hsl(19.3 56.1% 40.2%)</v>
      </c>
      <c r="E130" s="926" t="str">
        <f t="shared" si="52"/>
        <v>hwb(19.3 17.6% 37.3%)</v>
      </c>
      <c r="F130" s="964" t="str">
        <f t="shared" si="53"/>
        <v>160</v>
      </c>
      <c r="G130" s="965" t="str">
        <f t="shared" ref="G130:G149" si="72">IF(V130&lt;10,"  ",IF(V130&lt;100," ", ""))&amp;V130</f>
        <v xml:space="preserve"> 82</v>
      </c>
      <c r="H130" s="966" t="str">
        <f t="shared" ref="H130:H149" si="73">IF(W130&lt;10,"  ",IF(W130&lt;100," ", ""))&amp;W130</f>
        <v xml:space="preserve"> 45</v>
      </c>
      <c r="I130" s="964" t="str">
        <f t="shared" si="54"/>
        <v xml:space="preserve"> 19.3</v>
      </c>
      <c r="J130" s="965" t="str">
        <f t="shared" ref="J130:J149" si="74">IF(Y130&lt;10,"  ",IF(Y130&lt;100," ", ""))&amp;TEXT(P130,"0.0")</f>
        <v xml:space="preserve"> 56.1</v>
      </c>
      <c r="K130" s="966" t="str">
        <f t="shared" ref="K130:K149" si="75">IF(Z130&lt;10,"  ",IF(Z130&lt;100," ", ""))&amp;TEXT(Q130,"0.0")</f>
        <v xml:space="preserve"> 40.2</v>
      </c>
      <c r="L130" s="964" t="str">
        <f t="shared" si="55"/>
        <v xml:space="preserve"> 19.3</v>
      </c>
      <c r="M130" s="965" t="str">
        <f t="shared" si="56"/>
        <v xml:space="preserve"> 17.6</v>
      </c>
      <c r="N130" s="966" t="str">
        <f t="shared" ref="N130:N149" si="76">IF(AB130&lt;10,"  ",IF(AB130&lt;100," ", ""))&amp;TEXT(T130,"0.0")</f>
        <v xml:space="preserve"> 37.3</v>
      </c>
      <c r="O130" s="984">
        <f t="shared" ref="O130:O149" si="77">ROUND(X130,1)</f>
        <v>19.3</v>
      </c>
      <c r="P130" s="985">
        <f t="shared" ref="P130:P149" si="78">ROUND(Y130,1)</f>
        <v>56.1</v>
      </c>
      <c r="Q130" s="986">
        <f t="shared" si="57"/>
        <v>40.200000000000003</v>
      </c>
      <c r="R130" s="984">
        <f t="shared" si="58"/>
        <v>19.3</v>
      </c>
      <c r="S130" s="985">
        <f t="shared" si="59"/>
        <v>17.600000000000001</v>
      </c>
      <c r="T130" s="986">
        <f t="shared" ref="T130:T149" si="79">ROUND(AB130,1)</f>
        <v>37.299999999999997</v>
      </c>
      <c r="U130" s="973">
        <v>160</v>
      </c>
      <c r="V130" s="974">
        <v>82</v>
      </c>
      <c r="W130" s="975">
        <v>45</v>
      </c>
      <c r="X130" s="996">
        <f t="shared" ref="X130:X149" si="80">IF(AH130=0,0,IF(AG130=AC130,MOD((AD130-AE130)/AH130,6),IF(AG130=AD130,(AE130-AC130)/AH130+2,(AC130-AD130)/AH130+4)))*60</f>
        <v>19.304347826086961</v>
      </c>
      <c r="Y130" s="997">
        <f t="shared" ref="Y130:Y149" si="81">IF(AH130=0,0,AH130/IF(Z130&lt;50,AI130,2-AI130)) *100</f>
        <v>56.097560975609753</v>
      </c>
      <c r="Z130" s="998">
        <f t="shared" ref="Z130:Z149" si="82">AI130/2*100</f>
        <v>40.196078431372548</v>
      </c>
      <c r="AA130" s="996">
        <f t="shared" ref="AA130:AA149" si="83">AF130*100</f>
        <v>17.647058823529413</v>
      </c>
      <c r="AB130" s="998">
        <f t="shared" ref="AB130:AB149" si="84">(1-AG130)*100</f>
        <v>37.254901960784316</v>
      </c>
      <c r="AC130" s="955">
        <f t="shared" si="60"/>
        <v>0.62745098039215685</v>
      </c>
      <c r="AD130" s="956">
        <f t="shared" si="61"/>
        <v>0.32156862745098042</v>
      </c>
      <c r="AE130" s="957">
        <f t="shared" si="62"/>
        <v>0.17647058823529413</v>
      </c>
      <c r="AF130" s="955">
        <f t="shared" si="63"/>
        <v>0.17647058823529413</v>
      </c>
      <c r="AG130" s="956">
        <f t="shared" si="64"/>
        <v>0.62745098039215685</v>
      </c>
      <c r="AH130" s="956">
        <f t="shared" si="65"/>
        <v>0.4509803921568627</v>
      </c>
      <c r="AI130" s="957">
        <f t="shared" si="66"/>
        <v>0.80392156862745101</v>
      </c>
      <c r="AJ130" s="947"/>
      <c r="AK130" s="947"/>
      <c r="AL130" s="947"/>
      <c r="AM130" s="947"/>
      <c r="AN130" s="947"/>
      <c r="AO130" s="947"/>
      <c r="AP130" s="947"/>
      <c r="AQ130" s="947"/>
      <c r="AR130" s="947"/>
      <c r="AS130" s="947"/>
      <c r="AT130" s="947"/>
      <c r="AU130" s="947"/>
      <c r="AV130" s="947"/>
      <c r="AW130" s="947"/>
      <c r="AX130" s="947"/>
      <c r="AY130" s="947"/>
      <c r="AZ130" s="947"/>
      <c r="BA130" s="947"/>
      <c r="BB130" s="947"/>
      <c r="BC130" s="947"/>
      <c r="BD130" s="947"/>
      <c r="BE130" s="947"/>
      <c r="BF130" s="947"/>
      <c r="BG130" s="947"/>
      <c r="BH130" s="947"/>
      <c r="BI130" s="947"/>
      <c r="BJ130" s="947"/>
      <c r="BK130" s="947"/>
      <c r="BL130" s="947"/>
      <c r="BM130" s="947"/>
      <c r="BN130" s="947"/>
      <c r="BO130" s="947"/>
      <c r="BP130" s="947"/>
      <c r="BQ130" s="947"/>
      <c r="BR130" s="947"/>
      <c r="BS130" s="947"/>
      <c r="BT130" s="947"/>
      <c r="BU130" s="947"/>
      <c r="BV130" s="947"/>
      <c r="BW130" s="947"/>
      <c r="BX130" s="947"/>
      <c r="BY130" s="947"/>
      <c r="BZ130" s="947"/>
      <c r="CA130" s="947"/>
      <c r="CB130" s="947"/>
      <c r="CC130" s="947"/>
      <c r="CD130" s="947"/>
      <c r="CE130" s="947"/>
      <c r="CF130" s="947"/>
      <c r="CG130" s="947"/>
      <c r="CH130" s="947"/>
      <c r="CI130" s="947"/>
      <c r="CJ130" s="947"/>
      <c r="CK130" s="947"/>
      <c r="CL130" s="947"/>
      <c r="CM130" s="947"/>
      <c r="CN130" s="947"/>
      <c r="CO130" s="947"/>
      <c r="CP130" s="947"/>
      <c r="CQ130" s="947"/>
      <c r="CR130" s="947"/>
      <c r="CS130" s="947"/>
      <c r="CT130" s="947"/>
      <c r="CU130" s="947"/>
      <c r="CV130" s="947"/>
      <c r="CW130" s="947"/>
      <c r="CX130" s="947"/>
      <c r="CY130" s="947"/>
      <c r="CZ130" s="947"/>
      <c r="DA130" s="947"/>
      <c r="DB130" s="947"/>
      <c r="DC130" s="947"/>
      <c r="DD130" s="947"/>
      <c r="DE130" s="947"/>
      <c r="DF130" s="947"/>
      <c r="DG130" s="947"/>
      <c r="DH130" s="947"/>
      <c r="DI130" s="947"/>
      <c r="DJ130" s="947"/>
      <c r="DK130" s="947"/>
      <c r="DL130" s="947"/>
      <c r="DM130" s="947"/>
      <c r="DN130" s="947"/>
      <c r="DO130" s="947"/>
      <c r="DP130" s="947"/>
      <c r="DQ130" s="947"/>
      <c r="DR130" s="947"/>
      <c r="DS130" s="947"/>
      <c r="DT130" s="947"/>
      <c r="DU130" s="947"/>
      <c r="DV130" s="947"/>
      <c r="DW130" s="947"/>
    </row>
    <row r="131" spans="1:127" ht="13.7" customHeight="1" x14ac:dyDescent="0.3">
      <c r="A131" s="1223" t="s">
        <v>247</v>
      </c>
      <c r="B131" s="1224" t="str">
        <f t="shared" ref="B131:B149" si="85">"rgb:["&amp;F131&amp;","&amp;G131&amp;","&amp;H131&amp;"]"&amp;", hsl:["&amp;I131&amp;","&amp;J131&amp;","&amp;K131&amp;"]"&amp;", hwb:["&amp;L131&amp;","&amp;M131&amp;","&amp;N131&amp;"]"</f>
        <v>rgb:[192,192,192], hsl:[  0.0,  0.0, 75.3], hwb:[  0.0, 75.3, 24.7]</v>
      </c>
      <c r="C131" s="926" t="str">
        <f t="shared" ref="C131:C149" si="86">"rgb("&amp;U131&amp;" "&amp;V131&amp;" "&amp;W131&amp;")"</f>
        <v>rgb(192 192 192)</v>
      </c>
      <c r="D131" s="926" t="str">
        <f t="shared" ref="D131:D149" si="87">"hsl("&amp;O131&amp;" "&amp;P131&amp;"% "&amp;Q131&amp;"%)"</f>
        <v>hsl(0 0% 75.3%)</v>
      </c>
      <c r="E131" s="926" t="str">
        <f t="shared" ref="E131:E149" si="88">"hwb("&amp;R131&amp;" "&amp;S131&amp;"% "&amp;T131&amp;"%)"</f>
        <v>hwb(0 75.3% 24.7%)</v>
      </c>
      <c r="F131" s="964" t="str">
        <f t="shared" ref="F131:F149" si="89">IF(U131&lt;10,"  ",IF(U131&lt;100," ", ""))&amp;U131</f>
        <v>192</v>
      </c>
      <c r="G131" s="965" t="str">
        <f t="shared" si="72"/>
        <v>192</v>
      </c>
      <c r="H131" s="966" t="str">
        <f t="shared" si="73"/>
        <v>192</v>
      </c>
      <c r="I131" s="964" t="str">
        <f t="shared" ref="I131:I149" si="90">IF(X131&lt;10,"  ",IF(X131&lt;100," ", ""))&amp;TEXT(O131,"0.0")</f>
        <v xml:space="preserve">  0.0</v>
      </c>
      <c r="J131" s="965" t="str">
        <f t="shared" si="74"/>
        <v xml:space="preserve">  0.0</v>
      </c>
      <c r="K131" s="966" t="str">
        <f t="shared" si="75"/>
        <v xml:space="preserve"> 75.3</v>
      </c>
      <c r="L131" s="964" t="str">
        <f t="shared" ref="L131:L149" si="91">I131</f>
        <v xml:space="preserve">  0.0</v>
      </c>
      <c r="M131" s="965" t="str">
        <f t="shared" ref="M131:M149" si="92">IF(AA131&lt;10,"  ",IF(AA131&lt;100," ", ""))&amp;TEXT(S131,"0.0")</f>
        <v xml:space="preserve"> 75.3</v>
      </c>
      <c r="N131" s="966" t="str">
        <f t="shared" si="76"/>
        <v xml:space="preserve"> 24.7</v>
      </c>
      <c r="O131" s="984">
        <f t="shared" si="77"/>
        <v>0</v>
      </c>
      <c r="P131" s="985">
        <f t="shared" si="78"/>
        <v>0</v>
      </c>
      <c r="Q131" s="986">
        <f t="shared" ref="Q131:Q149" si="93">ROUND(Z131,1)</f>
        <v>75.3</v>
      </c>
      <c r="R131" s="984">
        <f t="shared" ref="R131:R149" si="94">O131</f>
        <v>0</v>
      </c>
      <c r="S131" s="985">
        <f t="shared" ref="S131:S149" si="95">ROUND(AA131,1)</f>
        <v>75.3</v>
      </c>
      <c r="T131" s="986">
        <f t="shared" si="79"/>
        <v>24.7</v>
      </c>
      <c r="U131" s="973">
        <v>192</v>
      </c>
      <c r="V131" s="974">
        <v>192</v>
      </c>
      <c r="W131" s="975">
        <v>192</v>
      </c>
      <c r="X131" s="996">
        <f t="shared" si="80"/>
        <v>0</v>
      </c>
      <c r="Y131" s="997">
        <f t="shared" si="81"/>
        <v>0</v>
      </c>
      <c r="Z131" s="998">
        <f t="shared" si="82"/>
        <v>75.294117647058826</v>
      </c>
      <c r="AA131" s="996">
        <f t="shared" si="83"/>
        <v>75.294117647058826</v>
      </c>
      <c r="AB131" s="998">
        <f t="shared" si="84"/>
        <v>24.705882352941178</v>
      </c>
      <c r="AC131" s="955">
        <f t="shared" ref="AC131:AC149" si="96">U131/255</f>
        <v>0.75294117647058822</v>
      </c>
      <c r="AD131" s="956">
        <f t="shared" ref="AD131:AD149" si="97">V131/255</f>
        <v>0.75294117647058822</v>
      </c>
      <c r="AE131" s="957">
        <f t="shared" ref="AE131:AE149" si="98">W131/255</f>
        <v>0.75294117647058822</v>
      </c>
      <c r="AF131" s="955">
        <f t="shared" ref="AF131:AF149" si="99">MIN(AC131:AE131)</f>
        <v>0.75294117647058822</v>
      </c>
      <c r="AG131" s="956">
        <f t="shared" ref="AG131:AG149" si="100">MAX(AC131:AE131)</f>
        <v>0.75294117647058822</v>
      </c>
      <c r="AH131" s="956">
        <f t="shared" ref="AH131:AH149" si="101">AG131-AF131</f>
        <v>0</v>
      </c>
      <c r="AI131" s="957">
        <f t="shared" ref="AI131:AI149" si="102">AG131+AF131</f>
        <v>1.5058823529411764</v>
      </c>
      <c r="AJ131" s="947"/>
      <c r="AK131" s="947"/>
      <c r="AL131" s="947"/>
      <c r="AM131" s="947"/>
      <c r="AN131" s="947"/>
      <c r="AO131" s="947"/>
      <c r="AP131" s="947"/>
      <c r="AQ131" s="947"/>
      <c r="AR131" s="947"/>
      <c r="AS131" s="947"/>
      <c r="AT131" s="947"/>
      <c r="AU131" s="947"/>
      <c r="AV131" s="947"/>
      <c r="AW131" s="947"/>
      <c r="AX131" s="947"/>
      <c r="AY131" s="947"/>
      <c r="AZ131" s="947"/>
      <c r="BA131" s="947"/>
      <c r="BB131" s="947"/>
      <c r="BC131" s="947"/>
      <c r="BD131" s="947"/>
      <c r="BE131" s="947"/>
      <c r="BF131" s="947"/>
      <c r="BG131" s="947"/>
      <c r="BH131" s="947"/>
      <c r="BI131" s="947"/>
      <c r="BJ131" s="947"/>
      <c r="BK131" s="947"/>
      <c r="BL131" s="947"/>
      <c r="BM131" s="947"/>
      <c r="BN131" s="947"/>
      <c r="BO131" s="947"/>
      <c r="BP131" s="947"/>
      <c r="BQ131" s="947"/>
      <c r="BR131" s="947"/>
      <c r="BS131" s="947"/>
      <c r="BT131" s="947"/>
      <c r="BU131" s="947"/>
      <c r="BV131" s="947"/>
      <c r="BW131" s="947"/>
      <c r="BX131" s="947"/>
      <c r="BY131" s="947"/>
      <c r="BZ131" s="947"/>
      <c r="CA131" s="947"/>
      <c r="CB131" s="947"/>
      <c r="CC131" s="947"/>
      <c r="CD131" s="947"/>
      <c r="CE131" s="947"/>
      <c r="CF131" s="947"/>
      <c r="CG131" s="947"/>
      <c r="CH131" s="947"/>
      <c r="CI131" s="947"/>
      <c r="CJ131" s="947"/>
      <c r="CK131" s="947"/>
      <c r="CL131" s="947"/>
      <c r="CM131" s="947"/>
      <c r="CN131" s="947"/>
      <c r="CO131" s="947"/>
      <c r="CP131" s="947"/>
      <c r="CQ131" s="947"/>
      <c r="CR131" s="947"/>
      <c r="CS131" s="947"/>
      <c r="CT131" s="947"/>
      <c r="CU131" s="947"/>
      <c r="CV131" s="947"/>
      <c r="CW131" s="947"/>
      <c r="CX131" s="947"/>
      <c r="CY131" s="947"/>
      <c r="CZ131" s="947"/>
      <c r="DA131" s="947"/>
      <c r="DB131" s="947"/>
      <c r="DC131" s="947"/>
      <c r="DD131" s="947"/>
      <c r="DE131" s="947"/>
      <c r="DF131" s="947"/>
      <c r="DG131" s="947"/>
      <c r="DH131" s="947"/>
      <c r="DI131" s="947"/>
      <c r="DJ131" s="947"/>
      <c r="DK131" s="947"/>
      <c r="DL131" s="947"/>
      <c r="DM131" s="947"/>
      <c r="DN131" s="947"/>
      <c r="DO131" s="947"/>
      <c r="DP131" s="947"/>
      <c r="DQ131" s="947"/>
      <c r="DR131" s="947"/>
      <c r="DS131" s="947"/>
      <c r="DT131" s="947"/>
      <c r="DU131" s="947"/>
      <c r="DV131" s="947"/>
      <c r="DW131" s="947"/>
    </row>
    <row r="132" spans="1:127" ht="13.7" customHeight="1" x14ac:dyDescent="0.3">
      <c r="A132" s="1223" t="s">
        <v>248</v>
      </c>
      <c r="B132" s="1224" t="str">
        <f t="shared" si="85"/>
        <v>rgb:[135,206,235], hsl:[197.4, 71.4, 72.5], hwb:[197.4, 52.9,  7.8]</v>
      </c>
      <c r="C132" s="926" t="str">
        <f t="shared" si="86"/>
        <v>rgb(135 206 235)</v>
      </c>
      <c r="D132" s="926" t="str">
        <f t="shared" si="87"/>
        <v>hsl(197.4 71.4% 72.5%)</v>
      </c>
      <c r="E132" s="926" t="str">
        <f t="shared" si="88"/>
        <v>hwb(197.4 52.9% 7.8%)</v>
      </c>
      <c r="F132" s="964" t="str">
        <f t="shared" si="89"/>
        <v>135</v>
      </c>
      <c r="G132" s="965" t="str">
        <f t="shared" si="72"/>
        <v>206</v>
      </c>
      <c r="H132" s="966" t="str">
        <f t="shared" si="73"/>
        <v>235</v>
      </c>
      <c r="I132" s="964" t="str">
        <f t="shared" si="90"/>
        <v>197.4</v>
      </c>
      <c r="J132" s="965" t="str">
        <f t="shared" si="74"/>
        <v xml:space="preserve"> 71.4</v>
      </c>
      <c r="K132" s="966" t="str">
        <f t="shared" si="75"/>
        <v xml:space="preserve"> 72.5</v>
      </c>
      <c r="L132" s="964" t="str">
        <f t="shared" si="91"/>
        <v>197.4</v>
      </c>
      <c r="M132" s="965" t="str">
        <f t="shared" si="92"/>
        <v xml:space="preserve"> 52.9</v>
      </c>
      <c r="N132" s="966" t="str">
        <f t="shared" si="76"/>
        <v xml:space="preserve">  7.8</v>
      </c>
      <c r="O132" s="984">
        <f t="shared" si="77"/>
        <v>197.4</v>
      </c>
      <c r="P132" s="985">
        <f t="shared" si="78"/>
        <v>71.400000000000006</v>
      </c>
      <c r="Q132" s="986">
        <f t="shared" si="93"/>
        <v>72.5</v>
      </c>
      <c r="R132" s="984">
        <f t="shared" si="94"/>
        <v>197.4</v>
      </c>
      <c r="S132" s="985">
        <f t="shared" si="95"/>
        <v>52.9</v>
      </c>
      <c r="T132" s="986">
        <f t="shared" si="79"/>
        <v>7.8</v>
      </c>
      <c r="U132" s="973">
        <v>135</v>
      </c>
      <c r="V132" s="974">
        <v>206</v>
      </c>
      <c r="W132" s="975">
        <v>235</v>
      </c>
      <c r="X132" s="996">
        <f t="shared" si="80"/>
        <v>197.4</v>
      </c>
      <c r="Y132" s="997">
        <f t="shared" si="81"/>
        <v>71.428571428571402</v>
      </c>
      <c r="Z132" s="998">
        <f t="shared" si="82"/>
        <v>72.549019607843135</v>
      </c>
      <c r="AA132" s="996">
        <f t="shared" si="83"/>
        <v>52.941176470588239</v>
      </c>
      <c r="AB132" s="998">
        <f t="shared" si="84"/>
        <v>7.8431372549019667</v>
      </c>
      <c r="AC132" s="955">
        <f t="shared" si="96"/>
        <v>0.52941176470588236</v>
      </c>
      <c r="AD132" s="956">
        <f t="shared" si="97"/>
        <v>0.80784313725490198</v>
      </c>
      <c r="AE132" s="957">
        <f t="shared" si="98"/>
        <v>0.92156862745098034</v>
      </c>
      <c r="AF132" s="955">
        <f t="shared" si="99"/>
        <v>0.52941176470588236</v>
      </c>
      <c r="AG132" s="956">
        <f t="shared" si="100"/>
        <v>0.92156862745098034</v>
      </c>
      <c r="AH132" s="956">
        <f t="shared" si="101"/>
        <v>0.39215686274509798</v>
      </c>
      <c r="AI132" s="957">
        <f t="shared" si="102"/>
        <v>1.4509803921568627</v>
      </c>
      <c r="AJ132" s="947"/>
      <c r="AK132" s="947"/>
      <c r="AL132" s="947"/>
      <c r="AM132" s="947"/>
      <c r="AN132" s="947"/>
      <c r="AO132" s="947"/>
      <c r="AP132" s="947"/>
      <c r="AQ132" s="947"/>
      <c r="AR132" s="947"/>
      <c r="AS132" s="947"/>
      <c r="AT132" s="947"/>
      <c r="AU132" s="947"/>
      <c r="AV132" s="947"/>
      <c r="AW132" s="947"/>
      <c r="AX132" s="947"/>
      <c r="AY132" s="947"/>
      <c r="AZ132" s="947"/>
      <c r="BA132" s="947"/>
      <c r="BB132" s="947"/>
      <c r="BC132" s="947"/>
      <c r="BD132" s="947"/>
      <c r="BE132" s="947"/>
      <c r="BF132" s="947"/>
      <c r="BG132" s="947"/>
      <c r="BH132" s="947"/>
      <c r="BI132" s="947"/>
      <c r="BJ132" s="947"/>
      <c r="BK132" s="947"/>
      <c r="BL132" s="947"/>
      <c r="BM132" s="947"/>
      <c r="BN132" s="947"/>
      <c r="BO132" s="947"/>
      <c r="BP132" s="947"/>
      <c r="BQ132" s="947"/>
      <c r="BR132" s="947"/>
      <c r="BS132" s="947"/>
      <c r="BT132" s="947"/>
      <c r="BU132" s="947"/>
      <c r="BV132" s="947"/>
      <c r="BW132" s="947"/>
      <c r="BX132" s="947"/>
      <c r="BY132" s="947"/>
      <c r="BZ132" s="947"/>
      <c r="CA132" s="947"/>
      <c r="CB132" s="947"/>
      <c r="CC132" s="947"/>
      <c r="CD132" s="947"/>
      <c r="CE132" s="947"/>
      <c r="CF132" s="947"/>
      <c r="CG132" s="947"/>
      <c r="CH132" s="947"/>
      <c r="CI132" s="947"/>
      <c r="CJ132" s="947"/>
      <c r="CK132" s="947"/>
      <c r="CL132" s="947"/>
      <c r="CM132" s="947"/>
      <c r="CN132" s="947"/>
      <c r="CO132" s="947"/>
      <c r="CP132" s="947"/>
      <c r="CQ132" s="947"/>
      <c r="CR132" s="947"/>
      <c r="CS132" s="947"/>
      <c r="CT132" s="947"/>
      <c r="CU132" s="947"/>
      <c r="CV132" s="947"/>
      <c r="CW132" s="947"/>
      <c r="CX132" s="947"/>
      <c r="CY132" s="947"/>
      <c r="CZ132" s="947"/>
      <c r="DA132" s="947"/>
      <c r="DB132" s="947"/>
      <c r="DC132" s="947"/>
      <c r="DD132" s="947"/>
      <c r="DE132" s="947"/>
      <c r="DF132" s="947"/>
      <c r="DG132" s="947"/>
      <c r="DH132" s="947"/>
      <c r="DI132" s="947"/>
      <c r="DJ132" s="947"/>
      <c r="DK132" s="947"/>
      <c r="DL132" s="947"/>
      <c r="DM132" s="947"/>
      <c r="DN132" s="947"/>
      <c r="DO132" s="947"/>
      <c r="DP132" s="947"/>
      <c r="DQ132" s="947"/>
      <c r="DR132" s="947"/>
      <c r="DS132" s="947"/>
      <c r="DT132" s="947"/>
      <c r="DU132" s="947"/>
      <c r="DV132" s="947"/>
      <c r="DW132" s="947"/>
    </row>
    <row r="133" spans="1:127" ht="13.7" customHeight="1" x14ac:dyDescent="0.3">
      <c r="A133" s="1223" t="s">
        <v>249</v>
      </c>
      <c r="B133" s="1224" t="str">
        <f t="shared" si="85"/>
        <v>rgb:[106, 90,205], hsl:[248.3, 53.5, 57.8], hwb:[248.3, 35.3, 19.6]</v>
      </c>
      <c r="C133" s="926" t="str">
        <f t="shared" si="86"/>
        <v>rgb(106 90 205)</v>
      </c>
      <c r="D133" s="926" t="str">
        <f t="shared" si="87"/>
        <v>hsl(248.3 53.5% 57.8%)</v>
      </c>
      <c r="E133" s="926" t="str">
        <f t="shared" si="88"/>
        <v>hwb(248.3 35.3% 19.6%)</v>
      </c>
      <c r="F133" s="964" t="str">
        <f t="shared" si="89"/>
        <v>106</v>
      </c>
      <c r="G133" s="965" t="str">
        <f t="shared" si="72"/>
        <v xml:space="preserve"> 90</v>
      </c>
      <c r="H133" s="966" t="str">
        <f t="shared" si="73"/>
        <v>205</v>
      </c>
      <c r="I133" s="964" t="str">
        <f t="shared" si="90"/>
        <v>248.3</v>
      </c>
      <c r="J133" s="965" t="str">
        <f t="shared" si="74"/>
        <v xml:space="preserve"> 53.5</v>
      </c>
      <c r="K133" s="966" t="str">
        <f t="shared" si="75"/>
        <v xml:space="preserve"> 57.8</v>
      </c>
      <c r="L133" s="964" t="str">
        <f t="shared" si="91"/>
        <v>248.3</v>
      </c>
      <c r="M133" s="965" t="str">
        <f t="shared" si="92"/>
        <v xml:space="preserve"> 35.3</v>
      </c>
      <c r="N133" s="966" t="str">
        <f t="shared" si="76"/>
        <v xml:space="preserve"> 19.6</v>
      </c>
      <c r="O133" s="984">
        <f t="shared" si="77"/>
        <v>248.3</v>
      </c>
      <c r="P133" s="985">
        <f t="shared" si="78"/>
        <v>53.5</v>
      </c>
      <c r="Q133" s="986">
        <f t="shared" si="93"/>
        <v>57.8</v>
      </c>
      <c r="R133" s="984">
        <f t="shared" si="94"/>
        <v>248.3</v>
      </c>
      <c r="S133" s="985">
        <f t="shared" si="95"/>
        <v>35.299999999999997</v>
      </c>
      <c r="T133" s="986">
        <f t="shared" si="79"/>
        <v>19.600000000000001</v>
      </c>
      <c r="U133" s="973">
        <v>106</v>
      </c>
      <c r="V133" s="974">
        <v>90</v>
      </c>
      <c r="W133" s="975">
        <v>205</v>
      </c>
      <c r="X133" s="996">
        <f t="shared" si="80"/>
        <v>248.34782608695653</v>
      </c>
      <c r="Y133" s="997">
        <f t="shared" si="81"/>
        <v>53.488372093023258</v>
      </c>
      <c r="Z133" s="998">
        <f t="shared" si="82"/>
        <v>57.843137254901968</v>
      </c>
      <c r="AA133" s="996">
        <f t="shared" si="83"/>
        <v>35.294117647058826</v>
      </c>
      <c r="AB133" s="998">
        <f t="shared" si="84"/>
        <v>19.6078431372549</v>
      </c>
      <c r="AC133" s="955">
        <f t="shared" si="96"/>
        <v>0.41568627450980394</v>
      </c>
      <c r="AD133" s="956">
        <f t="shared" si="97"/>
        <v>0.35294117647058826</v>
      </c>
      <c r="AE133" s="957">
        <f t="shared" si="98"/>
        <v>0.80392156862745101</v>
      </c>
      <c r="AF133" s="955">
        <f t="shared" si="99"/>
        <v>0.35294117647058826</v>
      </c>
      <c r="AG133" s="956">
        <f t="shared" si="100"/>
        <v>0.80392156862745101</v>
      </c>
      <c r="AH133" s="956">
        <f t="shared" si="101"/>
        <v>0.45098039215686275</v>
      </c>
      <c r="AI133" s="957">
        <f t="shared" si="102"/>
        <v>1.1568627450980393</v>
      </c>
      <c r="AJ133" s="947"/>
      <c r="AK133" s="947"/>
      <c r="AL133" s="947"/>
      <c r="AM133" s="947"/>
      <c r="AN133" s="947"/>
      <c r="AO133" s="947"/>
      <c r="AP133" s="947"/>
      <c r="AQ133" s="947"/>
      <c r="AR133" s="947"/>
      <c r="AS133" s="947"/>
      <c r="AT133" s="947"/>
      <c r="AU133" s="947"/>
      <c r="AV133" s="947"/>
      <c r="AW133" s="947"/>
      <c r="AX133" s="947"/>
      <c r="AY133" s="947"/>
      <c r="AZ133" s="947"/>
      <c r="BA133" s="947"/>
      <c r="BB133" s="947"/>
      <c r="BC133" s="947"/>
      <c r="BD133" s="947"/>
      <c r="BE133" s="947"/>
      <c r="BF133" s="947"/>
      <c r="BG133" s="947"/>
      <c r="BH133" s="947"/>
      <c r="BI133" s="947"/>
      <c r="BJ133" s="947"/>
      <c r="BK133" s="947"/>
      <c r="BL133" s="947"/>
      <c r="BM133" s="947"/>
      <c r="BN133" s="947"/>
      <c r="BO133" s="947"/>
      <c r="BP133" s="947"/>
      <c r="BQ133" s="947"/>
      <c r="BR133" s="947"/>
      <c r="BS133" s="947"/>
      <c r="BT133" s="947"/>
      <c r="BU133" s="947"/>
      <c r="BV133" s="947"/>
      <c r="BW133" s="947"/>
      <c r="BX133" s="947"/>
      <c r="BY133" s="947"/>
      <c r="BZ133" s="947"/>
      <c r="CA133" s="947"/>
      <c r="CB133" s="947"/>
      <c r="CC133" s="947"/>
      <c r="CD133" s="947"/>
      <c r="CE133" s="947"/>
      <c r="CF133" s="947"/>
      <c r="CG133" s="947"/>
      <c r="CH133" s="947"/>
      <c r="CI133" s="947"/>
      <c r="CJ133" s="947"/>
      <c r="CK133" s="947"/>
      <c r="CL133" s="947"/>
      <c r="CM133" s="947"/>
      <c r="CN133" s="947"/>
      <c r="CO133" s="947"/>
      <c r="CP133" s="947"/>
      <c r="CQ133" s="947"/>
      <c r="CR133" s="947"/>
      <c r="CS133" s="947"/>
      <c r="CT133" s="947"/>
      <c r="CU133" s="947"/>
      <c r="CV133" s="947"/>
      <c r="CW133" s="947"/>
      <c r="CX133" s="947"/>
      <c r="CY133" s="947"/>
      <c r="CZ133" s="947"/>
      <c r="DA133" s="947"/>
      <c r="DB133" s="947"/>
      <c r="DC133" s="947"/>
      <c r="DD133" s="947"/>
      <c r="DE133" s="947"/>
      <c r="DF133" s="947"/>
      <c r="DG133" s="947"/>
      <c r="DH133" s="947"/>
      <c r="DI133" s="947"/>
      <c r="DJ133" s="947"/>
      <c r="DK133" s="947"/>
      <c r="DL133" s="947"/>
      <c r="DM133" s="947"/>
      <c r="DN133" s="947"/>
      <c r="DO133" s="947"/>
      <c r="DP133" s="947"/>
      <c r="DQ133" s="947"/>
      <c r="DR133" s="947"/>
      <c r="DS133" s="947"/>
      <c r="DT133" s="947"/>
      <c r="DU133" s="947"/>
      <c r="DV133" s="947"/>
      <c r="DW133" s="947"/>
    </row>
    <row r="134" spans="1:127" ht="13.7" customHeight="1" x14ac:dyDescent="0.3">
      <c r="A134" s="1223" t="s">
        <v>250</v>
      </c>
      <c r="B134" s="1224" t="str">
        <f t="shared" si="85"/>
        <v>rgb:[112,128,144], hsl:[210.0, 12.6, 50.2], hwb:[210.0, 43.9, 43.5]</v>
      </c>
      <c r="C134" s="926" t="str">
        <f t="shared" si="86"/>
        <v>rgb(112 128 144)</v>
      </c>
      <c r="D134" s="926" t="str">
        <f t="shared" si="87"/>
        <v>hsl(210 12.6% 50.2%)</v>
      </c>
      <c r="E134" s="926" t="str">
        <f t="shared" si="88"/>
        <v>hwb(210 43.9% 43.5%)</v>
      </c>
      <c r="F134" s="964" t="str">
        <f t="shared" si="89"/>
        <v>112</v>
      </c>
      <c r="G134" s="965" t="str">
        <f t="shared" si="72"/>
        <v>128</v>
      </c>
      <c r="H134" s="966" t="str">
        <f t="shared" si="73"/>
        <v>144</v>
      </c>
      <c r="I134" s="964" t="str">
        <f t="shared" si="90"/>
        <v>210.0</v>
      </c>
      <c r="J134" s="965" t="str">
        <f t="shared" si="74"/>
        <v xml:space="preserve"> 12.6</v>
      </c>
      <c r="K134" s="966" t="str">
        <f t="shared" si="75"/>
        <v xml:space="preserve"> 50.2</v>
      </c>
      <c r="L134" s="964" t="str">
        <f t="shared" si="91"/>
        <v>210.0</v>
      </c>
      <c r="M134" s="965" t="str">
        <f t="shared" si="92"/>
        <v xml:space="preserve"> 43.9</v>
      </c>
      <c r="N134" s="966" t="str">
        <f t="shared" si="76"/>
        <v xml:space="preserve"> 43.5</v>
      </c>
      <c r="O134" s="984">
        <f t="shared" si="77"/>
        <v>210</v>
      </c>
      <c r="P134" s="985">
        <f t="shared" si="78"/>
        <v>12.6</v>
      </c>
      <c r="Q134" s="986">
        <f t="shared" si="93"/>
        <v>50.2</v>
      </c>
      <c r="R134" s="984">
        <f t="shared" si="94"/>
        <v>210</v>
      </c>
      <c r="S134" s="985">
        <f t="shared" si="95"/>
        <v>43.9</v>
      </c>
      <c r="T134" s="986">
        <f t="shared" si="79"/>
        <v>43.5</v>
      </c>
      <c r="U134" s="973">
        <v>112</v>
      </c>
      <c r="V134" s="974">
        <v>128</v>
      </c>
      <c r="W134" s="975">
        <v>144</v>
      </c>
      <c r="X134" s="996">
        <f t="shared" si="80"/>
        <v>210</v>
      </c>
      <c r="Y134" s="997">
        <f t="shared" si="81"/>
        <v>12.598425196850393</v>
      </c>
      <c r="Z134" s="998">
        <f t="shared" si="82"/>
        <v>50.196078431372548</v>
      </c>
      <c r="AA134" s="996">
        <f t="shared" si="83"/>
        <v>43.921568627450981</v>
      </c>
      <c r="AB134" s="998">
        <f t="shared" si="84"/>
        <v>43.529411764705884</v>
      </c>
      <c r="AC134" s="955">
        <f t="shared" si="96"/>
        <v>0.4392156862745098</v>
      </c>
      <c r="AD134" s="956">
        <f t="shared" si="97"/>
        <v>0.50196078431372548</v>
      </c>
      <c r="AE134" s="957">
        <f t="shared" si="98"/>
        <v>0.56470588235294117</v>
      </c>
      <c r="AF134" s="955">
        <f t="shared" si="99"/>
        <v>0.4392156862745098</v>
      </c>
      <c r="AG134" s="956">
        <f t="shared" si="100"/>
        <v>0.56470588235294117</v>
      </c>
      <c r="AH134" s="956">
        <f t="shared" si="101"/>
        <v>0.12549019607843137</v>
      </c>
      <c r="AI134" s="957">
        <f t="shared" si="102"/>
        <v>1.003921568627451</v>
      </c>
      <c r="AJ134" s="947"/>
      <c r="AK134" s="947"/>
      <c r="AL134" s="947"/>
      <c r="AM134" s="947"/>
      <c r="AN134" s="947"/>
      <c r="AO134" s="947"/>
      <c r="AP134" s="947"/>
      <c r="AQ134" s="947"/>
      <c r="AR134" s="947"/>
      <c r="AS134" s="947"/>
      <c r="AT134" s="947"/>
      <c r="AU134" s="947"/>
      <c r="AV134" s="947"/>
      <c r="AW134" s="947"/>
      <c r="AX134" s="947"/>
      <c r="AY134" s="947"/>
      <c r="AZ134" s="947"/>
      <c r="BA134" s="947"/>
      <c r="BB134" s="947"/>
      <c r="BC134" s="947"/>
      <c r="BD134" s="947"/>
      <c r="BE134" s="947"/>
      <c r="BF134" s="947"/>
      <c r="BG134" s="947"/>
      <c r="BH134" s="947"/>
      <c r="BI134" s="947"/>
      <c r="BJ134" s="947"/>
      <c r="BK134" s="947"/>
      <c r="BL134" s="947"/>
      <c r="BM134" s="947"/>
      <c r="BN134" s="947"/>
      <c r="BO134" s="947"/>
      <c r="BP134" s="947"/>
      <c r="BQ134" s="947"/>
      <c r="BR134" s="947"/>
      <c r="BS134" s="947"/>
      <c r="BT134" s="947"/>
      <c r="BU134" s="947"/>
      <c r="BV134" s="947"/>
      <c r="BW134" s="947"/>
      <c r="BX134" s="947"/>
      <c r="BY134" s="947"/>
      <c r="BZ134" s="947"/>
      <c r="CA134" s="947"/>
      <c r="CB134" s="947"/>
      <c r="CC134" s="947"/>
      <c r="CD134" s="947"/>
      <c r="CE134" s="947"/>
      <c r="CF134" s="947"/>
      <c r="CG134" s="947"/>
      <c r="CH134" s="947"/>
      <c r="CI134" s="947"/>
      <c r="CJ134" s="947"/>
      <c r="CK134" s="947"/>
      <c r="CL134" s="947"/>
      <c r="CM134" s="947"/>
      <c r="CN134" s="947"/>
      <c r="CO134" s="947"/>
      <c r="CP134" s="947"/>
      <c r="CQ134" s="947"/>
      <c r="CR134" s="947"/>
      <c r="CS134" s="947"/>
      <c r="CT134" s="947"/>
      <c r="CU134" s="947"/>
      <c r="CV134" s="947"/>
      <c r="CW134" s="947"/>
      <c r="CX134" s="947"/>
      <c r="CY134" s="947"/>
      <c r="CZ134" s="947"/>
      <c r="DA134" s="947"/>
      <c r="DB134" s="947"/>
      <c r="DC134" s="947"/>
      <c r="DD134" s="947"/>
      <c r="DE134" s="947"/>
      <c r="DF134" s="947"/>
      <c r="DG134" s="947"/>
      <c r="DH134" s="947"/>
      <c r="DI134" s="947"/>
      <c r="DJ134" s="947"/>
      <c r="DK134" s="947"/>
      <c r="DL134" s="947"/>
      <c r="DM134" s="947"/>
      <c r="DN134" s="947"/>
      <c r="DO134" s="947"/>
      <c r="DP134" s="947"/>
      <c r="DQ134" s="947"/>
      <c r="DR134" s="947"/>
      <c r="DS134" s="947"/>
      <c r="DT134" s="947"/>
      <c r="DU134" s="947"/>
      <c r="DV134" s="947"/>
      <c r="DW134" s="947"/>
    </row>
    <row r="135" spans="1:127" ht="13.7" customHeight="1" x14ac:dyDescent="0.3">
      <c r="A135" s="1223" t="s">
        <v>251</v>
      </c>
      <c r="B135" s="1224" t="str">
        <f t="shared" si="85"/>
        <v>rgb:[112,128,144], hsl:[210.0, 12.6, 50.2], hwb:[210.0, 43.9, 43.5]</v>
      </c>
      <c r="C135" s="926" t="str">
        <f t="shared" si="86"/>
        <v>rgb(112 128 144)</v>
      </c>
      <c r="D135" s="926" t="str">
        <f t="shared" si="87"/>
        <v>hsl(210 12.6% 50.2%)</v>
      </c>
      <c r="E135" s="926" t="str">
        <f t="shared" si="88"/>
        <v>hwb(210 43.9% 43.5%)</v>
      </c>
      <c r="F135" s="964" t="str">
        <f t="shared" si="89"/>
        <v>112</v>
      </c>
      <c r="G135" s="965" t="str">
        <f t="shared" si="72"/>
        <v>128</v>
      </c>
      <c r="H135" s="966" t="str">
        <f t="shared" si="73"/>
        <v>144</v>
      </c>
      <c r="I135" s="964" t="str">
        <f t="shared" si="90"/>
        <v>210.0</v>
      </c>
      <c r="J135" s="965" t="str">
        <f t="shared" si="74"/>
        <v xml:space="preserve"> 12.6</v>
      </c>
      <c r="K135" s="966" t="str">
        <f t="shared" si="75"/>
        <v xml:space="preserve"> 50.2</v>
      </c>
      <c r="L135" s="964" t="str">
        <f t="shared" si="91"/>
        <v>210.0</v>
      </c>
      <c r="M135" s="965" t="str">
        <f t="shared" si="92"/>
        <v xml:space="preserve"> 43.9</v>
      </c>
      <c r="N135" s="966" t="str">
        <f t="shared" si="76"/>
        <v xml:space="preserve"> 43.5</v>
      </c>
      <c r="O135" s="984">
        <f t="shared" si="77"/>
        <v>210</v>
      </c>
      <c r="P135" s="985">
        <f t="shared" si="78"/>
        <v>12.6</v>
      </c>
      <c r="Q135" s="986">
        <f t="shared" si="93"/>
        <v>50.2</v>
      </c>
      <c r="R135" s="984">
        <f t="shared" si="94"/>
        <v>210</v>
      </c>
      <c r="S135" s="985">
        <f t="shared" si="95"/>
        <v>43.9</v>
      </c>
      <c r="T135" s="986">
        <f t="shared" si="79"/>
        <v>43.5</v>
      </c>
      <c r="U135" s="973">
        <v>112</v>
      </c>
      <c r="V135" s="974">
        <v>128</v>
      </c>
      <c r="W135" s="975">
        <v>144</v>
      </c>
      <c r="X135" s="996">
        <f t="shared" si="80"/>
        <v>210</v>
      </c>
      <c r="Y135" s="997">
        <f t="shared" si="81"/>
        <v>12.598425196850393</v>
      </c>
      <c r="Z135" s="998">
        <f t="shared" si="82"/>
        <v>50.196078431372548</v>
      </c>
      <c r="AA135" s="996">
        <f t="shared" si="83"/>
        <v>43.921568627450981</v>
      </c>
      <c r="AB135" s="998">
        <f t="shared" si="84"/>
        <v>43.529411764705884</v>
      </c>
      <c r="AC135" s="955">
        <f t="shared" si="96"/>
        <v>0.4392156862745098</v>
      </c>
      <c r="AD135" s="956">
        <f t="shared" si="97"/>
        <v>0.50196078431372548</v>
      </c>
      <c r="AE135" s="957">
        <f t="shared" si="98"/>
        <v>0.56470588235294117</v>
      </c>
      <c r="AF135" s="955">
        <f t="shared" si="99"/>
        <v>0.4392156862745098</v>
      </c>
      <c r="AG135" s="956">
        <f t="shared" si="100"/>
        <v>0.56470588235294117</v>
      </c>
      <c r="AH135" s="956">
        <f t="shared" si="101"/>
        <v>0.12549019607843137</v>
      </c>
      <c r="AI135" s="957">
        <f t="shared" si="102"/>
        <v>1.003921568627451</v>
      </c>
      <c r="AJ135" s="947"/>
      <c r="AK135" s="947"/>
      <c r="AL135" s="947"/>
      <c r="AM135" s="947"/>
      <c r="AN135" s="947"/>
      <c r="AO135" s="947"/>
      <c r="AP135" s="947"/>
      <c r="AQ135" s="947"/>
      <c r="AR135" s="947"/>
      <c r="AS135" s="947"/>
      <c r="AT135" s="947"/>
      <c r="AU135" s="947"/>
      <c r="AV135" s="947"/>
      <c r="AW135" s="947"/>
      <c r="AX135" s="947"/>
      <c r="AY135" s="947"/>
      <c r="AZ135" s="947"/>
      <c r="BA135" s="947"/>
      <c r="BB135" s="947"/>
      <c r="BC135" s="947"/>
      <c r="BD135" s="947"/>
      <c r="BE135" s="947"/>
      <c r="BF135" s="947"/>
      <c r="BG135" s="947"/>
      <c r="BH135" s="947"/>
      <c r="BI135" s="947"/>
      <c r="BJ135" s="947"/>
      <c r="BK135" s="947"/>
      <c r="BL135" s="947"/>
      <c r="BM135" s="947"/>
      <c r="BN135" s="947"/>
      <c r="BO135" s="947"/>
      <c r="BP135" s="947"/>
      <c r="BQ135" s="947"/>
      <c r="BR135" s="947"/>
      <c r="BS135" s="947"/>
      <c r="BT135" s="947"/>
      <c r="BU135" s="947"/>
      <c r="BV135" s="947"/>
      <c r="BW135" s="947"/>
      <c r="BX135" s="947"/>
      <c r="BY135" s="947"/>
      <c r="BZ135" s="947"/>
      <c r="CA135" s="947"/>
      <c r="CB135" s="947"/>
      <c r="CC135" s="947"/>
      <c r="CD135" s="947"/>
      <c r="CE135" s="947"/>
      <c r="CF135" s="947"/>
      <c r="CG135" s="947"/>
      <c r="CH135" s="947"/>
      <c r="CI135" s="947"/>
      <c r="CJ135" s="947"/>
      <c r="CK135" s="947"/>
      <c r="CL135" s="947"/>
      <c r="CM135" s="947"/>
      <c r="CN135" s="947"/>
      <c r="CO135" s="947"/>
      <c r="CP135" s="947"/>
      <c r="CQ135" s="947"/>
      <c r="CR135" s="947"/>
      <c r="CS135" s="947"/>
      <c r="CT135" s="947"/>
      <c r="CU135" s="947"/>
      <c r="CV135" s="947"/>
      <c r="CW135" s="947"/>
      <c r="CX135" s="947"/>
      <c r="CY135" s="947"/>
      <c r="CZ135" s="947"/>
      <c r="DA135" s="947"/>
      <c r="DB135" s="947"/>
      <c r="DC135" s="947"/>
      <c r="DD135" s="947"/>
      <c r="DE135" s="947"/>
      <c r="DF135" s="947"/>
      <c r="DG135" s="947"/>
      <c r="DH135" s="947"/>
      <c r="DI135" s="947"/>
      <c r="DJ135" s="947"/>
      <c r="DK135" s="947"/>
      <c r="DL135" s="947"/>
      <c r="DM135" s="947"/>
      <c r="DN135" s="947"/>
      <c r="DO135" s="947"/>
      <c r="DP135" s="947"/>
      <c r="DQ135" s="947"/>
      <c r="DR135" s="947"/>
      <c r="DS135" s="947"/>
      <c r="DT135" s="947"/>
      <c r="DU135" s="947"/>
      <c r="DV135" s="947"/>
      <c r="DW135" s="947"/>
    </row>
    <row r="136" spans="1:127" ht="13.7" customHeight="1" x14ac:dyDescent="0.3">
      <c r="A136" s="1223" t="s">
        <v>252</v>
      </c>
      <c r="B136" s="1224" t="str">
        <f t="shared" si="85"/>
        <v>rgb:[255,250,250], hsl:[  0.0,100.0, 99.0], hwb:[  0.0, 98.0,  0.0]</v>
      </c>
      <c r="C136" s="926" t="str">
        <f t="shared" si="86"/>
        <v>rgb(255 250 250)</v>
      </c>
      <c r="D136" s="926" t="str">
        <f t="shared" si="87"/>
        <v>hsl(0 100% 99%)</v>
      </c>
      <c r="E136" s="926" t="str">
        <f t="shared" si="88"/>
        <v>hwb(0 98% 0%)</v>
      </c>
      <c r="F136" s="964" t="str">
        <f t="shared" si="89"/>
        <v>255</v>
      </c>
      <c r="G136" s="965" t="str">
        <f t="shared" si="72"/>
        <v>250</v>
      </c>
      <c r="H136" s="966" t="str">
        <f t="shared" si="73"/>
        <v>250</v>
      </c>
      <c r="I136" s="964" t="str">
        <f t="shared" si="90"/>
        <v xml:space="preserve">  0.0</v>
      </c>
      <c r="J136" s="965" t="str">
        <f t="shared" si="74"/>
        <v>100.0</v>
      </c>
      <c r="K136" s="966" t="str">
        <f t="shared" si="75"/>
        <v xml:space="preserve"> 99.0</v>
      </c>
      <c r="L136" s="964" t="str">
        <f t="shared" si="91"/>
        <v xml:space="preserve">  0.0</v>
      </c>
      <c r="M136" s="965" t="str">
        <f t="shared" si="92"/>
        <v xml:space="preserve"> 98.0</v>
      </c>
      <c r="N136" s="966" t="str">
        <f t="shared" si="76"/>
        <v xml:space="preserve">  0.0</v>
      </c>
      <c r="O136" s="984">
        <f t="shared" si="77"/>
        <v>0</v>
      </c>
      <c r="P136" s="985">
        <f t="shared" si="78"/>
        <v>100</v>
      </c>
      <c r="Q136" s="986">
        <f t="shared" si="93"/>
        <v>99</v>
      </c>
      <c r="R136" s="984">
        <f t="shared" si="94"/>
        <v>0</v>
      </c>
      <c r="S136" s="985">
        <f t="shared" si="95"/>
        <v>98</v>
      </c>
      <c r="T136" s="986">
        <f t="shared" si="79"/>
        <v>0</v>
      </c>
      <c r="U136" s="973">
        <v>255</v>
      </c>
      <c r="V136" s="974">
        <v>250</v>
      </c>
      <c r="W136" s="975">
        <v>250</v>
      </c>
      <c r="X136" s="996">
        <f t="shared" si="80"/>
        <v>0</v>
      </c>
      <c r="Y136" s="997">
        <f t="shared" si="81"/>
        <v>100.00000000000058</v>
      </c>
      <c r="Z136" s="998">
        <f t="shared" si="82"/>
        <v>99.019607843137265</v>
      </c>
      <c r="AA136" s="996">
        <f t="shared" si="83"/>
        <v>98.039215686274503</v>
      </c>
      <c r="AB136" s="998">
        <f t="shared" si="84"/>
        <v>0</v>
      </c>
      <c r="AC136" s="955">
        <f t="shared" si="96"/>
        <v>1</v>
      </c>
      <c r="AD136" s="956">
        <f t="shared" si="97"/>
        <v>0.98039215686274506</v>
      </c>
      <c r="AE136" s="957">
        <f t="shared" si="98"/>
        <v>0.98039215686274506</v>
      </c>
      <c r="AF136" s="955">
        <f t="shared" si="99"/>
        <v>0.98039215686274506</v>
      </c>
      <c r="AG136" s="956">
        <f t="shared" si="100"/>
        <v>1</v>
      </c>
      <c r="AH136" s="956">
        <f t="shared" si="101"/>
        <v>1.9607843137254943E-2</v>
      </c>
      <c r="AI136" s="957">
        <f t="shared" si="102"/>
        <v>1.9803921568627452</v>
      </c>
      <c r="AJ136" s="947"/>
      <c r="AK136" s="947"/>
      <c r="AL136" s="947"/>
      <c r="AM136" s="947"/>
      <c r="AN136" s="947"/>
      <c r="AO136" s="947"/>
      <c r="AP136" s="947"/>
      <c r="AQ136" s="947"/>
      <c r="AR136" s="947"/>
      <c r="AS136" s="947"/>
      <c r="AT136" s="947"/>
      <c r="AU136" s="947"/>
      <c r="AV136" s="947"/>
      <c r="AW136" s="947"/>
      <c r="AX136" s="947"/>
      <c r="AY136" s="947"/>
      <c r="AZ136" s="947"/>
      <c r="BA136" s="947"/>
      <c r="BB136" s="947"/>
      <c r="BC136" s="947"/>
      <c r="BD136" s="947"/>
      <c r="BE136" s="947"/>
      <c r="BF136" s="947"/>
      <c r="BG136" s="947"/>
      <c r="BH136" s="947"/>
      <c r="BI136" s="947"/>
      <c r="BJ136" s="947"/>
      <c r="BK136" s="947"/>
      <c r="BL136" s="947"/>
      <c r="BM136" s="947"/>
      <c r="BN136" s="947"/>
      <c r="BO136" s="947"/>
      <c r="BP136" s="947"/>
      <c r="BQ136" s="947"/>
      <c r="BR136" s="947"/>
      <c r="BS136" s="947"/>
      <c r="BT136" s="947"/>
      <c r="BU136" s="947"/>
      <c r="BV136" s="947"/>
      <c r="BW136" s="947"/>
      <c r="BX136" s="947"/>
      <c r="BY136" s="947"/>
      <c r="BZ136" s="947"/>
      <c r="CA136" s="947"/>
      <c r="CB136" s="947"/>
      <c r="CC136" s="947"/>
      <c r="CD136" s="947"/>
      <c r="CE136" s="947"/>
      <c r="CF136" s="947"/>
      <c r="CG136" s="947"/>
      <c r="CH136" s="947"/>
      <c r="CI136" s="947"/>
      <c r="CJ136" s="947"/>
      <c r="CK136" s="947"/>
      <c r="CL136" s="947"/>
      <c r="CM136" s="947"/>
      <c r="CN136" s="947"/>
      <c r="CO136" s="947"/>
      <c r="CP136" s="947"/>
      <c r="CQ136" s="947"/>
      <c r="CR136" s="947"/>
      <c r="CS136" s="947"/>
      <c r="CT136" s="947"/>
      <c r="CU136" s="947"/>
      <c r="CV136" s="947"/>
      <c r="CW136" s="947"/>
      <c r="CX136" s="947"/>
      <c r="CY136" s="947"/>
      <c r="CZ136" s="947"/>
      <c r="DA136" s="947"/>
      <c r="DB136" s="947"/>
      <c r="DC136" s="947"/>
      <c r="DD136" s="947"/>
      <c r="DE136" s="947"/>
      <c r="DF136" s="947"/>
      <c r="DG136" s="947"/>
      <c r="DH136" s="947"/>
      <c r="DI136" s="947"/>
      <c r="DJ136" s="947"/>
      <c r="DK136" s="947"/>
      <c r="DL136" s="947"/>
      <c r="DM136" s="947"/>
      <c r="DN136" s="947"/>
      <c r="DO136" s="947"/>
      <c r="DP136" s="947"/>
      <c r="DQ136" s="947"/>
      <c r="DR136" s="947"/>
      <c r="DS136" s="947"/>
      <c r="DT136" s="947"/>
      <c r="DU136" s="947"/>
      <c r="DV136" s="947"/>
      <c r="DW136" s="947"/>
    </row>
    <row r="137" spans="1:127" ht="13.7" customHeight="1" x14ac:dyDescent="0.3">
      <c r="A137" s="1223" t="s">
        <v>253</v>
      </c>
      <c r="B137" s="1224" t="str">
        <f t="shared" si="85"/>
        <v>rgb:[  0,255,127], hsl:[149.9,100.0, 50.0], hwb:[149.9,  0.0,  0.0]</v>
      </c>
      <c r="C137" s="926" t="str">
        <f t="shared" si="86"/>
        <v>rgb(0 255 127)</v>
      </c>
      <c r="D137" s="926" t="str">
        <f t="shared" si="87"/>
        <v>hsl(149.9 100% 50%)</v>
      </c>
      <c r="E137" s="926" t="str">
        <f t="shared" si="88"/>
        <v>hwb(149.9 0% 0%)</v>
      </c>
      <c r="F137" s="964" t="str">
        <f t="shared" si="89"/>
        <v xml:space="preserve">  0</v>
      </c>
      <c r="G137" s="965" t="str">
        <f t="shared" si="72"/>
        <v>255</v>
      </c>
      <c r="H137" s="966" t="str">
        <f t="shared" si="73"/>
        <v>127</v>
      </c>
      <c r="I137" s="964" t="str">
        <f t="shared" si="90"/>
        <v>149.9</v>
      </c>
      <c r="J137" s="965" t="str">
        <f t="shared" si="74"/>
        <v>100.0</v>
      </c>
      <c r="K137" s="966" t="str">
        <f t="shared" si="75"/>
        <v xml:space="preserve"> 50.0</v>
      </c>
      <c r="L137" s="964" t="str">
        <f t="shared" si="91"/>
        <v>149.9</v>
      </c>
      <c r="M137" s="965" t="str">
        <f t="shared" si="92"/>
        <v xml:space="preserve">  0.0</v>
      </c>
      <c r="N137" s="966" t="str">
        <f t="shared" si="76"/>
        <v xml:space="preserve">  0.0</v>
      </c>
      <c r="O137" s="984">
        <f t="shared" si="77"/>
        <v>149.9</v>
      </c>
      <c r="P137" s="985">
        <f t="shared" si="78"/>
        <v>100</v>
      </c>
      <c r="Q137" s="986">
        <f t="shared" si="93"/>
        <v>50</v>
      </c>
      <c r="R137" s="984">
        <f t="shared" si="94"/>
        <v>149.9</v>
      </c>
      <c r="S137" s="985">
        <f t="shared" si="95"/>
        <v>0</v>
      </c>
      <c r="T137" s="986">
        <f t="shared" si="79"/>
        <v>0</v>
      </c>
      <c r="U137" s="973">
        <v>0</v>
      </c>
      <c r="V137" s="974">
        <v>255</v>
      </c>
      <c r="W137" s="975">
        <v>127</v>
      </c>
      <c r="X137" s="996">
        <f t="shared" si="80"/>
        <v>149.88235294117646</v>
      </c>
      <c r="Y137" s="997">
        <f t="shared" si="81"/>
        <v>100</v>
      </c>
      <c r="Z137" s="998">
        <f t="shared" si="82"/>
        <v>50</v>
      </c>
      <c r="AA137" s="996">
        <f t="shared" si="83"/>
        <v>0</v>
      </c>
      <c r="AB137" s="998">
        <f t="shared" si="84"/>
        <v>0</v>
      </c>
      <c r="AC137" s="955">
        <f t="shared" si="96"/>
        <v>0</v>
      </c>
      <c r="AD137" s="956">
        <f t="shared" si="97"/>
        <v>1</v>
      </c>
      <c r="AE137" s="957">
        <f t="shared" si="98"/>
        <v>0.49803921568627452</v>
      </c>
      <c r="AF137" s="955">
        <f t="shared" si="99"/>
        <v>0</v>
      </c>
      <c r="AG137" s="956">
        <f t="shared" si="100"/>
        <v>1</v>
      </c>
      <c r="AH137" s="956">
        <f t="shared" si="101"/>
        <v>1</v>
      </c>
      <c r="AI137" s="957">
        <f t="shared" si="102"/>
        <v>1</v>
      </c>
      <c r="AJ137" s="947"/>
      <c r="AK137" s="947"/>
      <c r="AL137" s="947"/>
      <c r="AM137" s="947"/>
      <c r="AN137" s="947"/>
      <c r="AO137" s="947"/>
      <c r="AP137" s="947"/>
      <c r="AQ137" s="947"/>
      <c r="AR137" s="947"/>
      <c r="AS137" s="947"/>
      <c r="AT137" s="947"/>
      <c r="AU137" s="947"/>
      <c r="AV137" s="947"/>
      <c r="AW137" s="947"/>
      <c r="AX137" s="947"/>
      <c r="AY137" s="947"/>
      <c r="AZ137" s="947"/>
      <c r="BA137" s="947"/>
      <c r="BB137" s="947"/>
      <c r="BC137" s="947"/>
      <c r="BD137" s="947"/>
      <c r="BE137" s="947"/>
      <c r="BF137" s="947"/>
      <c r="BG137" s="947"/>
      <c r="BH137" s="947"/>
      <c r="BI137" s="947"/>
      <c r="BJ137" s="947"/>
      <c r="BK137" s="947"/>
      <c r="BL137" s="947"/>
      <c r="BM137" s="947"/>
      <c r="BN137" s="947"/>
      <c r="BO137" s="947"/>
      <c r="BP137" s="947"/>
      <c r="BQ137" s="947"/>
      <c r="BR137" s="947"/>
      <c r="BS137" s="947"/>
      <c r="BT137" s="947"/>
      <c r="BU137" s="947"/>
      <c r="BV137" s="947"/>
      <c r="BW137" s="947"/>
      <c r="BX137" s="947"/>
      <c r="BY137" s="947"/>
      <c r="BZ137" s="947"/>
      <c r="CA137" s="947"/>
      <c r="CB137" s="947"/>
      <c r="CC137" s="947"/>
      <c r="CD137" s="947"/>
      <c r="CE137" s="947"/>
      <c r="CF137" s="947"/>
      <c r="CG137" s="947"/>
      <c r="CH137" s="947"/>
      <c r="CI137" s="947"/>
      <c r="CJ137" s="947"/>
      <c r="CK137" s="947"/>
      <c r="CL137" s="947"/>
      <c r="CM137" s="947"/>
      <c r="CN137" s="947"/>
      <c r="CO137" s="947"/>
      <c r="CP137" s="947"/>
      <c r="CQ137" s="947"/>
      <c r="CR137" s="947"/>
      <c r="CS137" s="947"/>
      <c r="CT137" s="947"/>
      <c r="CU137" s="947"/>
      <c r="CV137" s="947"/>
      <c r="CW137" s="947"/>
      <c r="CX137" s="947"/>
      <c r="CY137" s="947"/>
      <c r="CZ137" s="947"/>
      <c r="DA137" s="947"/>
      <c r="DB137" s="947"/>
      <c r="DC137" s="947"/>
      <c r="DD137" s="947"/>
      <c r="DE137" s="947"/>
      <c r="DF137" s="947"/>
      <c r="DG137" s="947"/>
      <c r="DH137" s="947"/>
      <c r="DI137" s="947"/>
      <c r="DJ137" s="947"/>
      <c r="DK137" s="947"/>
      <c r="DL137" s="947"/>
      <c r="DM137" s="947"/>
      <c r="DN137" s="947"/>
      <c r="DO137" s="947"/>
      <c r="DP137" s="947"/>
      <c r="DQ137" s="947"/>
      <c r="DR137" s="947"/>
      <c r="DS137" s="947"/>
      <c r="DT137" s="947"/>
      <c r="DU137" s="947"/>
      <c r="DV137" s="947"/>
      <c r="DW137" s="947"/>
    </row>
    <row r="138" spans="1:127" ht="13.7" customHeight="1" x14ac:dyDescent="0.3">
      <c r="A138" s="1223" t="s">
        <v>254</v>
      </c>
      <c r="B138" s="1224" t="str">
        <f t="shared" si="85"/>
        <v>rgb:[ 70,130,180], hsl:[207.3, 44.0, 49.0], hwb:[207.3, 27.5, 29.4]</v>
      </c>
      <c r="C138" s="926" t="str">
        <f t="shared" si="86"/>
        <v>rgb(70 130 180)</v>
      </c>
      <c r="D138" s="926" t="str">
        <f t="shared" si="87"/>
        <v>hsl(207.3 44% 49%)</v>
      </c>
      <c r="E138" s="926" t="str">
        <f t="shared" si="88"/>
        <v>hwb(207.3 27.5% 29.4%)</v>
      </c>
      <c r="F138" s="964" t="str">
        <f t="shared" si="89"/>
        <v xml:space="preserve"> 70</v>
      </c>
      <c r="G138" s="965" t="str">
        <f t="shared" si="72"/>
        <v>130</v>
      </c>
      <c r="H138" s="966" t="str">
        <f t="shared" si="73"/>
        <v>180</v>
      </c>
      <c r="I138" s="964" t="str">
        <f t="shared" si="90"/>
        <v>207.3</v>
      </c>
      <c r="J138" s="965" t="str">
        <f t="shared" si="74"/>
        <v xml:space="preserve"> 44.0</v>
      </c>
      <c r="K138" s="966" t="str">
        <f t="shared" si="75"/>
        <v xml:space="preserve"> 49.0</v>
      </c>
      <c r="L138" s="964" t="str">
        <f t="shared" si="91"/>
        <v>207.3</v>
      </c>
      <c r="M138" s="965" t="str">
        <f t="shared" si="92"/>
        <v xml:space="preserve"> 27.5</v>
      </c>
      <c r="N138" s="966" t="str">
        <f t="shared" si="76"/>
        <v xml:space="preserve"> 29.4</v>
      </c>
      <c r="O138" s="984">
        <f t="shared" si="77"/>
        <v>207.3</v>
      </c>
      <c r="P138" s="985">
        <f t="shared" si="78"/>
        <v>44</v>
      </c>
      <c r="Q138" s="986">
        <f t="shared" si="93"/>
        <v>49</v>
      </c>
      <c r="R138" s="984">
        <f t="shared" si="94"/>
        <v>207.3</v>
      </c>
      <c r="S138" s="985">
        <f t="shared" si="95"/>
        <v>27.5</v>
      </c>
      <c r="T138" s="986">
        <f t="shared" si="79"/>
        <v>29.4</v>
      </c>
      <c r="U138" s="973">
        <v>70</v>
      </c>
      <c r="V138" s="974">
        <v>130</v>
      </c>
      <c r="W138" s="975">
        <v>180</v>
      </c>
      <c r="X138" s="996">
        <f t="shared" si="80"/>
        <v>207.27272727272728</v>
      </c>
      <c r="Y138" s="997">
        <f t="shared" si="81"/>
        <v>44</v>
      </c>
      <c r="Z138" s="998">
        <f t="shared" si="82"/>
        <v>49.019607843137258</v>
      </c>
      <c r="AA138" s="996">
        <f t="shared" si="83"/>
        <v>27.450980392156865</v>
      </c>
      <c r="AB138" s="998">
        <f t="shared" si="84"/>
        <v>29.411764705882348</v>
      </c>
      <c r="AC138" s="955">
        <f t="shared" si="96"/>
        <v>0.27450980392156865</v>
      </c>
      <c r="AD138" s="956">
        <f t="shared" si="97"/>
        <v>0.50980392156862742</v>
      </c>
      <c r="AE138" s="957">
        <f t="shared" si="98"/>
        <v>0.70588235294117652</v>
      </c>
      <c r="AF138" s="955">
        <f t="shared" si="99"/>
        <v>0.27450980392156865</v>
      </c>
      <c r="AG138" s="956">
        <f t="shared" si="100"/>
        <v>0.70588235294117652</v>
      </c>
      <c r="AH138" s="956">
        <f t="shared" si="101"/>
        <v>0.43137254901960786</v>
      </c>
      <c r="AI138" s="957">
        <f t="shared" si="102"/>
        <v>0.98039215686274517</v>
      </c>
      <c r="AJ138" s="947"/>
      <c r="AK138" s="947"/>
      <c r="AL138" s="947"/>
      <c r="AM138" s="947"/>
      <c r="AN138" s="947"/>
      <c r="AO138" s="947"/>
      <c r="AP138" s="947"/>
      <c r="AQ138" s="947"/>
      <c r="AR138" s="947"/>
      <c r="AS138" s="947"/>
      <c r="AT138" s="947"/>
      <c r="AU138" s="947"/>
      <c r="AV138" s="947"/>
      <c r="AW138" s="947"/>
      <c r="AX138" s="947"/>
      <c r="AY138" s="947"/>
      <c r="AZ138" s="947"/>
      <c r="BA138" s="947"/>
      <c r="BB138" s="947"/>
      <c r="BC138" s="947"/>
      <c r="BD138" s="947"/>
      <c r="BE138" s="947"/>
      <c r="BF138" s="947"/>
      <c r="BG138" s="947"/>
      <c r="BH138" s="947"/>
      <c r="BI138" s="947"/>
      <c r="BJ138" s="947"/>
      <c r="BK138" s="947"/>
      <c r="BL138" s="947"/>
      <c r="BM138" s="947"/>
      <c r="BN138" s="947"/>
      <c r="BO138" s="947"/>
      <c r="BP138" s="947"/>
      <c r="BQ138" s="947"/>
      <c r="BR138" s="947"/>
      <c r="BS138" s="947"/>
      <c r="BT138" s="947"/>
      <c r="BU138" s="947"/>
      <c r="BV138" s="947"/>
      <c r="BW138" s="947"/>
      <c r="BX138" s="947"/>
      <c r="BY138" s="947"/>
      <c r="BZ138" s="947"/>
      <c r="CA138" s="947"/>
      <c r="CB138" s="947"/>
      <c r="CC138" s="947"/>
      <c r="CD138" s="947"/>
      <c r="CE138" s="947"/>
      <c r="CF138" s="947"/>
      <c r="CG138" s="947"/>
      <c r="CH138" s="947"/>
      <c r="CI138" s="947"/>
      <c r="CJ138" s="947"/>
      <c r="CK138" s="947"/>
      <c r="CL138" s="947"/>
      <c r="CM138" s="947"/>
      <c r="CN138" s="947"/>
      <c r="CO138" s="947"/>
      <c r="CP138" s="947"/>
      <c r="CQ138" s="947"/>
      <c r="CR138" s="947"/>
      <c r="CS138" s="947"/>
      <c r="CT138" s="947"/>
      <c r="CU138" s="947"/>
      <c r="CV138" s="947"/>
      <c r="CW138" s="947"/>
      <c r="CX138" s="947"/>
      <c r="CY138" s="947"/>
      <c r="CZ138" s="947"/>
      <c r="DA138" s="947"/>
      <c r="DB138" s="947"/>
      <c r="DC138" s="947"/>
      <c r="DD138" s="947"/>
      <c r="DE138" s="947"/>
      <c r="DF138" s="947"/>
      <c r="DG138" s="947"/>
      <c r="DH138" s="947"/>
      <c r="DI138" s="947"/>
      <c r="DJ138" s="947"/>
      <c r="DK138" s="947"/>
      <c r="DL138" s="947"/>
      <c r="DM138" s="947"/>
      <c r="DN138" s="947"/>
      <c r="DO138" s="947"/>
      <c r="DP138" s="947"/>
      <c r="DQ138" s="947"/>
      <c r="DR138" s="947"/>
      <c r="DS138" s="947"/>
      <c r="DT138" s="947"/>
      <c r="DU138" s="947"/>
      <c r="DV138" s="947"/>
      <c r="DW138" s="947"/>
    </row>
    <row r="139" spans="1:127" ht="13.7" customHeight="1" x14ac:dyDescent="0.3">
      <c r="A139" s="1223" t="s">
        <v>255</v>
      </c>
      <c r="B139" s="1224" t="str">
        <f t="shared" si="85"/>
        <v>rgb:[210,180,140], hsl:[ 34.3, 43.8, 68.6], hwb:[ 34.3, 54.9, 17.6]</v>
      </c>
      <c r="C139" s="926" t="str">
        <f t="shared" si="86"/>
        <v>rgb(210 180 140)</v>
      </c>
      <c r="D139" s="926" t="str">
        <f t="shared" si="87"/>
        <v>hsl(34.3 43.8% 68.6%)</v>
      </c>
      <c r="E139" s="926" t="str">
        <f t="shared" si="88"/>
        <v>hwb(34.3 54.9% 17.6%)</v>
      </c>
      <c r="F139" s="964" t="str">
        <f t="shared" si="89"/>
        <v>210</v>
      </c>
      <c r="G139" s="965" t="str">
        <f t="shared" si="72"/>
        <v>180</v>
      </c>
      <c r="H139" s="966" t="str">
        <f t="shared" si="73"/>
        <v>140</v>
      </c>
      <c r="I139" s="964" t="str">
        <f t="shared" si="90"/>
        <v xml:space="preserve"> 34.3</v>
      </c>
      <c r="J139" s="965" t="str">
        <f t="shared" si="74"/>
        <v xml:space="preserve"> 43.8</v>
      </c>
      <c r="K139" s="966" t="str">
        <f t="shared" si="75"/>
        <v xml:space="preserve"> 68.6</v>
      </c>
      <c r="L139" s="964" t="str">
        <f t="shared" si="91"/>
        <v xml:space="preserve"> 34.3</v>
      </c>
      <c r="M139" s="965" t="str">
        <f t="shared" si="92"/>
        <v xml:space="preserve"> 54.9</v>
      </c>
      <c r="N139" s="966" t="str">
        <f t="shared" si="76"/>
        <v xml:space="preserve"> 17.6</v>
      </c>
      <c r="O139" s="984">
        <f t="shared" si="77"/>
        <v>34.299999999999997</v>
      </c>
      <c r="P139" s="985">
        <f t="shared" si="78"/>
        <v>43.8</v>
      </c>
      <c r="Q139" s="986">
        <f t="shared" si="93"/>
        <v>68.599999999999994</v>
      </c>
      <c r="R139" s="984">
        <f t="shared" si="94"/>
        <v>34.299999999999997</v>
      </c>
      <c r="S139" s="985">
        <f t="shared" si="95"/>
        <v>54.9</v>
      </c>
      <c r="T139" s="986">
        <f t="shared" si="79"/>
        <v>17.600000000000001</v>
      </c>
      <c r="U139" s="973">
        <v>210</v>
      </c>
      <c r="V139" s="974">
        <v>180</v>
      </c>
      <c r="W139" s="975">
        <v>140</v>
      </c>
      <c r="X139" s="996">
        <f t="shared" si="80"/>
        <v>34.285714285714299</v>
      </c>
      <c r="Y139" s="997">
        <f t="shared" si="81"/>
        <v>43.749999999999986</v>
      </c>
      <c r="Z139" s="998">
        <f t="shared" si="82"/>
        <v>68.627450980392155</v>
      </c>
      <c r="AA139" s="996">
        <f t="shared" si="83"/>
        <v>54.901960784313729</v>
      </c>
      <c r="AB139" s="998">
        <f t="shared" si="84"/>
        <v>17.647058823529417</v>
      </c>
      <c r="AC139" s="955">
        <f t="shared" si="96"/>
        <v>0.82352941176470584</v>
      </c>
      <c r="AD139" s="956">
        <f t="shared" si="97"/>
        <v>0.70588235294117652</v>
      </c>
      <c r="AE139" s="957">
        <f t="shared" si="98"/>
        <v>0.5490196078431373</v>
      </c>
      <c r="AF139" s="955">
        <f t="shared" si="99"/>
        <v>0.5490196078431373</v>
      </c>
      <c r="AG139" s="956">
        <f t="shared" si="100"/>
        <v>0.82352941176470584</v>
      </c>
      <c r="AH139" s="956">
        <f t="shared" si="101"/>
        <v>0.27450980392156854</v>
      </c>
      <c r="AI139" s="957">
        <f t="shared" si="102"/>
        <v>1.3725490196078431</v>
      </c>
      <c r="AJ139" s="947"/>
      <c r="AK139" s="947"/>
      <c r="AL139" s="947"/>
      <c r="AM139" s="947"/>
      <c r="AN139" s="947"/>
      <c r="AO139" s="947"/>
      <c r="AP139" s="947"/>
      <c r="AQ139" s="947"/>
      <c r="AR139" s="947"/>
      <c r="AS139" s="947"/>
      <c r="AT139" s="947"/>
      <c r="AU139" s="947"/>
      <c r="AV139" s="947"/>
      <c r="AW139" s="947"/>
      <c r="AX139" s="947"/>
      <c r="AY139" s="947"/>
      <c r="AZ139" s="947"/>
      <c r="BA139" s="947"/>
      <c r="BB139" s="947"/>
      <c r="BC139" s="947"/>
      <c r="BD139" s="947"/>
      <c r="BE139" s="947"/>
      <c r="BF139" s="947"/>
      <c r="BG139" s="947"/>
      <c r="BH139" s="947"/>
      <c r="BI139" s="947"/>
      <c r="BJ139" s="947"/>
      <c r="BK139" s="947"/>
      <c r="BL139" s="947"/>
      <c r="BM139" s="947"/>
      <c r="BN139" s="947"/>
      <c r="BO139" s="947"/>
      <c r="BP139" s="947"/>
      <c r="BQ139" s="947"/>
      <c r="BR139" s="947"/>
      <c r="BS139" s="947"/>
      <c r="BT139" s="947"/>
      <c r="BU139" s="947"/>
      <c r="BV139" s="947"/>
      <c r="BW139" s="947"/>
      <c r="BX139" s="947"/>
      <c r="BY139" s="947"/>
      <c r="BZ139" s="947"/>
      <c r="CA139" s="947"/>
      <c r="CB139" s="947"/>
      <c r="CC139" s="947"/>
      <c r="CD139" s="947"/>
      <c r="CE139" s="947"/>
      <c r="CF139" s="947"/>
      <c r="CG139" s="947"/>
      <c r="CH139" s="947"/>
      <c r="CI139" s="947"/>
      <c r="CJ139" s="947"/>
      <c r="CK139" s="947"/>
      <c r="CL139" s="947"/>
      <c r="CM139" s="947"/>
      <c r="CN139" s="947"/>
      <c r="CO139" s="947"/>
      <c r="CP139" s="947"/>
      <c r="CQ139" s="947"/>
      <c r="CR139" s="947"/>
      <c r="CS139" s="947"/>
      <c r="CT139" s="947"/>
      <c r="CU139" s="947"/>
      <c r="CV139" s="947"/>
      <c r="CW139" s="947"/>
      <c r="CX139" s="947"/>
      <c r="CY139" s="947"/>
      <c r="CZ139" s="947"/>
      <c r="DA139" s="947"/>
      <c r="DB139" s="947"/>
      <c r="DC139" s="947"/>
      <c r="DD139" s="947"/>
      <c r="DE139" s="947"/>
      <c r="DF139" s="947"/>
      <c r="DG139" s="947"/>
      <c r="DH139" s="947"/>
      <c r="DI139" s="947"/>
      <c r="DJ139" s="947"/>
      <c r="DK139" s="947"/>
      <c r="DL139" s="947"/>
      <c r="DM139" s="947"/>
      <c r="DN139" s="947"/>
      <c r="DO139" s="947"/>
      <c r="DP139" s="947"/>
      <c r="DQ139" s="947"/>
      <c r="DR139" s="947"/>
      <c r="DS139" s="947"/>
      <c r="DT139" s="947"/>
      <c r="DU139" s="947"/>
      <c r="DV139" s="947"/>
      <c r="DW139" s="947"/>
    </row>
    <row r="140" spans="1:127" ht="13.7" customHeight="1" x14ac:dyDescent="0.3">
      <c r="A140" s="1223" t="s">
        <v>256</v>
      </c>
      <c r="B140" s="1224" t="str">
        <f t="shared" si="85"/>
        <v>rgb:[  0,128,128], hsl:[180.0,100.0, 25.1], hwb:[180.0,  0.0, 49.8]</v>
      </c>
      <c r="C140" s="926" t="str">
        <f t="shared" si="86"/>
        <v>rgb(0 128 128)</v>
      </c>
      <c r="D140" s="926" t="str">
        <f t="shared" si="87"/>
        <v>hsl(180 100% 25.1%)</v>
      </c>
      <c r="E140" s="926" t="str">
        <f t="shared" si="88"/>
        <v>hwb(180 0% 49.8%)</v>
      </c>
      <c r="F140" s="964" t="str">
        <f t="shared" si="89"/>
        <v xml:space="preserve">  0</v>
      </c>
      <c r="G140" s="965" t="str">
        <f t="shared" si="72"/>
        <v>128</v>
      </c>
      <c r="H140" s="966" t="str">
        <f t="shared" si="73"/>
        <v>128</v>
      </c>
      <c r="I140" s="964" t="str">
        <f t="shared" si="90"/>
        <v>180.0</v>
      </c>
      <c r="J140" s="965" t="str">
        <f t="shared" si="74"/>
        <v>100.0</v>
      </c>
      <c r="K140" s="966" t="str">
        <f t="shared" si="75"/>
        <v xml:space="preserve"> 25.1</v>
      </c>
      <c r="L140" s="964" t="str">
        <f t="shared" si="91"/>
        <v>180.0</v>
      </c>
      <c r="M140" s="965" t="str">
        <f t="shared" si="92"/>
        <v xml:space="preserve">  0.0</v>
      </c>
      <c r="N140" s="966" t="str">
        <f t="shared" si="76"/>
        <v xml:space="preserve"> 49.8</v>
      </c>
      <c r="O140" s="984">
        <f t="shared" si="77"/>
        <v>180</v>
      </c>
      <c r="P140" s="985">
        <f t="shared" si="78"/>
        <v>100</v>
      </c>
      <c r="Q140" s="986">
        <f t="shared" si="93"/>
        <v>25.1</v>
      </c>
      <c r="R140" s="984">
        <f t="shared" si="94"/>
        <v>180</v>
      </c>
      <c r="S140" s="985">
        <f t="shared" si="95"/>
        <v>0</v>
      </c>
      <c r="T140" s="986">
        <f t="shared" si="79"/>
        <v>49.8</v>
      </c>
      <c r="U140" s="973">
        <v>0</v>
      </c>
      <c r="V140" s="974">
        <v>128</v>
      </c>
      <c r="W140" s="975">
        <v>128</v>
      </c>
      <c r="X140" s="996">
        <f t="shared" si="80"/>
        <v>180</v>
      </c>
      <c r="Y140" s="997">
        <f t="shared" si="81"/>
        <v>100</v>
      </c>
      <c r="Z140" s="998">
        <f t="shared" si="82"/>
        <v>25.098039215686274</v>
      </c>
      <c r="AA140" s="996">
        <f t="shared" si="83"/>
        <v>0</v>
      </c>
      <c r="AB140" s="998">
        <f t="shared" si="84"/>
        <v>49.803921568627452</v>
      </c>
      <c r="AC140" s="955">
        <f t="shared" si="96"/>
        <v>0</v>
      </c>
      <c r="AD140" s="956">
        <f t="shared" si="97"/>
        <v>0.50196078431372548</v>
      </c>
      <c r="AE140" s="957">
        <f t="shared" si="98"/>
        <v>0.50196078431372548</v>
      </c>
      <c r="AF140" s="955">
        <f t="shared" si="99"/>
        <v>0</v>
      </c>
      <c r="AG140" s="956">
        <f t="shared" si="100"/>
        <v>0.50196078431372548</v>
      </c>
      <c r="AH140" s="956">
        <f t="shared" si="101"/>
        <v>0.50196078431372548</v>
      </c>
      <c r="AI140" s="957">
        <f t="shared" si="102"/>
        <v>0.50196078431372548</v>
      </c>
      <c r="AJ140" s="947"/>
      <c r="AK140" s="947"/>
      <c r="AL140" s="947"/>
      <c r="AM140" s="947"/>
      <c r="AN140" s="947"/>
      <c r="AO140" s="947"/>
      <c r="AP140" s="947"/>
      <c r="AQ140" s="947"/>
      <c r="AR140" s="947"/>
      <c r="AS140" s="947"/>
      <c r="AT140" s="947"/>
      <c r="AU140" s="947"/>
      <c r="AV140" s="947"/>
      <c r="AW140" s="947"/>
      <c r="AX140" s="947"/>
      <c r="AY140" s="947"/>
      <c r="AZ140" s="947"/>
      <c r="BA140" s="947"/>
      <c r="BB140" s="947"/>
      <c r="BC140" s="947"/>
      <c r="BD140" s="947"/>
      <c r="BE140" s="947"/>
      <c r="BF140" s="947"/>
      <c r="BG140" s="947"/>
      <c r="BH140" s="947"/>
      <c r="BI140" s="947"/>
      <c r="BJ140" s="947"/>
      <c r="BK140" s="947"/>
      <c r="BL140" s="947"/>
      <c r="BM140" s="947"/>
      <c r="BN140" s="947"/>
      <c r="BO140" s="947"/>
      <c r="BP140" s="947"/>
      <c r="BQ140" s="947"/>
      <c r="BR140" s="947"/>
      <c r="BS140" s="947"/>
      <c r="BT140" s="947"/>
      <c r="BU140" s="947"/>
      <c r="BV140" s="947"/>
      <c r="BW140" s="947"/>
      <c r="BX140" s="947"/>
      <c r="BY140" s="947"/>
      <c r="BZ140" s="947"/>
      <c r="CA140" s="947"/>
      <c r="CB140" s="947"/>
      <c r="CC140" s="947"/>
      <c r="CD140" s="947"/>
      <c r="CE140" s="947"/>
      <c r="CF140" s="947"/>
      <c r="CG140" s="947"/>
      <c r="CH140" s="947"/>
      <c r="CI140" s="947"/>
      <c r="CJ140" s="947"/>
      <c r="CK140" s="947"/>
      <c r="CL140" s="947"/>
      <c r="CM140" s="947"/>
      <c r="CN140" s="947"/>
      <c r="CO140" s="947"/>
      <c r="CP140" s="947"/>
      <c r="CQ140" s="947"/>
      <c r="CR140" s="947"/>
      <c r="CS140" s="947"/>
      <c r="CT140" s="947"/>
      <c r="CU140" s="947"/>
      <c r="CV140" s="947"/>
      <c r="CW140" s="947"/>
      <c r="CX140" s="947"/>
      <c r="CY140" s="947"/>
      <c r="CZ140" s="947"/>
      <c r="DA140" s="947"/>
      <c r="DB140" s="947"/>
      <c r="DC140" s="947"/>
      <c r="DD140" s="947"/>
      <c r="DE140" s="947"/>
      <c r="DF140" s="947"/>
      <c r="DG140" s="947"/>
      <c r="DH140" s="947"/>
      <c r="DI140" s="947"/>
      <c r="DJ140" s="947"/>
      <c r="DK140" s="947"/>
      <c r="DL140" s="947"/>
      <c r="DM140" s="947"/>
      <c r="DN140" s="947"/>
      <c r="DO140" s="947"/>
      <c r="DP140" s="947"/>
      <c r="DQ140" s="947"/>
      <c r="DR140" s="947"/>
      <c r="DS140" s="947"/>
      <c r="DT140" s="947"/>
      <c r="DU140" s="947"/>
      <c r="DV140" s="947"/>
      <c r="DW140" s="947"/>
    </row>
    <row r="141" spans="1:127" ht="13.7" customHeight="1" x14ac:dyDescent="0.3">
      <c r="A141" s="1223" t="s">
        <v>257</v>
      </c>
      <c r="B141" s="1224" t="str">
        <f t="shared" si="85"/>
        <v>rgb:[216,191,216], hsl:[300.0, 24.3, 79.8], hwb:[300.0, 74.9, 15.3]</v>
      </c>
      <c r="C141" s="926" t="str">
        <f t="shared" si="86"/>
        <v>rgb(216 191 216)</v>
      </c>
      <c r="D141" s="926" t="str">
        <f t="shared" si="87"/>
        <v>hsl(300 24.3% 79.8%)</v>
      </c>
      <c r="E141" s="926" t="str">
        <f t="shared" si="88"/>
        <v>hwb(300 74.9% 15.3%)</v>
      </c>
      <c r="F141" s="964" t="str">
        <f t="shared" si="89"/>
        <v>216</v>
      </c>
      <c r="G141" s="965" t="str">
        <f t="shared" si="72"/>
        <v>191</v>
      </c>
      <c r="H141" s="966" t="str">
        <f t="shared" si="73"/>
        <v>216</v>
      </c>
      <c r="I141" s="964" t="str">
        <f t="shared" si="90"/>
        <v>300.0</v>
      </c>
      <c r="J141" s="965" t="str">
        <f t="shared" si="74"/>
        <v xml:space="preserve"> 24.3</v>
      </c>
      <c r="K141" s="966" t="str">
        <f t="shared" si="75"/>
        <v xml:space="preserve"> 79.8</v>
      </c>
      <c r="L141" s="964" t="str">
        <f t="shared" si="91"/>
        <v>300.0</v>
      </c>
      <c r="M141" s="965" t="str">
        <f t="shared" si="92"/>
        <v xml:space="preserve"> 74.9</v>
      </c>
      <c r="N141" s="966" t="str">
        <f t="shared" si="76"/>
        <v xml:space="preserve"> 15.3</v>
      </c>
      <c r="O141" s="984">
        <f t="shared" si="77"/>
        <v>300</v>
      </c>
      <c r="P141" s="985">
        <f t="shared" si="78"/>
        <v>24.3</v>
      </c>
      <c r="Q141" s="986">
        <f t="shared" si="93"/>
        <v>79.8</v>
      </c>
      <c r="R141" s="984">
        <f t="shared" si="94"/>
        <v>300</v>
      </c>
      <c r="S141" s="985">
        <f t="shared" si="95"/>
        <v>74.900000000000006</v>
      </c>
      <c r="T141" s="986">
        <f t="shared" si="79"/>
        <v>15.3</v>
      </c>
      <c r="U141" s="973">
        <v>216</v>
      </c>
      <c r="V141" s="974">
        <v>191</v>
      </c>
      <c r="W141" s="975">
        <v>216</v>
      </c>
      <c r="X141" s="996">
        <f t="shared" si="80"/>
        <v>300</v>
      </c>
      <c r="Y141" s="997">
        <f t="shared" si="81"/>
        <v>24.271844660194176</v>
      </c>
      <c r="Z141" s="998">
        <f t="shared" si="82"/>
        <v>79.803921568627459</v>
      </c>
      <c r="AA141" s="996">
        <f t="shared" si="83"/>
        <v>74.901960784313729</v>
      </c>
      <c r="AB141" s="998">
        <f t="shared" si="84"/>
        <v>15.294117647058824</v>
      </c>
      <c r="AC141" s="955">
        <f t="shared" si="96"/>
        <v>0.84705882352941175</v>
      </c>
      <c r="AD141" s="956">
        <f t="shared" si="97"/>
        <v>0.74901960784313726</v>
      </c>
      <c r="AE141" s="957">
        <f t="shared" si="98"/>
        <v>0.84705882352941175</v>
      </c>
      <c r="AF141" s="955">
        <f t="shared" si="99"/>
        <v>0.74901960784313726</v>
      </c>
      <c r="AG141" s="956">
        <f t="shared" si="100"/>
        <v>0.84705882352941175</v>
      </c>
      <c r="AH141" s="956">
        <f t="shared" si="101"/>
        <v>9.8039215686274495E-2</v>
      </c>
      <c r="AI141" s="957">
        <f t="shared" si="102"/>
        <v>1.5960784313725491</v>
      </c>
      <c r="AJ141" s="947"/>
      <c r="AK141" s="947"/>
      <c r="AL141" s="947"/>
      <c r="AM141" s="947"/>
      <c r="AN141" s="947"/>
      <c r="AO141" s="947"/>
      <c r="AP141" s="947"/>
      <c r="AQ141" s="947"/>
      <c r="AR141" s="947"/>
      <c r="AS141" s="947"/>
      <c r="AT141" s="947"/>
      <c r="AU141" s="947"/>
      <c r="AV141" s="947"/>
      <c r="AW141" s="947"/>
      <c r="AX141" s="947"/>
      <c r="AY141" s="947"/>
      <c r="AZ141" s="947"/>
      <c r="BA141" s="947"/>
      <c r="BB141" s="947"/>
      <c r="BC141" s="947"/>
      <c r="BD141" s="947"/>
      <c r="BE141" s="947"/>
      <c r="BF141" s="947"/>
      <c r="BG141" s="947"/>
      <c r="BH141" s="947"/>
      <c r="BI141" s="947"/>
      <c r="BJ141" s="947"/>
      <c r="BK141" s="947"/>
      <c r="BL141" s="947"/>
      <c r="BM141" s="947"/>
      <c r="BN141" s="947"/>
      <c r="BO141" s="947"/>
      <c r="BP141" s="947"/>
      <c r="BQ141" s="947"/>
      <c r="BR141" s="947"/>
      <c r="BS141" s="947"/>
      <c r="BT141" s="947"/>
      <c r="BU141" s="947"/>
      <c r="BV141" s="947"/>
      <c r="BW141" s="947"/>
      <c r="BX141" s="947"/>
      <c r="BY141" s="947"/>
      <c r="BZ141" s="947"/>
      <c r="CA141" s="947"/>
      <c r="CB141" s="947"/>
      <c r="CC141" s="947"/>
      <c r="CD141" s="947"/>
      <c r="CE141" s="947"/>
      <c r="CF141" s="947"/>
      <c r="CG141" s="947"/>
      <c r="CH141" s="947"/>
      <c r="CI141" s="947"/>
      <c r="CJ141" s="947"/>
      <c r="CK141" s="947"/>
      <c r="CL141" s="947"/>
      <c r="CM141" s="947"/>
      <c r="CN141" s="947"/>
      <c r="CO141" s="947"/>
      <c r="CP141" s="947"/>
      <c r="CQ141" s="947"/>
      <c r="CR141" s="947"/>
      <c r="CS141" s="947"/>
      <c r="CT141" s="947"/>
      <c r="CU141" s="947"/>
      <c r="CV141" s="947"/>
      <c r="CW141" s="947"/>
      <c r="CX141" s="947"/>
      <c r="CY141" s="947"/>
      <c r="CZ141" s="947"/>
      <c r="DA141" s="947"/>
      <c r="DB141" s="947"/>
      <c r="DC141" s="947"/>
      <c r="DD141" s="947"/>
      <c r="DE141" s="947"/>
      <c r="DF141" s="947"/>
      <c r="DG141" s="947"/>
      <c r="DH141" s="947"/>
      <c r="DI141" s="947"/>
      <c r="DJ141" s="947"/>
      <c r="DK141" s="947"/>
      <c r="DL141" s="947"/>
      <c r="DM141" s="947"/>
      <c r="DN141" s="947"/>
      <c r="DO141" s="947"/>
      <c r="DP141" s="947"/>
      <c r="DQ141" s="947"/>
      <c r="DR141" s="947"/>
      <c r="DS141" s="947"/>
      <c r="DT141" s="947"/>
      <c r="DU141" s="947"/>
      <c r="DV141" s="947"/>
      <c r="DW141" s="947"/>
    </row>
    <row r="142" spans="1:127" ht="13.7" customHeight="1" x14ac:dyDescent="0.3">
      <c r="A142" s="1223" t="s">
        <v>258</v>
      </c>
      <c r="B142" s="1224" t="str">
        <f t="shared" si="85"/>
        <v>rgb:[255, 99, 71], hsl:[  9.1,100.0, 63.9], hwb:[  9.1, 27.8,  0.0]</v>
      </c>
      <c r="C142" s="926" t="str">
        <f t="shared" si="86"/>
        <v>rgb(255 99 71)</v>
      </c>
      <c r="D142" s="926" t="str">
        <f t="shared" si="87"/>
        <v>hsl(9.1 100% 63.9%)</v>
      </c>
      <c r="E142" s="926" t="str">
        <f t="shared" si="88"/>
        <v>hwb(9.1 27.8% 0%)</v>
      </c>
      <c r="F142" s="964" t="str">
        <f t="shared" si="89"/>
        <v>255</v>
      </c>
      <c r="G142" s="965" t="str">
        <f t="shared" si="72"/>
        <v xml:space="preserve"> 99</v>
      </c>
      <c r="H142" s="966" t="str">
        <f t="shared" si="73"/>
        <v xml:space="preserve"> 71</v>
      </c>
      <c r="I142" s="964" t="str">
        <f t="shared" si="90"/>
        <v xml:space="preserve">  9.1</v>
      </c>
      <c r="J142" s="965" t="str">
        <f t="shared" si="74"/>
        <v>100.0</v>
      </c>
      <c r="K142" s="966" t="str">
        <f t="shared" si="75"/>
        <v xml:space="preserve"> 63.9</v>
      </c>
      <c r="L142" s="964" t="str">
        <f t="shared" si="91"/>
        <v xml:space="preserve">  9.1</v>
      </c>
      <c r="M142" s="965" t="str">
        <f t="shared" si="92"/>
        <v xml:space="preserve"> 27.8</v>
      </c>
      <c r="N142" s="966" t="str">
        <f t="shared" si="76"/>
        <v xml:space="preserve">  0.0</v>
      </c>
      <c r="O142" s="984">
        <f t="shared" si="77"/>
        <v>9.1</v>
      </c>
      <c r="P142" s="985">
        <f t="shared" si="78"/>
        <v>100</v>
      </c>
      <c r="Q142" s="986">
        <f t="shared" si="93"/>
        <v>63.9</v>
      </c>
      <c r="R142" s="984">
        <f t="shared" si="94"/>
        <v>9.1</v>
      </c>
      <c r="S142" s="985">
        <f t="shared" si="95"/>
        <v>27.8</v>
      </c>
      <c r="T142" s="986">
        <f t="shared" si="79"/>
        <v>0</v>
      </c>
      <c r="U142" s="973">
        <v>255</v>
      </c>
      <c r="V142" s="974">
        <v>99</v>
      </c>
      <c r="W142" s="975">
        <v>71</v>
      </c>
      <c r="X142" s="996">
        <f t="shared" si="80"/>
        <v>9.1304347826086953</v>
      </c>
      <c r="Y142" s="997">
        <f t="shared" si="81"/>
        <v>99.999999999999986</v>
      </c>
      <c r="Z142" s="998">
        <f t="shared" si="82"/>
        <v>63.921568627450974</v>
      </c>
      <c r="AA142" s="996">
        <f t="shared" si="83"/>
        <v>27.843137254901961</v>
      </c>
      <c r="AB142" s="998">
        <f t="shared" si="84"/>
        <v>0</v>
      </c>
      <c r="AC142" s="955">
        <f t="shared" si="96"/>
        <v>1</v>
      </c>
      <c r="AD142" s="956">
        <f t="shared" si="97"/>
        <v>0.38823529411764707</v>
      </c>
      <c r="AE142" s="957">
        <f t="shared" si="98"/>
        <v>0.27843137254901962</v>
      </c>
      <c r="AF142" s="955">
        <f t="shared" si="99"/>
        <v>0.27843137254901962</v>
      </c>
      <c r="AG142" s="956">
        <f t="shared" si="100"/>
        <v>1</v>
      </c>
      <c r="AH142" s="956">
        <f t="shared" si="101"/>
        <v>0.72156862745098038</v>
      </c>
      <c r="AI142" s="957">
        <f t="shared" si="102"/>
        <v>1.2784313725490195</v>
      </c>
      <c r="AJ142" s="947"/>
      <c r="AK142" s="947"/>
      <c r="AL142" s="947"/>
      <c r="AM142" s="947"/>
      <c r="AN142" s="947"/>
      <c r="AO142" s="947"/>
      <c r="AP142" s="947"/>
      <c r="AQ142" s="947"/>
      <c r="AR142" s="947"/>
      <c r="AS142" s="947"/>
      <c r="AT142" s="947"/>
      <c r="AU142" s="947"/>
      <c r="AV142" s="947"/>
      <c r="AW142" s="947"/>
      <c r="AX142" s="947"/>
      <c r="AY142" s="947"/>
      <c r="AZ142" s="947"/>
      <c r="BA142" s="947"/>
      <c r="BB142" s="947"/>
      <c r="BC142" s="947"/>
      <c r="BD142" s="947"/>
      <c r="BE142" s="947"/>
      <c r="BF142" s="947"/>
      <c r="BG142" s="947"/>
      <c r="BH142" s="947"/>
      <c r="BI142" s="947"/>
      <c r="BJ142" s="947"/>
      <c r="BK142" s="947"/>
      <c r="BL142" s="947"/>
      <c r="BM142" s="947"/>
      <c r="BN142" s="947"/>
      <c r="BO142" s="947"/>
      <c r="BP142" s="947"/>
      <c r="BQ142" s="947"/>
      <c r="BR142" s="947"/>
      <c r="BS142" s="947"/>
      <c r="BT142" s="947"/>
      <c r="BU142" s="947"/>
      <c r="BV142" s="947"/>
      <c r="BW142" s="947"/>
      <c r="BX142" s="947"/>
      <c r="BY142" s="947"/>
      <c r="BZ142" s="947"/>
      <c r="CA142" s="947"/>
      <c r="CB142" s="947"/>
      <c r="CC142" s="947"/>
      <c r="CD142" s="947"/>
      <c r="CE142" s="947"/>
      <c r="CF142" s="947"/>
      <c r="CG142" s="947"/>
      <c r="CH142" s="947"/>
      <c r="CI142" s="947"/>
      <c r="CJ142" s="947"/>
      <c r="CK142" s="947"/>
      <c r="CL142" s="947"/>
      <c r="CM142" s="947"/>
      <c r="CN142" s="947"/>
      <c r="CO142" s="947"/>
      <c r="CP142" s="947"/>
      <c r="CQ142" s="947"/>
      <c r="CR142" s="947"/>
      <c r="CS142" s="947"/>
      <c r="CT142" s="947"/>
      <c r="CU142" s="947"/>
      <c r="CV142" s="947"/>
      <c r="CW142" s="947"/>
      <c r="CX142" s="947"/>
      <c r="CY142" s="947"/>
      <c r="CZ142" s="947"/>
      <c r="DA142" s="947"/>
      <c r="DB142" s="947"/>
      <c r="DC142" s="947"/>
      <c r="DD142" s="947"/>
      <c r="DE142" s="947"/>
      <c r="DF142" s="947"/>
      <c r="DG142" s="947"/>
      <c r="DH142" s="947"/>
      <c r="DI142" s="947"/>
      <c r="DJ142" s="947"/>
      <c r="DK142" s="947"/>
      <c r="DL142" s="947"/>
      <c r="DM142" s="947"/>
      <c r="DN142" s="947"/>
      <c r="DO142" s="947"/>
      <c r="DP142" s="947"/>
      <c r="DQ142" s="947"/>
      <c r="DR142" s="947"/>
      <c r="DS142" s="947"/>
      <c r="DT142" s="947"/>
      <c r="DU142" s="947"/>
      <c r="DV142" s="947"/>
      <c r="DW142" s="947"/>
    </row>
    <row r="143" spans="1:127" ht="13.7" customHeight="1" x14ac:dyDescent="0.3">
      <c r="A143" s="1223" t="s">
        <v>259</v>
      </c>
      <c r="B143" s="1224" t="str">
        <f t="shared" si="85"/>
        <v>rgb:[ 64,224,208], hsl:[174.0, 72.1, 56.5], hwb:[174.0, 25.1, 12.2]</v>
      </c>
      <c r="C143" s="926" t="str">
        <f t="shared" si="86"/>
        <v>rgb(64 224 208)</v>
      </c>
      <c r="D143" s="926" t="str">
        <f t="shared" si="87"/>
        <v>hsl(174 72.1% 56.5%)</v>
      </c>
      <c r="E143" s="926" t="str">
        <f t="shared" si="88"/>
        <v>hwb(174 25.1% 12.2%)</v>
      </c>
      <c r="F143" s="964" t="str">
        <f t="shared" si="89"/>
        <v xml:space="preserve"> 64</v>
      </c>
      <c r="G143" s="965" t="str">
        <f t="shared" si="72"/>
        <v>224</v>
      </c>
      <c r="H143" s="966" t="str">
        <f t="shared" si="73"/>
        <v>208</v>
      </c>
      <c r="I143" s="964" t="str">
        <f t="shared" si="90"/>
        <v>174.0</v>
      </c>
      <c r="J143" s="965" t="str">
        <f t="shared" si="74"/>
        <v xml:space="preserve"> 72.1</v>
      </c>
      <c r="K143" s="966" t="str">
        <f t="shared" si="75"/>
        <v xml:space="preserve"> 56.5</v>
      </c>
      <c r="L143" s="964" t="str">
        <f t="shared" si="91"/>
        <v>174.0</v>
      </c>
      <c r="M143" s="965" t="str">
        <f t="shared" si="92"/>
        <v xml:space="preserve"> 25.1</v>
      </c>
      <c r="N143" s="966" t="str">
        <f t="shared" si="76"/>
        <v xml:space="preserve"> 12.2</v>
      </c>
      <c r="O143" s="984">
        <f t="shared" si="77"/>
        <v>174</v>
      </c>
      <c r="P143" s="985">
        <f t="shared" si="78"/>
        <v>72.099999999999994</v>
      </c>
      <c r="Q143" s="986">
        <f t="shared" si="93"/>
        <v>56.5</v>
      </c>
      <c r="R143" s="984">
        <f t="shared" si="94"/>
        <v>174</v>
      </c>
      <c r="S143" s="985">
        <f t="shared" si="95"/>
        <v>25.1</v>
      </c>
      <c r="T143" s="986">
        <f t="shared" si="79"/>
        <v>12.2</v>
      </c>
      <c r="U143" s="973">
        <v>64</v>
      </c>
      <c r="V143" s="974">
        <v>224</v>
      </c>
      <c r="W143" s="975">
        <v>208</v>
      </c>
      <c r="X143" s="996">
        <f t="shared" si="80"/>
        <v>174</v>
      </c>
      <c r="Y143" s="997">
        <f t="shared" si="81"/>
        <v>72.072072072072075</v>
      </c>
      <c r="Z143" s="998">
        <f t="shared" si="82"/>
        <v>56.470588235294116</v>
      </c>
      <c r="AA143" s="996">
        <f t="shared" si="83"/>
        <v>25.098039215686274</v>
      </c>
      <c r="AB143" s="998">
        <f t="shared" si="84"/>
        <v>12.15686274509804</v>
      </c>
      <c r="AC143" s="955">
        <f t="shared" si="96"/>
        <v>0.25098039215686274</v>
      </c>
      <c r="AD143" s="956">
        <f t="shared" si="97"/>
        <v>0.8784313725490196</v>
      </c>
      <c r="AE143" s="957">
        <f t="shared" si="98"/>
        <v>0.81568627450980391</v>
      </c>
      <c r="AF143" s="955">
        <f t="shared" si="99"/>
        <v>0.25098039215686274</v>
      </c>
      <c r="AG143" s="956">
        <f t="shared" si="100"/>
        <v>0.8784313725490196</v>
      </c>
      <c r="AH143" s="956">
        <f t="shared" si="101"/>
        <v>0.62745098039215685</v>
      </c>
      <c r="AI143" s="957">
        <f t="shared" si="102"/>
        <v>1.1294117647058823</v>
      </c>
      <c r="AJ143" s="947"/>
      <c r="AK143" s="947"/>
      <c r="AL143" s="947"/>
      <c r="AM143" s="947"/>
      <c r="AN143" s="947"/>
      <c r="AO143" s="947"/>
      <c r="AP143" s="947"/>
      <c r="AQ143" s="947"/>
      <c r="AR143" s="947"/>
      <c r="AS143" s="947"/>
      <c r="AT143" s="947"/>
      <c r="AU143" s="947"/>
      <c r="AV143" s="947"/>
      <c r="AW143" s="947"/>
      <c r="AX143" s="947"/>
      <c r="AY143" s="947"/>
      <c r="AZ143" s="947"/>
      <c r="BA143" s="947"/>
      <c r="BB143" s="947"/>
      <c r="BC143" s="947"/>
      <c r="BD143" s="947"/>
      <c r="BE143" s="947"/>
      <c r="BF143" s="947"/>
      <c r="BG143" s="947"/>
      <c r="BH143" s="947"/>
      <c r="BI143" s="947"/>
      <c r="BJ143" s="947"/>
      <c r="BK143" s="947"/>
      <c r="BL143" s="947"/>
      <c r="BM143" s="947"/>
      <c r="BN143" s="947"/>
      <c r="BO143" s="947"/>
      <c r="BP143" s="947"/>
      <c r="BQ143" s="947"/>
      <c r="BR143" s="947"/>
      <c r="BS143" s="947"/>
      <c r="BT143" s="947"/>
      <c r="BU143" s="947"/>
      <c r="BV143" s="947"/>
      <c r="BW143" s="947"/>
      <c r="BX143" s="947"/>
      <c r="BY143" s="947"/>
      <c r="BZ143" s="947"/>
      <c r="CA143" s="947"/>
      <c r="CB143" s="947"/>
      <c r="CC143" s="947"/>
      <c r="CD143" s="947"/>
      <c r="CE143" s="947"/>
      <c r="CF143" s="947"/>
      <c r="CG143" s="947"/>
      <c r="CH143" s="947"/>
      <c r="CI143" s="947"/>
      <c r="CJ143" s="947"/>
      <c r="CK143" s="947"/>
      <c r="CL143" s="947"/>
      <c r="CM143" s="947"/>
      <c r="CN143" s="947"/>
      <c r="CO143" s="947"/>
      <c r="CP143" s="947"/>
      <c r="CQ143" s="947"/>
      <c r="CR143" s="947"/>
      <c r="CS143" s="947"/>
      <c r="CT143" s="947"/>
      <c r="CU143" s="947"/>
      <c r="CV143" s="947"/>
      <c r="CW143" s="947"/>
      <c r="CX143" s="947"/>
      <c r="CY143" s="947"/>
      <c r="CZ143" s="947"/>
      <c r="DA143" s="947"/>
      <c r="DB143" s="947"/>
      <c r="DC143" s="947"/>
      <c r="DD143" s="947"/>
      <c r="DE143" s="947"/>
      <c r="DF143" s="947"/>
      <c r="DG143" s="947"/>
      <c r="DH143" s="947"/>
      <c r="DI143" s="947"/>
      <c r="DJ143" s="947"/>
      <c r="DK143" s="947"/>
      <c r="DL143" s="947"/>
      <c r="DM143" s="947"/>
      <c r="DN143" s="947"/>
      <c r="DO143" s="947"/>
      <c r="DP143" s="947"/>
      <c r="DQ143" s="947"/>
      <c r="DR143" s="947"/>
      <c r="DS143" s="947"/>
      <c r="DT143" s="947"/>
      <c r="DU143" s="947"/>
      <c r="DV143" s="947"/>
      <c r="DW143" s="947"/>
    </row>
    <row r="144" spans="1:127" ht="13.7" customHeight="1" x14ac:dyDescent="0.3">
      <c r="A144" s="1223" t="s">
        <v>260</v>
      </c>
      <c r="B144" s="1224" t="str">
        <f t="shared" si="85"/>
        <v>rgb:[238,130,238], hsl:[300.0, 76.1, 72.2], hwb:[300.0, 51.0,  6.7]</v>
      </c>
      <c r="C144" s="926" t="str">
        <f t="shared" si="86"/>
        <v>rgb(238 130 238)</v>
      </c>
      <c r="D144" s="926" t="str">
        <f t="shared" si="87"/>
        <v>hsl(300 76.1% 72.2%)</v>
      </c>
      <c r="E144" s="926" t="str">
        <f t="shared" si="88"/>
        <v>hwb(300 51% 6.7%)</v>
      </c>
      <c r="F144" s="964" t="str">
        <f t="shared" si="89"/>
        <v>238</v>
      </c>
      <c r="G144" s="965" t="str">
        <f t="shared" si="72"/>
        <v>130</v>
      </c>
      <c r="H144" s="966" t="str">
        <f t="shared" si="73"/>
        <v>238</v>
      </c>
      <c r="I144" s="964" t="str">
        <f t="shared" si="90"/>
        <v>300.0</v>
      </c>
      <c r="J144" s="965" t="str">
        <f t="shared" si="74"/>
        <v xml:space="preserve"> 76.1</v>
      </c>
      <c r="K144" s="966" t="str">
        <f t="shared" si="75"/>
        <v xml:space="preserve"> 72.2</v>
      </c>
      <c r="L144" s="964" t="str">
        <f t="shared" si="91"/>
        <v>300.0</v>
      </c>
      <c r="M144" s="965" t="str">
        <f t="shared" si="92"/>
        <v xml:space="preserve"> 51.0</v>
      </c>
      <c r="N144" s="966" t="str">
        <f t="shared" si="76"/>
        <v xml:space="preserve">  6.7</v>
      </c>
      <c r="O144" s="984">
        <f t="shared" si="77"/>
        <v>300</v>
      </c>
      <c r="P144" s="985">
        <f t="shared" si="78"/>
        <v>76.099999999999994</v>
      </c>
      <c r="Q144" s="986">
        <f t="shared" si="93"/>
        <v>72.2</v>
      </c>
      <c r="R144" s="984">
        <f t="shared" si="94"/>
        <v>300</v>
      </c>
      <c r="S144" s="985">
        <f t="shared" si="95"/>
        <v>51</v>
      </c>
      <c r="T144" s="986">
        <f t="shared" si="79"/>
        <v>6.7</v>
      </c>
      <c r="U144" s="973">
        <v>238</v>
      </c>
      <c r="V144" s="974">
        <v>130</v>
      </c>
      <c r="W144" s="975">
        <v>238</v>
      </c>
      <c r="X144" s="996">
        <f t="shared" si="80"/>
        <v>300</v>
      </c>
      <c r="Y144" s="997">
        <f t="shared" si="81"/>
        <v>76.056338028169023</v>
      </c>
      <c r="Z144" s="998">
        <f t="shared" si="82"/>
        <v>72.156862745098039</v>
      </c>
      <c r="AA144" s="996">
        <f t="shared" si="83"/>
        <v>50.980392156862742</v>
      </c>
      <c r="AB144" s="998">
        <f t="shared" si="84"/>
        <v>6.6666666666666652</v>
      </c>
      <c r="AC144" s="955">
        <f t="shared" si="96"/>
        <v>0.93333333333333335</v>
      </c>
      <c r="AD144" s="956">
        <f t="shared" si="97"/>
        <v>0.50980392156862742</v>
      </c>
      <c r="AE144" s="957">
        <f t="shared" si="98"/>
        <v>0.93333333333333335</v>
      </c>
      <c r="AF144" s="955">
        <f t="shared" si="99"/>
        <v>0.50980392156862742</v>
      </c>
      <c r="AG144" s="956">
        <f t="shared" si="100"/>
        <v>0.93333333333333335</v>
      </c>
      <c r="AH144" s="956">
        <f t="shared" si="101"/>
        <v>0.42352941176470593</v>
      </c>
      <c r="AI144" s="957">
        <f t="shared" si="102"/>
        <v>1.4431372549019608</v>
      </c>
      <c r="AJ144" s="947"/>
      <c r="AK144" s="947"/>
      <c r="AL144" s="947"/>
      <c r="AM144" s="947"/>
      <c r="AN144" s="947"/>
      <c r="AO144" s="947"/>
      <c r="AP144" s="947"/>
      <c r="AQ144" s="947"/>
      <c r="AR144" s="947"/>
      <c r="AS144" s="947"/>
      <c r="AT144" s="947"/>
      <c r="AU144" s="947"/>
      <c r="AV144" s="947"/>
      <c r="AW144" s="947"/>
      <c r="AX144" s="947"/>
      <c r="AY144" s="947"/>
      <c r="AZ144" s="947"/>
      <c r="BA144" s="947"/>
      <c r="BB144" s="947"/>
      <c r="BC144" s="947"/>
      <c r="BD144" s="947"/>
      <c r="BE144" s="947"/>
      <c r="BF144" s="947"/>
      <c r="BG144" s="947"/>
      <c r="BH144" s="947"/>
      <c r="BI144" s="947"/>
      <c r="BJ144" s="947"/>
      <c r="BK144" s="947"/>
      <c r="BL144" s="947"/>
      <c r="BM144" s="947"/>
      <c r="BN144" s="947"/>
      <c r="BO144" s="947"/>
      <c r="BP144" s="947"/>
      <c r="BQ144" s="947"/>
      <c r="BR144" s="947"/>
      <c r="BS144" s="947"/>
      <c r="BT144" s="947"/>
      <c r="BU144" s="947"/>
      <c r="BV144" s="947"/>
      <c r="BW144" s="947"/>
      <c r="BX144" s="947"/>
      <c r="BY144" s="947"/>
      <c r="BZ144" s="947"/>
      <c r="CA144" s="947"/>
      <c r="CB144" s="947"/>
      <c r="CC144" s="947"/>
      <c r="CD144" s="947"/>
      <c r="CE144" s="947"/>
      <c r="CF144" s="947"/>
      <c r="CG144" s="947"/>
      <c r="CH144" s="947"/>
      <c r="CI144" s="947"/>
      <c r="CJ144" s="947"/>
      <c r="CK144" s="947"/>
      <c r="CL144" s="947"/>
      <c r="CM144" s="947"/>
      <c r="CN144" s="947"/>
      <c r="CO144" s="947"/>
      <c r="CP144" s="947"/>
      <c r="CQ144" s="947"/>
      <c r="CR144" s="947"/>
      <c r="CS144" s="947"/>
      <c r="CT144" s="947"/>
      <c r="CU144" s="947"/>
      <c r="CV144" s="947"/>
      <c r="CW144" s="947"/>
      <c r="CX144" s="947"/>
      <c r="CY144" s="947"/>
      <c r="CZ144" s="947"/>
      <c r="DA144" s="947"/>
      <c r="DB144" s="947"/>
      <c r="DC144" s="947"/>
      <c r="DD144" s="947"/>
      <c r="DE144" s="947"/>
      <c r="DF144" s="947"/>
      <c r="DG144" s="947"/>
      <c r="DH144" s="947"/>
      <c r="DI144" s="947"/>
      <c r="DJ144" s="947"/>
      <c r="DK144" s="947"/>
      <c r="DL144" s="947"/>
      <c r="DM144" s="947"/>
      <c r="DN144" s="947"/>
      <c r="DO144" s="947"/>
      <c r="DP144" s="947"/>
      <c r="DQ144" s="947"/>
      <c r="DR144" s="947"/>
      <c r="DS144" s="947"/>
      <c r="DT144" s="947"/>
      <c r="DU144" s="947"/>
      <c r="DV144" s="947"/>
      <c r="DW144" s="947"/>
    </row>
    <row r="145" spans="1:127" ht="13.7" customHeight="1" x14ac:dyDescent="0.3">
      <c r="A145" s="1223" t="s">
        <v>261</v>
      </c>
      <c r="B145" s="1224" t="str">
        <f t="shared" si="85"/>
        <v>rgb:[245,222,179], hsl:[ 39.1, 76.7, 83.1], hwb:[ 39.1, 70.2,  3.9]</v>
      </c>
      <c r="C145" s="926" t="str">
        <f t="shared" si="86"/>
        <v>rgb(245 222 179)</v>
      </c>
      <c r="D145" s="926" t="str">
        <f t="shared" si="87"/>
        <v>hsl(39.1 76.7% 83.1%)</v>
      </c>
      <c r="E145" s="926" t="str">
        <f t="shared" si="88"/>
        <v>hwb(39.1 70.2% 3.9%)</v>
      </c>
      <c r="F145" s="964" t="str">
        <f t="shared" si="89"/>
        <v>245</v>
      </c>
      <c r="G145" s="965" t="str">
        <f t="shared" si="72"/>
        <v>222</v>
      </c>
      <c r="H145" s="966" t="str">
        <f t="shared" si="73"/>
        <v>179</v>
      </c>
      <c r="I145" s="964" t="str">
        <f t="shared" si="90"/>
        <v xml:space="preserve"> 39.1</v>
      </c>
      <c r="J145" s="965" t="str">
        <f t="shared" si="74"/>
        <v xml:space="preserve"> 76.7</v>
      </c>
      <c r="K145" s="966" t="str">
        <f t="shared" si="75"/>
        <v xml:space="preserve"> 83.1</v>
      </c>
      <c r="L145" s="964" t="str">
        <f t="shared" si="91"/>
        <v xml:space="preserve"> 39.1</v>
      </c>
      <c r="M145" s="965" t="str">
        <f t="shared" si="92"/>
        <v xml:space="preserve"> 70.2</v>
      </c>
      <c r="N145" s="966" t="str">
        <f t="shared" si="76"/>
        <v xml:space="preserve">  3.9</v>
      </c>
      <c r="O145" s="984">
        <f t="shared" si="77"/>
        <v>39.1</v>
      </c>
      <c r="P145" s="985">
        <f t="shared" si="78"/>
        <v>76.7</v>
      </c>
      <c r="Q145" s="986">
        <f t="shared" si="93"/>
        <v>83.1</v>
      </c>
      <c r="R145" s="984">
        <f t="shared" si="94"/>
        <v>39.1</v>
      </c>
      <c r="S145" s="985">
        <f t="shared" si="95"/>
        <v>70.2</v>
      </c>
      <c r="T145" s="986">
        <f t="shared" si="79"/>
        <v>3.9</v>
      </c>
      <c r="U145" s="973">
        <v>245</v>
      </c>
      <c r="V145" s="974">
        <v>222</v>
      </c>
      <c r="W145" s="975">
        <v>179</v>
      </c>
      <c r="X145" s="996">
        <f t="shared" si="80"/>
        <v>39.090909090909093</v>
      </c>
      <c r="Y145" s="997">
        <f t="shared" si="81"/>
        <v>76.744186046511615</v>
      </c>
      <c r="Z145" s="998">
        <f t="shared" si="82"/>
        <v>83.137254901960773</v>
      </c>
      <c r="AA145" s="996">
        <f t="shared" si="83"/>
        <v>70.196078431372541</v>
      </c>
      <c r="AB145" s="998">
        <f t="shared" si="84"/>
        <v>3.9215686274509776</v>
      </c>
      <c r="AC145" s="955">
        <f t="shared" si="96"/>
        <v>0.96078431372549022</v>
      </c>
      <c r="AD145" s="956">
        <f t="shared" si="97"/>
        <v>0.87058823529411766</v>
      </c>
      <c r="AE145" s="957">
        <f t="shared" si="98"/>
        <v>0.70196078431372544</v>
      </c>
      <c r="AF145" s="955">
        <f t="shared" si="99"/>
        <v>0.70196078431372544</v>
      </c>
      <c r="AG145" s="956">
        <f t="shared" si="100"/>
        <v>0.96078431372549022</v>
      </c>
      <c r="AH145" s="956">
        <f t="shared" si="101"/>
        <v>0.25882352941176479</v>
      </c>
      <c r="AI145" s="957">
        <f t="shared" si="102"/>
        <v>1.6627450980392156</v>
      </c>
      <c r="AJ145" s="947"/>
      <c r="AK145" s="947"/>
      <c r="AL145" s="947"/>
      <c r="AM145" s="947"/>
      <c r="AN145" s="947"/>
      <c r="AO145" s="947"/>
      <c r="AP145" s="947"/>
      <c r="AQ145" s="947"/>
      <c r="AR145" s="947"/>
      <c r="AS145" s="947"/>
      <c r="AT145" s="947"/>
      <c r="AU145" s="947"/>
      <c r="AV145" s="947"/>
      <c r="AW145" s="947"/>
      <c r="AX145" s="947"/>
      <c r="AY145" s="947"/>
      <c r="AZ145" s="947"/>
      <c r="BA145" s="947"/>
      <c r="BB145" s="947"/>
      <c r="BC145" s="947"/>
      <c r="BD145" s="947"/>
      <c r="BE145" s="947"/>
      <c r="BF145" s="947"/>
      <c r="BG145" s="947"/>
      <c r="BH145" s="947"/>
      <c r="BI145" s="947"/>
      <c r="BJ145" s="947"/>
      <c r="BK145" s="947"/>
      <c r="BL145" s="947"/>
      <c r="BM145" s="947"/>
      <c r="BN145" s="947"/>
      <c r="BO145" s="947"/>
      <c r="BP145" s="947"/>
      <c r="BQ145" s="947"/>
      <c r="BR145" s="947"/>
      <c r="BS145" s="947"/>
      <c r="BT145" s="947"/>
      <c r="BU145" s="947"/>
      <c r="BV145" s="947"/>
      <c r="BW145" s="947"/>
      <c r="BX145" s="947"/>
      <c r="BY145" s="947"/>
      <c r="BZ145" s="947"/>
      <c r="CA145" s="947"/>
      <c r="CB145" s="947"/>
      <c r="CC145" s="947"/>
      <c r="CD145" s="947"/>
      <c r="CE145" s="947"/>
      <c r="CF145" s="947"/>
      <c r="CG145" s="947"/>
      <c r="CH145" s="947"/>
      <c r="CI145" s="947"/>
      <c r="CJ145" s="947"/>
      <c r="CK145" s="947"/>
      <c r="CL145" s="947"/>
      <c r="CM145" s="947"/>
      <c r="CN145" s="947"/>
      <c r="CO145" s="947"/>
      <c r="CP145" s="947"/>
      <c r="CQ145" s="947"/>
      <c r="CR145" s="947"/>
      <c r="CS145" s="947"/>
      <c r="CT145" s="947"/>
      <c r="CU145" s="947"/>
      <c r="CV145" s="947"/>
      <c r="CW145" s="947"/>
      <c r="CX145" s="947"/>
      <c r="CY145" s="947"/>
      <c r="CZ145" s="947"/>
      <c r="DA145" s="947"/>
      <c r="DB145" s="947"/>
      <c r="DC145" s="947"/>
      <c r="DD145" s="947"/>
      <c r="DE145" s="947"/>
      <c r="DF145" s="947"/>
      <c r="DG145" s="947"/>
      <c r="DH145" s="947"/>
      <c r="DI145" s="947"/>
      <c r="DJ145" s="947"/>
      <c r="DK145" s="947"/>
      <c r="DL145" s="947"/>
      <c r="DM145" s="947"/>
      <c r="DN145" s="947"/>
      <c r="DO145" s="947"/>
      <c r="DP145" s="947"/>
      <c r="DQ145" s="947"/>
      <c r="DR145" s="947"/>
      <c r="DS145" s="947"/>
      <c r="DT145" s="947"/>
      <c r="DU145" s="947"/>
      <c r="DV145" s="947"/>
      <c r="DW145" s="947"/>
    </row>
    <row r="146" spans="1:127" ht="13.7" customHeight="1" x14ac:dyDescent="0.3">
      <c r="A146" s="1223" t="s">
        <v>262</v>
      </c>
      <c r="B146" s="1224" t="str">
        <f t="shared" si="85"/>
        <v>rgb:[255,255,255], hsl:[  0.0,  0.0,100.0], hwb:[  0.0,100.0,  0.0]</v>
      </c>
      <c r="C146" s="926" t="str">
        <f t="shared" si="86"/>
        <v>rgb(255 255 255)</v>
      </c>
      <c r="D146" s="926" t="str">
        <f t="shared" si="87"/>
        <v>hsl(0 0% 100%)</v>
      </c>
      <c r="E146" s="926" t="str">
        <f t="shared" si="88"/>
        <v>hwb(0 100% 0%)</v>
      </c>
      <c r="F146" s="964" t="str">
        <f t="shared" si="89"/>
        <v>255</v>
      </c>
      <c r="G146" s="965" t="str">
        <f t="shared" si="72"/>
        <v>255</v>
      </c>
      <c r="H146" s="966" t="str">
        <f t="shared" si="73"/>
        <v>255</v>
      </c>
      <c r="I146" s="964" t="str">
        <f t="shared" si="90"/>
        <v xml:space="preserve">  0.0</v>
      </c>
      <c r="J146" s="965" t="str">
        <f t="shared" si="74"/>
        <v xml:space="preserve">  0.0</v>
      </c>
      <c r="K146" s="966" t="str">
        <f t="shared" si="75"/>
        <v>100.0</v>
      </c>
      <c r="L146" s="964" t="str">
        <f t="shared" si="91"/>
        <v xml:space="preserve">  0.0</v>
      </c>
      <c r="M146" s="965" t="str">
        <f t="shared" si="92"/>
        <v>100.0</v>
      </c>
      <c r="N146" s="966" t="str">
        <f t="shared" si="76"/>
        <v xml:space="preserve">  0.0</v>
      </c>
      <c r="O146" s="984">
        <f t="shared" si="77"/>
        <v>0</v>
      </c>
      <c r="P146" s="985">
        <f t="shared" si="78"/>
        <v>0</v>
      </c>
      <c r="Q146" s="986">
        <f t="shared" si="93"/>
        <v>100</v>
      </c>
      <c r="R146" s="984">
        <f t="shared" si="94"/>
        <v>0</v>
      </c>
      <c r="S146" s="985">
        <f t="shared" si="95"/>
        <v>100</v>
      </c>
      <c r="T146" s="986">
        <f t="shared" si="79"/>
        <v>0</v>
      </c>
      <c r="U146" s="973">
        <v>255</v>
      </c>
      <c r="V146" s="974">
        <v>255</v>
      </c>
      <c r="W146" s="975">
        <v>255</v>
      </c>
      <c r="X146" s="996">
        <f t="shared" si="80"/>
        <v>0</v>
      </c>
      <c r="Y146" s="997">
        <f t="shared" si="81"/>
        <v>0</v>
      </c>
      <c r="Z146" s="998">
        <f t="shared" si="82"/>
        <v>100</v>
      </c>
      <c r="AA146" s="996">
        <f t="shared" si="83"/>
        <v>100</v>
      </c>
      <c r="AB146" s="998">
        <f t="shared" si="84"/>
        <v>0</v>
      </c>
      <c r="AC146" s="955">
        <f t="shared" si="96"/>
        <v>1</v>
      </c>
      <c r="AD146" s="956">
        <f t="shared" si="97"/>
        <v>1</v>
      </c>
      <c r="AE146" s="957">
        <f t="shared" si="98"/>
        <v>1</v>
      </c>
      <c r="AF146" s="955">
        <f t="shared" si="99"/>
        <v>1</v>
      </c>
      <c r="AG146" s="956">
        <f t="shared" si="100"/>
        <v>1</v>
      </c>
      <c r="AH146" s="956">
        <f t="shared" si="101"/>
        <v>0</v>
      </c>
      <c r="AI146" s="957">
        <f t="shared" si="102"/>
        <v>2</v>
      </c>
      <c r="AJ146" s="947"/>
      <c r="AK146" s="947"/>
      <c r="AL146" s="947"/>
      <c r="AM146" s="947"/>
      <c r="AN146" s="947"/>
      <c r="AO146" s="947"/>
      <c r="AP146" s="947"/>
      <c r="AQ146" s="947"/>
      <c r="AR146" s="947"/>
      <c r="AS146" s="947"/>
      <c r="AT146" s="947"/>
      <c r="AU146" s="947"/>
      <c r="AV146" s="947"/>
      <c r="AW146" s="947"/>
      <c r="AX146" s="947"/>
      <c r="AY146" s="947"/>
      <c r="AZ146" s="947"/>
      <c r="BA146" s="947"/>
      <c r="BB146" s="947"/>
      <c r="BC146" s="947"/>
      <c r="BD146" s="947"/>
      <c r="BE146" s="947"/>
      <c r="BF146" s="947"/>
      <c r="BG146" s="947"/>
      <c r="BH146" s="947"/>
      <c r="BI146" s="947"/>
      <c r="BJ146" s="947"/>
      <c r="BK146" s="947"/>
      <c r="BL146" s="947"/>
      <c r="BM146" s="947"/>
      <c r="BN146" s="947"/>
      <c r="BO146" s="947"/>
      <c r="BP146" s="947"/>
      <c r="BQ146" s="947"/>
      <c r="BR146" s="947"/>
      <c r="BS146" s="947"/>
      <c r="BT146" s="947"/>
      <c r="BU146" s="947"/>
      <c r="BV146" s="947"/>
      <c r="BW146" s="947"/>
      <c r="BX146" s="947"/>
      <c r="BY146" s="947"/>
      <c r="BZ146" s="947"/>
      <c r="CA146" s="947"/>
      <c r="CB146" s="947"/>
      <c r="CC146" s="947"/>
      <c r="CD146" s="947"/>
      <c r="CE146" s="947"/>
      <c r="CF146" s="947"/>
      <c r="CG146" s="947"/>
      <c r="CH146" s="947"/>
      <c r="CI146" s="947"/>
      <c r="CJ146" s="947"/>
      <c r="CK146" s="947"/>
      <c r="CL146" s="947"/>
      <c r="CM146" s="947"/>
      <c r="CN146" s="947"/>
      <c r="CO146" s="947"/>
      <c r="CP146" s="947"/>
      <c r="CQ146" s="947"/>
      <c r="CR146" s="947"/>
      <c r="CS146" s="947"/>
      <c r="CT146" s="947"/>
      <c r="CU146" s="947"/>
      <c r="CV146" s="947"/>
      <c r="CW146" s="947"/>
      <c r="CX146" s="947"/>
      <c r="CY146" s="947"/>
      <c r="CZ146" s="947"/>
      <c r="DA146" s="947"/>
      <c r="DB146" s="947"/>
      <c r="DC146" s="947"/>
      <c r="DD146" s="947"/>
      <c r="DE146" s="947"/>
      <c r="DF146" s="947"/>
      <c r="DG146" s="947"/>
      <c r="DH146" s="947"/>
      <c r="DI146" s="947"/>
      <c r="DJ146" s="947"/>
      <c r="DK146" s="947"/>
      <c r="DL146" s="947"/>
      <c r="DM146" s="947"/>
      <c r="DN146" s="947"/>
      <c r="DO146" s="947"/>
      <c r="DP146" s="947"/>
      <c r="DQ146" s="947"/>
      <c r="DR146" s="947"/>
      <c r="DS146" s="947"/>
      <c r="DT146" s="947"/>
      <c r="DU146" s="947"/>
      <c r="DV146" s="947"/>
      <c r="DW146" s="947"/>
    </row>
    <row r="147" spans="1:127" ht="13.7" customHeight="1" x14ac:dyDescent="0.3">
      <c r="A147" s="1223" t="s">
        <v>263</v>
      </c>
      <c r="B147" s="1224" t="str">
        <f t="shared" si="85"/>
        <v>rgb:[245,245,245], hsl:[  0.0,  0.0, 96.1], hwb:[  0.0, 96.1,  3.9]</v>
      </c>
      <c r="C147" s="926" t="str">
        <f t="shared" si="86"/>
        <v>rgb(245 245 245)</v>
      </c>
      <c r="D147" s="926" t="str">
        <f t="shared" si="87"/>
        <v>hsl(0 0% 96.1%)</v>
      </c>
      <c r="E147" s="926" t="str">
        <f t="shared" si="88"/>
        <v>hwb(0 96.1% 3.9%)</v>
      </c>
      <c r="F147" s="964" t="str">
        <f t="shared" si="89"/>
        <v>245</v>
      </c>
      <c r="G147" s="965" t="str">
        <f t="shared" si="72"/>
        <v>245</v>
      </c>
      <c r="H147" s="966" t="str">
        <f t="shared" si="73"/>
        <v>245</v>
      </c>
      <c r="I147" s="964" t="str">
        <f t="shared" si="90"/>
        <v xml:space="preserve">  0.0</v>
      </c>
      <c r="J147" s="965" t="str">
        <f t="shared" si="74"/>
        <v xml:space="preserve">  0.0</v>
      </c>
      <c r="K147" s="966" t="str">
        <f t="shared" si="75"/>
        <v xml:space="preserve"> 96.1</v>
      </c>
      <c r="L147" s="964" t="str">
        <f t="shared" si="91"/>
        <v xml:space="preserve">  0.0</v>
      </c>
      <c r="M147" s="965" t="str">
        <f t="shared" si="92"/>
        <v xml:space="preserve"> 96.1</v>
      </c>
      <c r="N147" s="966" t="str">
        <f t="shared" si="76"/>
        <v xml:space="preserve">  3.9</v>
      </c>
      <c r="O147" s="984">
        <f t="shared" si="77"/>
        <v>0</v>
      </c>
      <c r="P147" s="985">
        <f t="shared" si="78"/>
        <v>0</v>
      </c>
      <c r="Q147" s="986">
        <f t="shared" si="93"/>
        <v>96.1</v>
      </c>
      <c r="R147" s="984">
        <f t="shared" si="94"/>
        <v>0</v>
      </c>
      <c r="S147" s="985">
        <f t="shared" si="95"/>
        <v>96.1</v>
      </c>
      <c r="T147" s="986">
        <f t="shared" si="79"/>
        <v>3.9</v>
      </c>
      <c r="U147" s="973">
        <v>245</v>
      </c>
      <c r="V147" s="974">
        <v>245</v>
      </c>
      <c r="W147" s="975">
        <v>245</v>
      </c>
      <c r="X147" s="996">
        <f t="shared" si="80"/>
        <v>0</v>
      </c>
      <c r="Y147" s="997">
        <f t="shared" si="81"/>
        <v>0</v>
      </c>
      <c r="Z147" s="998">
        <f t="shared" si="82"/>
        <v>96.078431372549019</v>
      </c>
      <c r="AA147" s="996">
        <f t="shared" si="83"/>
        <v>96.078431372549019</v>
      </c>
      <c r="AB147" s="998">
        <f t="shared" si="84"/>
        <v>3.9215686274509776</v>
      </c>
      <c r="AC147" s="955">
        <f t="shared" si="96"/>
        <v>0.96078431372549022</v>
      </c>
      <c r="AD147" s="956">
        <f t="shared" si="97"/>
        <v>0.96078431372549022</v>
      </c>
      <c r="AE147" s="957">
        <f t="shared" si="98"/>
        <v>0.96078431372549022</v>
      </c>
      <c r="AF147" s="955">
        <f t="shared" si="99"/>
        <v>0.96078431372549022</v>
      </c>
      <c r="AG147" s="956">
        <f t="shared" si="100"/>
        <v>0.96078431372549022</v>
      </c>
      <c r="AH147" s="956">
        <f t="shared" si="101"/>
        <v>0</v>
      </c>
      <c r="AI147" s="957">
        <f t="shared" si="102"/>
        <v>1.9215686274509804</v>
      </c>
      <c r="AJ147" s="947"/>
      <c r="AK147" s="947"/>
      <c r="AL147" s="947"/>
      <c r="AM147" s="947"/>
      <c r="AN147" s="947"/>
      <c r="AO147" s="947"/>
      <c r="AP147" s="947"/>
      <c r="AQ147" s="947"/>
      <c r="AR147" s="947"/>
      <c r="AS147" s="947"/>
      <c r="AT147" s="947"/>
      <c r="AU147" s="947"/>
      <c r="AV147" s="947"/>
      <c r="AW147" s="947"/>
      <c r="AX147" s="947"/>
      <c r="AY147" s="947"/>
      <c r="AZ147" s="947"/>
      <c r="BA147" s="947"/>
      <c r="BB147" s="947"/>
      <c r="BC147" s="947"/>
      <c r="BD147" s="947"/>
      <c r="BE147" s="947"/>
      <c r="BF147" s="947"/>
      <c r="BG147" s="947"/>
      <c r="BH147" s="947"/>
      <c r="BI147" s="947"/>
      <c r="BJ147" s="947"/>
      <c r="BK147" s="947"/>
      <c r="BL147" s="947"/>
      <c r="BM147" s="947"/>
      <c r="BN147" s="947"/>
      <c r="BO147" s="947"/>
      <c r="BP147" s="947"/>
      <c r="BQ147" s="947"/>
      <c r="BR147" s="947"/>
      <c r="BS147" s="947"/>
      <c r="BT147" s="947"/>
      <c r="BU147" s="947"/>
      <c r="BV147" s="947"/>
      <c r="BW147" s="947"/>
      <c r="BX147" s="947"/>
      <c r="BY147" s="947"/>
      <c r="BZ147" s="947"/>
      <c r="CA147" s="947"/>
      <c r="CB147" s="947"/>
      <c r="CC147" s="947"/>
      <c r="CD147" s="947"/>
      <c r="CE147" s="947"/>
      <c r="CF147" s="947"/>
      <c r="CG147" s="947"/>
      <c r="CH147" s="947"/>
      <c r="CI147" s="947"/>
      <c r="CJ147" s="947"/>
      <c r="CK147" s="947"/>
      <c r="CL147" s="947"/>
      <c r="CM147" s="947"/>
      <c r="CN147" s="947"/>
      <c r="CO147" s="947"/>
      <c r="CP147" s="947"/>
      <c r="CQ147" s="947"/>
      <c r="CR147" s="947"/>
      <c r="CS147" s="947"/>
      <c r="CT147" s="947"/>
      <c r="CU147" s="947"/>
      <c r="CV147" s="947"/>
      <c r="CW147" s="947"/>
      <c r="CX147" s="947"/>
      <c r="CY147" s="947"/>
      <c r="CZ147" s="947"/>
      <c r="DA147" s="947"/>
      <c r="DB147" s="947"/>
      <c r="DC147" s="947"/>
      <c r="DD147" s="947"/>
      <c r="DE147" s="947"/>
      <c r="DF147" s="947"/>
      <c r="DG147" s="947"/>
      <c r="DH147" s="947"/>
      <c r="DI147" s="947"/>
      <c r="DJ147" s="947"/>
      <c r="DK147" s="947"/>
      <c r="DL147" s="947"/>
      <c r="DM147" s="947"/>
      <c r="DN147" s="947"/>
      <c r="DO147" s="947"/>
      <c r="DP147" s="947"/>
      <c r="DQ147" s="947"/>
      <c r="DR147" s="947"/>
      <c r="DS147" s="947"/>
      <c r="DT147" s="947"/>
      <c r="DU147" s="947"/>
      <c r="DV147" s="947"/>
      <c r="DW147" s="947"/>
    </row>
    <row r="148" spans="1:127" ht="13.7" customHeight="1" x14ac:dyDescent="0.3">
      <c r="A148" s="1223" t="s">
        <v>264</v>
      </c>
      <c r="B148" s="1224" t="str">
        <f t="shared" si="85"/>
        <v>rgb:[255,255,  0], hsl:[ 60.0,100.0, 50.0], hwb:[ 60.0,  0.0,  0.0]</v>
      </c>
      <c r="C148" s="926" t="str">
        <f t="shared" si="86"/>
        <v>rgb(255 255 0)</v>
      </c>
      <c r="D148" s="926" t="str">
        <f t="shared" si="87"/>
        <v>hsl(60 100% 50%)</v>
      </c>
      <c r="E148" s="926" t="str">
        <f t="shared" si="88"/>
        <v>hwb(60 0% 0%)</v>
      </c>
      <c r="F148" s="964" t="str">
        <f t="shared" si="89"/>
        <v>255</v>
      </c>
      <c r="G148" s="965" t="str">
        <f t="shared" si="72"/>
        <v>255</v>
      </c>
      <c r="H148" s="966" t="str">
        <f t="shared" si="73"/>
        <v xml:space="preserve">  0</v>
      </c>
      <c r="I148" s="964" t="str">
        <f t="shared" si="90"/>
        <v xml:space="preserve"> 60.0</v>
      </c>
      <c r="J148" s="965" t="str">
        <f t="shared" si="74"/>
        <v>100.0</v>
      </c>
      <c r="K148" s="966" t="str">
        <f t="shared" si="75"/>
        <v xml:space="preserve"> 50.0</v>
      </c>
      <c r="L148" s="964" t="str">
        <f t="shared" si="91"/>
        <v xml:space="preserve"> 60.0</v>
      </c>
      <c r="M148" s="965" t="str">
        <f t="shared" si="92"/>
        <v xml:space="preserve">  0.0</v>
      </c>
      <c r="N148" s="966" t="str">
        <f t="shared" si="76"/>
        <v xml:space="preserve">  0.0</v>
      </c>
      <c r="O148" s="984">
        <f t="shared" si="77"/>
        <v>60</v>
      </c>
      <c r="P148" s="985">
        <f t="shared" si="78"/>
        <v>100</v>
      </c>
      <c r="Q148" s="986">
        <f t="shared" si="93"/>
        <v>50</v>
      </c>
      <c r="R148" s="984">
        <f t="shared" si="94"/>
        <v>60</v>
      </c>
      <c r="S148" s="985">
        <f t="shared" si="95"/>
        <v>0</v>
      </c>
      <c r="T148" s="986">
        <f t="shared" si="79"/>
        <v>0</v>
      </c>
      <c r="U148" s="973">
        <v>255</v>
      </c>
      <c r="V148" s="974">
        <v>255</v>
      </c>
      <c r="W148" s="975">
        <v>0</v>
      </c>
      <c r="X148" s="996">
        <f t="shared" si="80"/>
        <v>60</v>
      </c>
      <c r="Y148" s="997">
        <f t="shared" si="81"/>
        <v>100</v>
      </c>
      <c r="Z148" s="998">
        <f t="shared" si="82"/>
        <v>50</v>
      </c>
      <c r="AA148" s="996">
        <f t="shared" si="83"/>
        <v>0</v>
      </c>
      <c r="AB148" s="998">
        <f t="shared" si="84"/>
        <v>0</v>
      </c>
      <c r="AC148" s="955">
        <f t="shared" si="96"/>
        <v>1</v>
      </c>
      <c r="AD148" s="956">
        <f t="shared" si="97"/>
        <v>1</v>
      </c>
      <c r="AE148" s="957">
        <f t="shared" si="98"/>
        <v>0</v>
      </c>
      <c r="AF148" s="955">
        <f t="shared" si="99"/>
        <v>0</v>
      </c>
      <c r="AG148" s="956">
        <f t="shared" si="100"/>
        <v>1</v>
      </c>
      <c r="AH148" s="956">
        <f t="shared" si="101"/>
        <v>1</v>
      </c>
      <c r="AI148" s="957">
        <f t="shared" si="102"/>
        <v>1</v>
      </c>
      <c r="AJ148" s="947"/>
      <c r="AK148" s="947"/>
      <c r="AL148" s="947"/>
      <c r="AM148" s="947"/>
      <c r="AN148" s="947"/>
      <c r="AO148" s="947"/>
      <c r="AP148" s="947"/>
      <c r="AQ148" s="947"/>
      <c r="AR148" s="947"/>
      <c r="AS148" s="947"/>
      <c r="AT148" s="947"/>
      <c r="AU148" s="947"/>
      <c r="AV148" s="947"/>
      <c r="AW148" s="947"/>
      <c r="AX148" s="947"/>
      <c r="AY148" s="947"/>
      <c r="AZ148" s="947"/>
      <c r="BA148" s="947"/>
      <c r="BB148" s="947"/>
      <c r="BC148" s="947"/>
      <c r="BD148" s="947"/>
      <c r="BE148" s="947"/>
      <c r="BF148" s="947"/>
      <c r="BG148" s="947"/>
      <c r="BH148" s="947"/>
      <c r="BI148" s="947"/>
      <c r="BJ148" s="947"/>
      <c r="BK148" s="947"/>
      <c r="BL148" s="947"/>
      <c r="BM148" s="947"/>
      <c r="BN148" s="947"/>
      <c r="BO148" s="947"/>
      <c r="BP148" s="947"/>
      <c r="BQ148" s="947"/>
      <c r="BR148" s="947"/>
      <c r="BS148" s="947"/>
      <c r="BT148" s="947"/>
      <c r="BU148" s="947"/>
      <c r="BV148" s="947"/>
      <c r="BW148" s="947"/>
      <c r="BX148" s="947"/>
      <c r="BY148" s="947"/>
      <c r="BZ148" s="947"/>
      <c r="CA148" s="947"/>
      <c r="CB148" s="947"/>
      <c r="CC148" s="947"/>
      <c r="CD148" s="947"/>
      <c r="CE148" s="947"/>
      <c r="CF148" s="947"/>
      <c r="CG148" s="947"/>
      <c r="CH148" s="947"/>
      <c r="CI148" s="947"/>
      <c r="CJ148" s="947"/>
      <c r="CK148" s="947"/>
      <c r="CL148" s="947"/>
      <c r="CM148" s="947"/>
      <c r="CN148" s="947"/>
      <c r="CO148" s="947"/>
      <c r="CP148" s="947"/>
      <c r="CQ148" s="947"/>
      <c r="CR148" s="947"/>
      <c r="CS148" s="947"/>
      <c r="CT148" s="947"/>
      <c r="CU148" s="947"/>
      <c r="CV148" s="947"/>
      <c r="CW148" s="947"/>
      <c r="CX148" s="947"/>
      <c r="CY148" s="947"/>
      <c r="CZ148" s="947"/>
      <c r="DA148" s="947"/>
      <c r="DB148" s="947"/>
      <c r="DC148" s="947"/>
      <c r="DD148" s="947"/>
      <c r="DE148" s="947"/>
      <c r="DF148" s="947"/>
      <c r="DG148" s="947"/>
      <c r="DH148" s="947"/>
      <c r="DI148" s="947"/>
      <c r="DJ148" s="947"/>
      <c r="DK148" s="947"/>
      <c r="DL148" s="947"/>
      <c r="DM148" s="947"/>
      <c r="DN148" s="947"/>
      <c r="DO148" s="947"/>
      <c r="DP148" s="947"/>
      <c r="DQ148" s="947"/>
      <c r="DR148" s="947"/>
      <c r="DS148" s="947"/>
      <c r="DT148" s="947"/>
      <c r="DU148" s="947"/>
      <c r="DV148" s="947"/>
      <c r="DW148" s="947"/>
    </row>
    <row r="149" spans="1:127" ht="13.7" customHeight="1" x14ac:dyDescent="0.3">
      <c r="A149" s="1225" t="s">
        <v>265</v>
      </c>
      <c r="B149" s="1226" t="str">
        <f t="shared" si="85"/>
        <v>rgb:[154,205, 50], hsl:[ 79.7, 60.8, 50.0], hwb:[ 79.7, 19.6, 19.6]</v>
      </c>
      <c r="C149" s="927" t="str">
        <f t="shared" si="86"/>
        <v>rgb(154 205 50)</v>
      </c>
      <c r="D149" s="927" t="str">
        <f t="shared" si="87"/>
        <v>hsl(79.7 60.8% 50%)</v>
      </c>
      <c r="E149" s="927" t="str">
        <f t="shared" si="88"/>
        <v>hwb(79.7 19.6% 19.6%)</v>
      </c>
      <c r="F149" s="967" t="str">
        <f t="shared" si="89"/>
        <v>154</v>
      </c>
      <c r="G149" s="968" t="str">
        <f t="shared" si="72"/>
        <v>205</v>
      </c>
      <c r="H149" s="969" t="str">
        <f t="shared" si="73"/>
        <v xml:space="preserve"> 50</v>
      </c>
      <c r="I149" s="967" t="str">
        <f t="shared" si="90"/>
        <v xml:space="preserve"> 79.7</v>
      </c>
      <c r="J149" s="968" t="str">
        <f t="shared" si="74"/>
        <v xml:space="preserve"> 60.8</v>
      </c>
      <c r="K149" s="969" t="str">
        <f t="shared" si="75"/>
        <v xml:space="preserve"> 50.0</v>
      </c>
      <c r="L149" s="967" t="str">
        <f t="shared" si="91"/>
        <v xml:space="preserve"> 79.7</v>
      </c>
      <c r="M149" s="968" t="str">
        <f t="shared" si="92"/>
        <v xml:space="preserve"> 19.6</v>
      </c>
      <c r="N149" s="969" t="str">
        <f t="shared" si="76"/>
        <v xml:space="preserve"> 19.6</v>
      </c>
      <c r="O149" s="987">
        <f t="shared" si="77"/>
        <v>79.7</v>
      </c>
      <c r="P149" s="988">
        <f t="shared" si="78"/>
        <v>60.8</v>
      </c>
      <c r="Q149" s="989">
        <f t="shared" si="93"/>
        <v>50</v>
      </c>
      <c r="R149" s="987">
        <f t="shared" si="94"/>
        <v>79.7</v>
      </c>
      <c r="S149" s="988">
        <f t="shared" si="95"/>
        <v>19.600000000000001</v>
      </c>
      <c r="T149" s="989">
        <f t="shared" si="79"/>
        <v>19.600000000000001</v>
      </c>
      <c r="U149" s="976">
        <v>154</v>
      </c>
      <c r="V149" s="977">
        <v>205</v>
      </c>
      <c r="W149" s="978">
        <v>50</v>
      </c>
      <c r="X149" s="999">
        <f t="shared" si="80"/>
        <v>79.741935483870975</v>
      </c>
      <c r="Y149" s="1000">
        <f t="shared" si="81"/>
        <v>60.7843137254902</v>
      </c>
      <c r="Z149" s="1001">
        <f t="shared" si="82"/>
        <v>50</v>
      </c>
      <c r="AA149" s="999">
        <f t="shared" si="83"/>
        <v>19.607843137254903</v>
      </c>
      <c r="AB149" s="1001">
        <f t="shared" si="84"/>
        <v>19.6078431372549</v>
      </c>
      <c r="AC149" s="958">
        <f t="shared" si="96"/>
        <v>0.60392156862745094</v>
      </c>
      <c r="AD149" s="959">
        <f t="shared" si="97"/>
        <v>0.80392156862745101</v>
      </c>
      <c r="AE149" s="960">
        <f t="shared" si="98"/>
        <v>0.19607843137254902</v>
      </c>
      <c r="AF149" s="958">
        <f t="shared" si="99"/>
        <v>0.19607843137254902</v>
      </c>
      <c r="AG149" s="959">
        <f t="shared" si="100"/>
        <v>0.80392156862745101</v>
      </c>
      <c r="AH149" s="959">
        <f t="shared" si="101"/>
        <v>0.60784313725490202</v>
      </c>
      <c r="AI149" s="960">
        <f t="shared" si="102"/>
        <v>1</v>
      </c>
      <c r="AJ149" s="947"/>
      <c r="AK149" s="947"/>
      <c r="AL149" s="947"/>
      <c r="AM149" s="947"/>
      <c r="AN149" s="947"/>
      <c r="AO149" s="947"/>
      <c r="AP149" s="947"/>
      <c r="AQ149" s="947"/>
      <c r="AR149" s="947"/>
      <c r="AS149" s="947"/>
      <c r="AT149" s="947"/>
      <c r="AU149" s="947"/>
      <c r="AV149" s="947"/>
      <c r="AW149" s="947"/>
      <c r="AX149" s="947"/>
      <c r="AY149" s="947"/>
      <c r="AZ149" s="947"/>
      <c r="BA149" s="947"/>
      <c r="BB149" s="947"/>
      <c r="BC149" s="947"/>
      <c r="BD149" s="947"/>
      <c r="BE149" s="947"/>
      <c r="BF149" s="947"/>
      <c r="BG149" s="947"/>
      <c r="BH149" s="947"/>
      <c r="BI149" s="947"/>
      <c r="BJ149" s="947"/>
      <c r="BK149" s="947"/>
      <c r="BL149" s="947"/>
      <c r="BM149" s="947"/>
      <c r="BN149" s="947"/>
      <c r="BO149" s="947"/>
      <c r="BP149" s="947"/>
      <c r="BQ149" s="947"/>
      <c r="BR149" s="947"/>
      <c r="BS149" s="947"/>
      <c r="BT149" s="947"/>
      <c r="BU149" s="947"/>
      <c r="BV149" s="947"/>
      <c r="BW149" s="947"/>
      <c r="BX149" s="947"/>
      <c r="BY149" s="947"/>
      <c r="BZ149" s="947"/>
      <c r="CA149" s="947"/>
      <c r="CB149" s="947"/>
      <c r="CC149" s="947"/>
      <c r="CD149" s="947"/>
      <c r="CE149" s="947"/>
      <c r="CF149" s="947"/>
      <c r="CG149" s="947"/>
      <c r="CH149" s="947"/>
      <c r="CI149" s="947"/>
      <c r="CJ149" s="947"/>
      <c r="CK149" s="947"/>
      <c r="CL149" s="947"/>
      <c r="CM149" s="947"/>
      <c r="CN149" s="947"/>
      <c r="CO149" s="947"/>
      <c r="CP149" s="947"/>
      <c r="CQ149" s="947"/>
      <c r="CR149" s="947"/>
      <c r="CS149" s="947"/>
      <c r="CT149" s="947"/>
      <c r="CU149" s="947"/>
      <c r="CV149" s="947"/>
      <c r="CW149" s="947"/>
      <c r="CX149" s="947"/>
      <c r="CY149" s="947"/>
      <c r="CZ149" s="947"/>
      <c r="DA149" s="947"/>
      <c r="DB149" s="947"/>
      <c r="DC149" s="947"/>
      <c r="DD149" s="947"/>
      <c r="DE149" s="947"/>
      <c r="DF149" s="947"/>
      <c r="DG149" s="947"/>
      <c r="DH149" s="947"/>
      <c r="DI149" s="947"/>
      <c r="DJ149" s="947"/>
      <c r="DK149" s="947"/>
      <c r="DL149" s="947"/>
      <c r="DM149" s="947"/>
      <c r="DN149" s="947"/>
      <c r="DO149" s="947"/>
      <c r="DP149" s="947"/>
      <c r="DQ149" s="947"/>
      <c r="DR149" s="947"/>
      <c r="DS149" s="947"/>
      <c r="DT149" s="947"/>
      <c r="DU149" s="947"/>
      <c r="DV149" s="947"/>
      <c r="DW149" s="947"/>
    </row>
  </sheetData>
  <mergeCells count="6">
    <mergeCell ref="R1:T1"/>
    <mergeCell ref="C1:E1"/>
    <mergeCell ref="L1:N1"/>
    <mergeCell ref="I1:K1"/>
    <mergeCell ref="F1:H1"/>
    <mergeCell ref="O1:Q1"/>
  </mergeCells>
  <pageMargins left="0" right="0" top="0.39410000000000006" bottom="0.39410000000000006" header="0" footer="0"/>
  <pageSetup orientation="portrait" r:id="rId1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H56"/>
  <sheetViews>
    <sheetView showGridLines="0" workbookViewId="0"/>
  </sheetViews>
  <sheetFormatPr defaultRowHeight="15.75" x14ac:dyDescent="0.25"/>
  <cols>
    <col min="1" max="1" width="12.5546875" style="347" customWidth="1"/>
    <col min="2" max="2" width="11.44140625" style="347" customWidth="1"/>
    <col min="3" max="3" width="12.5546875" style="347" customWidth="1"/>
    <col min="4" max="4" width="11.44140625" style="347" customWidth="1"/>
    <col min="5" max="5" width="12.5546875" style="347" customWidth="1"/>
    <col min="6" max="6" width="19.5546875" style="347" customWidth="1"/>
    <col min="7" max="9" width="12.5546875" style="347" customWidth="1"/>
    <col min="10" max="12" width="8.88671875" style="347"/>
    <col min="13" max="13" width="19.5546875" style="347" customWidth="1"/>
    <col min="14" max="14" width="15.109375" style="347" customWidth="1"/>
    <col min="15" max="15" width="15.5546875" style="347" customWidth="1"/>
    <col min="16" max="16" width="8.88671875" style="347"/>
    <col min="17" max="17" width="11.44140625" style="347" customWidth="1"/>
    <col min="18" max="18" width="6.88671875" style="347" customWidth="1"/>
    <col min="19" max="19" width="11.44140625" style="347" customWidth="1"/>
    <col min="20" max="20" width="19.5546875" style="347" customWidth="1"/>
    <col min="21" max="21" width="11.44140625" style="347" customWidth="1"/>
    <col min="22" max="22" width="10.33203125" style="347" customWidth="1"/>
    <col min="23" max="23" width="12.88671875" style="347" customWidth="1"/>
    <col min="24" max="24" width="11.44140625" style="347" customWidth="1"/>
    <col min="25" max="25" width="4.6640625" style="347" customWidth="1"/>
    <col min="26" max="26" width="11.44140625" style="347" customWidth="1"/>
    <col min="27" max="27" width="14.88671875" style="347" customWidth="1"/>
    <col min="28" max="28" width="13.77734375" style="347" customWidth="1"/>
    <col min="29" max="29" width="10.33203125" style="347" customWidth="1"/>
    <col min="30" max="30" width="14.6640625" style="347" customWidth="1"/>
    <col min="31" max="31" width="12.5546875" style="347" customWidth="1"/>
    <col min="32" max="32" width="10.33203125" style="347" customWidth="1"/>
    <col min="33" max="33" width="17.109375" style="347" customWidth="1"/>
    <col min="34" max="34" width="10.33203125" style="347" customWidth="1"/>
    <col min="35" max="16384" width="8.88671875" style="347"/>
  </cols>
  <sheetData>
    <row r="1" spans="1:33" x14ac:dyDescent="0.25">
      <c r="A1" s="1017" t="s">
        <v>2738</v>
      </c>
      <c r="J1" s="347" t="s">
        <v>2702</v>
      </c>
      <c r="T1" s="1681" t="s">
        <v>2712</v>
      </c>
      <c r="U1" s="1681"/>
      <c r="W1" s="1681" t="s">
        <v>2717</v>
      </c>
      <c r="X1" s="1681"/>
      <c r="Y1" s="1681"/>
      <c r="Z1" s="1681"/>
      <c r="AB1" s="864">
        <v>16</v>
      </c>
      <c r="AD1" s="366">
        <v>8.8559999999999993E-3</v>
      </c>
      <c r="AE1" s="347">
        <v>903.3</v>
      </c>
      <c r="AF1" s="347">
        <f>24389/27</f>
        <v>903.2962962962963</v>
      </c>
      <c r="AG1" s="1011">
        <f>216/24389</f>
        <v>8.8564516790356311E-3</v>
      </c>
    </row>
    <row r="2" spans="1:33" x14ac:dyDescent="0.25">
      <c r="A2" s="1018" t="s">
        <v>2727</v>
      </c>
      <c r="B2" s="1018" t="s">
        <v>2722</v>
      </c>
      <c r="C2" s="1018" t="s">
        <v>63</v>
      </c>
      <c r="D2" s="1018" t="s">
        <v>2739</v>
      </c>
      <c r="E2" s="1018" t="s">
        <v>63</v>
      </c>
      <c r="F2" s="1018" t="s">
        <v>2741</v>
      </c>
      <c r="G2" s="1029"/>
      <c r="H2" s="1029"/>
      <c r="I2" s="1029"/>
      <c r="K2" s="347">
        <v>6.7772399282721496</v>
      </c>
      <c r="O2" s="347">
        <v>0.61287490600000005</v>
      </c>
      <c r="P2" s="1016">
        <f>G3-O2</f>
        <v>-0.6128493707619731</v>
      </c>
      <c r="R2" s="1006" t="s">
        <v>2679</v>
      </c>
      <c r="S2" s="498" t="s">
        <v>2719</v>
      </c>
      <c r="T2" s="1006" t="s">
        <v>2704</v>
      </c>
      <c r="U2" s="1006" t="s">
        <v>2705</v>
      </c>
      <c r="W2" s="347" t="s">
        <v>2714</v>
      </c>
      <c r="X2" s="1009">
        <v>0.96421999999999997</v>
      </c>
      <c r="Y2" s="347">
        <v>1</v>
      </c>
      <c r="Z2" s="1009">
        <v>0.82521</v>
      </c>
      <c r="AB2" s="1015">
        <v>116</v>
      </c>
      <c r="AC2" s="411">
        <v>1E-3</v>
      </c>
      <c r="AD2" s="1009">
        <f>AC2*AF$1</f>
        <v>0.90329629629629637</v>
      </c>
      <c r="AE2" s="1009">
        <f>AB$2 * (AC2*AF$2+AF$3) - AB$1</f>
        <v>0.90329199999999688</v>
      </c>
      <c r="AF2" s="347">
        <v>7.7869999999999999</v>
      </c>
    </row>
    <row r="3" spans="1:33" x14ac:dyDescent="0.25">
      <c r="A3" s="1022">
        <v>0.48201522268476898</v>
      </c>
      <c r="B3" s="1022">
        <v>0.48201519999999998</v>
      </c>
      <c r="C3" s="1022">
        <f>A3-B3</f>
        <v>2.2684769007685901E-8</v>
      </c>
      <c r="D3" s="1023">
        <v>0.48202</v>
      </c>
      <c r="E3" s="1022">
        <f>$A3-D3</f>
        <v>-4.777315231019319E-6</v>
      </c>
      <c r="F3" s="1022">
        <f>D3-B3</f>
        <v>4.8000000000270049E-6</v>
      </c>
      <c r="G3" s="1022">
        <v>2.55352380269525E-5</v>
      </c>
      <c r="H3" s="1019">
        <f>G3-ABS(C3)</f>
        <v>2.5512553257944814E-5</v>
      </c>
      <c r="I3" s="1022">
        <v>0.48198966476197302</v>
      </c>
      <c r="K3" s="347">
        <v>-9.3945032053322901</v>
      </c>
      <c r="O3" s="347">
        <v>0.98783681700000003</v>
      </c>
      <c r="P3" s="1016">
        <f>G4-O3</f>
        <v>-0.98781443076410802</v>
      </c>
      <c r="R3" s="405">
        <v>84</v>
      </c>
      <c r="S3" s="1005">
        <v>89.580338849331596</v>
      </c>
      <c r="T3" s="1005">
        <v>89.405637127153298</v>
      </c>
      <c r="U3" s="1005">
        <v>89.577839112322806</v>
      </c>
      <c r="W3" s="347" t="s">
        <v>2715</v>
      </c>
      <c r="X3" s="1009">
        <v>0.96420289999999997</v>
      </c>
      <c r="Y3" s="347">
        <v>1</v>
      </c>
      <c r="Z3" s="1009">
        <v>0.82490540000000001</v>
      </c>
      <c r="AB3" s="347">
        <f>AB1/AB2</f>
        <v>0.13793103448275862</v>
      </c>
      <c r="AC3" s="411">
        <v>0.01</v>
      </c>
      <c r="AD3" s="1009">
        <f>AB2 * POWER(AC3, 1/3) - AB1</f>
        <v>8.9914424043698595</v>
      </c>
      <c r="AF3" s="347">
        <f>16/116</f>
        <v>0.13793103448275862</v>
      </c>
    </row>
    <row r="4" spans="1:33" x14ac:dyDescent="0.25">
      <c r="A4" s="1024">
        <v>0.75397549132109898</v>
      </c>
      <c r="B4" s="1024">
        <v>0.75397550000000002</v>
      </c>
      <c r="C4" s="1024">
        <f t="shared" ref="C4:C5" si="0">A4-B4</f>
        <v>-8.6789010422805291E-9</v>
      </c>
      <c r="D4" s="1025">
        <v>0.75397999999999998</v>
      </c>
      <c r="E4" s="1024">
        <f t="shared" ref="E4:E5" si="1">$A4-D4</f>
        <v>-4.5086789010051476E-6</v>
      </c>
      <c r="F4" s="1024">
        <f t="shared" ref="F4:F5" si="2">D4-B4</f>
        <v>4.499999999962867E-6</v>
      </c>
      <c r="G4" s="1024">
        <v>2.2386235892013499E-5</v>
      </c>
      <c r="H4" s="1019">
        <f t="shared" ref="H4:H5" si="3">G4-ABS(C4)</f>
        <v>2.2377556990971218E-5</v>
      </c>
      <c r="I4" s="1024">
        <v>0.75395311376410801</v>
      </c>
      <c r="K4" s="347">
        <v>2.6040686475183499</v>
      </c>
      <c r="O4" s="347">
        <v>0.76658427500000004</v>
      </c>
      <c r="P4" s="1016">
        <f>G5-O4</f>
        <v>-0.76645879456696808</v>
      </c>
      <c r="R4" s="405">
        <v>252</v>
      </c>
      <c r="S4" s="1005">
        <v>-56.351723199429003</v>
      </c>
      <c r="T4" s="1005">
        <v>-55.141897020658497</v>
      </c>
      <c r="U4" s="1005">
        <v>-56.355282011382002</v>
      </c>
      <c r="W4" s="347" t="s">
        <v>2716</v>
      </c>
      <c r="X4" s="1009">
        <v>0.95047000000000004</v>
      </c>
      <c r="Y4" s="347">
        <v>1</v>
      </c>
      <c r="Z4" s="1009">
        <v>1.08883</v>
      </c>
    </row>
    <row r="5" spans="1:33" x14ac:dyDescent="0.25">
      <c r="A5" s="1026">
        <v>0.63053598188299398</v>
      </c>
      <c r="B5" s="1026">
        <v>0.63053599999999999</v>
      </c>
      <c r="C5" s="1026">
        <f t="shared" si="0"/>
        <v>-1.8117006006512781E-8</v>
      </c>
      <c r="D5" s="1027">
        <v>0.63053999999999999</v>
      </c>
      <c r="E5" s="1026">
        <f t="shared" si="1"/>
        <v>-4.0181170060105131E-6</v>
      </c>
      <c r="F5" s="1026">
        <f t="shared" si="2"/>
        <v>4.0000000000040004E-6</v>
      </c>
      <c r="G5" s="1026">
        <v>1.2548043303195499E-4</v>
      </c>
      <c r="H5" s="1019">
        <f t="shared" si="3"/>
        <v>1.2546231602594848E-4</v>
      </c>
      <c r="I5" s="1026">
        <v>0.63041051956696803</v>
      </c>
      <c r="J5" s="347" t="s">
        <v>2703</v>
      </c>
      <c r="R5" s="405">
        <v>194</v>
      </c>
      <c r="S5" s="1005">
        <v>15.332168305964601</v>
      </c>
      <c r="T5" s="1005">
        <v>14.6415097029232</v>
      </c>
      <c r="U5" s="1005">
        <v>15.3375943349001</v>
      </c>
    </row>
    <row r="6" spans="1:33" x14ac:dyDescent="0.25">
      <c r="J6" s="347">
        <v>0.89029569200000003</v>
      </c>
      <c r="K6" s="347">
        <v>0.16067019299999999</v>
      </c>
      <c r="L6" s="347">
        <v>165.87069289999999</v>
      </c>
      <c r="N6" s="347" t="str">
        <f>"color(a98-rgb "&amp;G3&amp;" "&amp;G4&amp;" "&amp;G5&amp;")"</f>
        <v>color(a98-rgb 2.55352380269525E-05 2.23862358920135E-05 0.000125480433031955)</v>
      </c>
      <c r="R6" s="1005"/>
      <c r="S6" s="1006"/>
      <c r="T6" s="1006" t="s">
        <v>2709</v>
      </c>
      <c r="U6" s="931"/>
      <c r="W6" s="1681" t="s">
        <v>2718</v>
      </c>
      <c r="X6" s="1681"/>
      <c r="Y6" s="1681"/>
      <c r="Z6" s="1681"/>
    </row>
    <row r="7" spans="1:33" x14ac:dyDescent="0.25">
      <c r="A7" s="1017" t="s">
        <v>2740</v>
      </c>
      <c r="J7" s="347">
        <v>89.406048600000005</v>
      </c>
      <c r="K7" s="347">
        <v>57.050635499999999</v>
      </c>
      <c r="L7" s="347">
        <v>165.10686100000001</v>
      </c>
      <c r="S7" s="1005"/>
      <c r="T7" s="1005">
        <f>U3-$S3</f>
        <v>-2.4997370087902482E-3</v>
      </c>
      <c r="W7" s="347" t="s">
        <v>2714</v>
      </c>
      <c r="X7" s="347">
        <v>96.421999999999997</v>
      </c>
      <c r="Y7" s="347">
        <v>100</v>
      </c>
      <c r="Z7" s="347">
        <v>82.521000000000001</v>
      </c>
      <c r="AA7" s="411">
        <v>96.72</v>
      </c>
      <c r="AB7" s="347">
        <v>100</v>
      </c>
      <c r="AC7" s="347">
        <v>81.427000000000007</v>
      </c>
    </row>
    <row r="8" spans="1:33" x14ac:dyDescent="0.25">
      <c r="A8" s="1018" t="s">
        <v>2727</v>
      </c>
      <c r="B8" s="1039" t="s">
        <v>2722</v>
      </c>
      <c r="C8" s="1039" t="s">
        <v>63</v>
      </c>
      <c r="D8" s="931"/>
      <c r="E8" s="1007"/>
      <c r="J8" s="1014">
        <v>0.89029569210000004</v>
      </c>
      <c r="K8" s="347">
        <v>-0.15580948</v>
      </c>
      <c r="L8" s="347">
        <v>3.9221372999999997E-2</v>
      </c>
      <c r="N8" s="347" t="s">
        <v>2733</v>
      </c>
      <c r="O8" s="1014">
        <v>0.98823529409999999</v>
      </c>
      <c r="P8" s="347" t="s">
        <v>2734</v>
      </c>
      <c r="S8" s="1005"/>
      <c r="T8" s="1005">
        <f>U4-$S4</f>
        <v>-3.5588119529990081E-3</v>
      </c>
      <c r="W8" s="347" t="s">
        <v>2716</v>
      </c>
      <c r="X8" s="347">
        <v>95.046999999999997</v>
      </c>
      <c r="Y8" s="347">
        <v>100</v>
      </c>
      <c r="Z8" s="347">
        <v>108.883</v>
      </c>
      <c r="AA8" s="347">
        <v>94.811000000000007</v>
      </c>
      <c r="AB8" s="347">
        <v>100</v>
      </c>
      <c r="AC8" s="347">
        <v>107.304</v>
      </c>
    </row>
    <row r="9" spans="1:33" x14ac:dyDescent="0.25">
      <c r="A9" s="1024">
        <v>0.49077143899612802</v>
      </c>
      <c r="B9" s="943">
        <v>0.49077140000000002</v>
      </c>
      <c r="C9" s="1020">
        <f>A9-B9</f>
        <v>3.8996127993407015E-8</v>
      </c>
      <c r="D9" s="1005"/>
      <c r="E9" s="1009"/>
      <c r="J9" s="347">
        <v>8.8655585999999995E-2</v>
      </c>
      <c r="K9" s="347">
        <v>0.97344529000000002</v>
      </c>
      <c r="L9" s="347">
        <v>0.53947948899999998</v>
      </c>
      <c r="S9" s="1005"/>
      <c r="T9" s="1005">
        <f>U5-$S5</f>
        <v>5.4260289354992608E-3</v>
      </c>
    </row>
    <row r="10" spans="1:33" x14ac:dyDescent="0.25">
      <c r="A10" s="1024">
        <v>0.75027872427466402</v>
      </c>
      <c r="B10" s="943">
        <v>0.75027869999999997</v>
      </c>
      <c r="C10" s="1020">
        <f t="shared" ref="C10:C11" si="4">A10-B10</f>
        <v>2.427466405663381E-8</v>
      </c>
      <c r="D10" s="1005"/>
      <c r="E10" s="1009"/>
      <c r="J10" s="347">
        <v>8.8655585999999995E-2</v>
      </c>
      <c r="K10" s="347">
        <f>J10*100</f>
        <v>8.8655586</v>
      </c>
      <c r="R10" s="1005"/>
      <c r="S10" s="1005">
        <f>S12-T3</f>
        <v>0</v>
      </c>
      <c r="X10" s="347">
        <f>0.3457 / 0.3585</f>
        <v>0.96429567642956771</v>
      </c>
      <c r="Y10" s="347">
        <v>1</v>
      </c>
      <c r="Z10" s="347">
        <f>(1 - 0.3457 - 0.3585) / 0.3585</f>
        <v>0.82510460251046025</v>
      </c>
    </row>
    <row r="11" spans="1:33" x14ac:dyDescent="0.25">
      <c r="A11" s="1026">
        <v>0.480979709207845</v>
      </c>
      <c r="B11" s="944">
        <v>0.48097970000000001</v>
      </c>
      <c r="C11" s="1021">
        <f t="shared" si="4"/>
        <v>9.207844986480751E-9</v>
      </c>
      <c r="D11" s="1005"/>
      <c r="E11" s="1009"/>
      <c r="J11" s="347">
        <v>0.97344529000000002</v>
      </c>
      <c r="K11" s="347">
        <f t="shared" ref="K11:K12" si="5">J11*100</f>
        <v>97.344529000000009</v>
      </c>
      <c r="M11" s="1005">
        <v>89.406585323297904</v>
      </c>
      <c r="N11" s="1005">
        <f>T$3-M11</f>
        <v>-9.4819614460561752E-4</v>
      </c>
      <c r="T11" s="1008" t="s">
        <v>2711</v>
      </c>
      <c r="U11" s="498" t="s">
        <v>2710</v>
      </c>
      <c r="X11" s="347">
        <f>0.3127 / 0.329</f>
        <v>0.95045592705167159</v>
      </c>
      <c r="Y11" s="347">
        <v>1</v>
      </c>
      <c r="Z11" s="347">
        <f>(1 - 0.3127 - 0.329) / 0.329</f>
        <v>1.0890577507598784</v>
      </c>
    </row>
    <row r="12" spans="1:33" x14ac:dyDescent="0.25">
      <c r="F12" s="1013">
        <f>216 / 24389</f>
        <v>8.8564516790356311E-3</v>
      </c>
      <c r="J12" s="347">
        <v>0.53947948899999998</v>
      </c>
      <c r="K12" s="347">
        <f t="shared" si="5"/>
        <v>53.9479489</v>
      </c>
      <c r="M12" s="1005">
        <v>-55.141492143789101</v>
      </c>
      <c r="N12" s="1005">
        <f>T$4-M12</f>
        <v>-4.0487686939627565E-4</v>
      </c>
      <c r="S12" s="347">
        <v>89.405637127153298</v>
      </c>
      <c r="T12" s="1005">
        <v>89.406049999999993</v>
      </c>
      <c r="U12" s="422">
        <v>89.58</v>
      </c>
      <c r="W12" s="1681" t="s">
        <v>2735</v>
      </c>
      <c r="X12" s="1681"/>
      <c r="Y12" s="1681"/>
      <c r="Z12" s="1681"/>
    </row>
    <row r="13" spans="1:33" x14ac:dyDescent="0.25">
      <c r="A13" s="1017" t="s">
        <v>2742</v>
      </c>
      <c r="F13" s="347">
        <f>24389 / 27</f>
        <v>903.2962962962963</v>
      </c>
      <c r="M13" s="1005">
        <v>14.6633938888105</v>
      </c>
      <c r="N13" s="1005">
        <f>T$5-M13</f>
        <v>-2.1884185887300234E-2</v>
      </c>
      <c r="S13" s="347">
        <v>-55.141897020658497</v>
      </c>
      <c r="T13" s="1005">
        <v>-55.134099999999997</v>
      </c>
      <c r="U13" s="422">
        <v>-56.35</v>
      </c>
      <c r="X13" s="347">
        <v>0.96420288099999996</v>
      </c>
      <c r="Y13" s="347">
        <v>1</v>
      </c>
      <c r="Z13" s="347">
        <v>0.82490539600000001</v>
      </c>
      <c r="AA13" s="347">
        <v>100</v>
      </c>
      <c r="AB13" s="347">
        <v>107.304</v>
      </c>
    </row>
    <row r="14" spans="1:33" x14ac:dyDescent="0.25">
      <c r="A14" s="1018" t="s">
        <v>2727</v>
      </c>
      <c r="B14" s="1039" t="s">
        <v>2722</v>
      </c>
      <c r="C14" s="1039" t="s">
        <v>63</v>
      </c>
      <c r="D14" s="931"/>
      <c r="E14" s="1007"/>
      <c r="F14" s="347">
        <f>256/563</f>
        <v>0.45470692717584371</v>
      </c>
      <c r="M14" s="1005">
        <f>M13-T14</f>
        <v>4.0653205149965288E-4</v>
      </c>
      <c r="N14" s="457" t="s">
        <v>2713</v>
      </c>
      <c r="O14" s="347">
        <v>82.49</v>
      </c>
      <c r="R14" s="1005"/>
      <c r="S14" s="347">
        <v>14.6415097029232</v>
      </c>
      <c r="T14" s="1011">
        <v>14.662987356759</v>
      </c>
      <c r="U14" s="422">
        <v>15.33</v>
      </c>
    </row>
    <row r="15" spans="1:33" x14ac:dyDescent="0.25">
      <c r="A15" s="1024">
        <v>0.49077143899612802</v>
      </c>
      <c r="B15" s="943">
        <v>0.49077140000000002</v>
      </c>
      <c r="C15" s="1020">
        <f>A15-B15</f>
        <v>3.8996127993407015E-8</v>
      </c>
      <c r="D15" s="1005"/>
      <c r="E15" s="1009"/>
      <c r="M15" s="1005"/>
      <c r="N15" s="457"/>
      <c r="T15" s="1006" t="s">
        <v>2709</v>
      </c>
      <c r="U15" s="1006" t="s">
        <v>2708</v>
      </c>
      <c r="AB15" s="347">
        <v>0.33100000000000002</v>
      </c>
    </row>
    <row r="16" spans="1:33" x14ac:dyDescent="0.25">
      <c r="A16" s="1024">
        <v>0.75027872427466402</v>
      </c>
      <c r="B16" s="943">
        <v>0.75027869999999997</v>
      </c>
      <c r="C16" s="1020">
        <f t="shared" ref="C16:C17" si="6">A16-B16</f>
        <v>2.427466405663381E-8</v>
      </c>
      <c r="D16" s="1005"/>
      <c r="E16" s="1009"/>
      <c r="F16" s="1040">
        <f>POWER(256,3)</f>
        <v>16777216</v>
      </c>
      <c r="M16" s="1012">
        <v>14.662987356758901</v>
      </c>
      <c r="S16" s="1005">
        <f>S12-T12</f>
        <v>-4.1287284669522251E-4</v>
      </c>
      <c r="T16" s="1005">
        <f>T$3-T12</f>
        <v>-4.1287284669522251E-4</v>
      </c>
      <c r="U16" s="422">
        <f>U$3-U12</f>
        <v>-2.1608876771921359E-3</v>
      </c>
    </row>
    <row r="17" spans="1:34" x14ac:dyDescent="0.25">
      <c r="A17" s="1026">
        <v>0.480979709207845</v>
      </c>
      <c r="B17" s="944">
        <v>0.48097970000000001</v>
      </c>
      <c r="C17" s="1021">
        <f t="shared" si="6"/>
        <v>9.207844986480751E-9</v>
      </c>
      <c r="D17" s="1005"/>
      <c r="E17" s="1009"/>
      <c r="F17" s="1013">
        <f>POWER(0.018053968510807, 0.55) * 10</f>
        <v>1.0992968268094154</v>
      </c>
      <c r="M17" s="1012">
        <f>M16-T14</f>
        <v>-9.9475983006414026E-14</v>
      </c>
      <c r="N17" s="457" t="s">
        <v>2713</v>
      </c>
      <c r="O17" s="347">
        <v>82.489397840821994</v>
      </c>
      <c r="S17" s="1005">
        <f t="shared" ref="S17:S18" si="7">S13-T13</f>
        <v>-7.7970206585007418E-3</v>
      </c>
      <c r="T17" s="1005">
        <f>T$4-T13</f>
        <v>-7.7970206585007418E-3</v>
      </c>
      <c r="U17" s="422">
        <f>U$4-U13</f>
        <v>-5.2820113820004622E-3</v>
      </c>
      <c r="AB17" s="347">
        <f>AB15*AB13</f>
        <v>35.517624000000005</v>
      </c>
    </row>
    <row r="18" spans="1:34" x14ac:dyDescent="0.25">
      <c r="F18" s="347">
        <f>256/563</f>
        <v>0.45470692717584371</v>
      </c>
      <c r="N18" s="1005"/>
      <c r="S18" s="1005">
        <f t="shared" si="7"/>
        <v>-2.1477653835800581E-2</v>
      </c>
      <c r="T18" s="1005">
        <f>T$5-T14</f>
        <v>-2.1477653835800581E-2</v>
      </c>
      <c r="U18" s="422">
        <f>U$5-U14</f>
        <v>7.5943349000997529E-3</v>
      </c>
      <c r="AB18" s="347">
        <f>AB13/AB15</f>
        <v>324.18126888217523</v>
      </c>
    </row>
    <row r="19" spans="1:34" x14ac:dyDescent="0.25">
      <c r="A19" s="1017" t="s">
        <v>2736</v>
      </c>
      <c r="F19" s="347">
        <f>1/2.4</f>
        <v>0.41666666666666669</v>
      </c>
      <c r="N19" s="1005"/>
      <c r="T19" s="1006" t="s">
        <v>2707</v>
      </c>
      <c r="U19" s="1006" t="s">
        <v>2706</v>
      </c>
    </row>
    <row r="20" spans="1:34" x14ac:dyDescent="0.25">
      <c r="A20" s="457" t="s">
        <v>2737</v>
      </c>
      <c r="B20" s="457" t="s">
        <v>2722</v>
      </c>
      <c r="M20" s="1005"/>
      <c r="T20" s="422">
        <v>89.41</v>
      </c>
      <c r="U20" s="411">
        <v>89.578000000000003</v>
      </c>
    </row>
    <row r="21" spans="1:34" x14ac:dyDescent="0.25">
      <c r="A21" s="347">
        <v>0.673326552076979</v>
      </c>
      <c r="B21" s="1009">
        <v>0.63705800000000001</v>
      </c>
      <c r="C21" s="1009">
        <f>A21-B21</f>
        <v>3.6268552076978988E-2</v>
      </c>
      <c r="D21" s="1009"/>
      <c r="E21" s="1009"/>
      <c r="I21" s="347" t="s">
        <v>2686</v>
      </c>
      <c r="M21" s="1014">
        <v>0.89410000000000001</v>
      </c>
      <c r="N21" s="347">
        <v>57.05</v>
      </c>
      <c r="O21" s="347">
        <v>165.11</v>
      </c>
      <c r="T21" s="422">
        <v>-55.13</v>
      </c>
      <c r="U21" s="411">
        <v>-56.354999999999997</v>
      </c>
    </row>
    <row r="22" spans="1:34" x14ac:dyDescent="0.25">
      <c r="A22" s="347">
        <v>0.85246471951348102</v>
      </c>
      <c r="B22" s="1009">
        <v>0.92802150000000005</v>
      </c>
      <c r="C22" s="1009">
        <f t="shared" ref="C22:C23" si="8">A22-B22</f>
        <v>-7.5556780486519037E-2</v>
      </c>
      <c r="D22" s="1009"/>
      <c r="E22" s="1009"/>
      <c r="I22" s="347" t="s">
        <v>2678</v>
      </c>
      <c r="L22" s="347" t="s">
        <v>2702</v>
      </c>
      <c r="T22" s="422">
        <v>14.66</v>
      </c>
      <c r="U22" s="411">
        <v>15.337999999999999</v>
      </c>
      <c r="AB22" s="366">
        <v>0.41222147079999999</v>
      </c>
      <c r="AC22" s="366">
        <v>0.5363325363</v>
      </c>
      <c r="AD22" s="366">
        <v>5.1445992900000001E-2</v>
      </c>
      <c r="AE22" s="366"/>
      <c r="AF22" s="366">
        <v>0.4123908</v>
      </c>
      <c r="AG22" s="366">
        <v>0.35758430000000002</v>
      </c>
      <c r="AH22" s="366">
        <v>0.1804808</v>
      </c>
    </row>
    <row r="23" spans="1:34" x14ac:dyDescent="0.25">
      <c r="A23" s="347">
        <v>0.66594055812532604</v>
      </c>
      <c r="B23" s="1009">
        <v>0.74094780000000005</v>
      </c>
      <c r="C23" s="1009">
        <f t="shared" si="8"/>
        <v>-7.5007241874674002E-2</v>
      </c>
      <c r="D23" s="1009"/>
      <c r="E23" s="1009"/>
      <c r="I23" s="347" t="s">
        <v>2677</v>
      </c>
      <c r="M23" s="347">
        <v>8.8655586285772898</v>
      </c>
      <c r="N23" s="347">
        <v>8.8655586</v>
      </c>
      <c r="O23" s="1009">
        <f>M23-N23</f>
        <v>2.8577289867826039E-8</v>
      </c>
      <c r="P23" s="1009"/>
      <c r="T23" s="1006" t="s">
        <v>2709</v>
      </c>
      <c r="U23" s="1006" t="s">
        <v>2708</v>
      </c>
      <c r="AB23" s="366">
        <v>0.21190349820000001</v>
      </c>
      <c r="AC23" s="366">
        <v>0.68069954509999997</v>
      </c>
      <c r="AD23" s="366">
        <v>0.1073969566</v>
      </c>
      <c r="AE23" s="366"/>
      <c r="AF23" s="366">
        <v>0.21263899999999999</v>
      </c>
      <c r="AG23" s="366">
        <v>0.71516869999999999</v>
      </c>
      <c r="AH23" s="366">
        <v>7.2192300000000001E-2</v>
      </c>
    </row>
    <row r="24" spans="1:34" x14ac:dyDescent="0.25">
      <c r="D24" s="347" t="str">
        <f>D27&amp;", "&amp;E27&amp;", "&amp;F27</f>
        <v>0.4125, 0.3576, 0.1804</v>
      </c>
      <c r="I24" s="347" t="s">
        <v>2696</v>
      </c>
      <c r="M24" s="347">
        <v>97.344529039841206</v>
      </c>
      <c r="N24" s="347">
        <v>97.344529000000009</v>
      </c>
      <c r="O24" s="1009">
        <f>M24-N24</f>
        <v>3.9841197008172458E-8</v>
      </c>
      <c r="T24" s="422">
        <f t="shared" ref="T24:U26" si="9">T3-T20</f>
        <v>-4.3628728466984512E-3</v>
      </c>
      <c r="U24" s="411">
        <f t="shared" si="9"/>
        <v>-1.6088767719679709E-4</v>
      </c>
      <c r="AB24" s="366">
        <v>8.8302461900000004E-2</v>
      </c>
      <c r="AC24" s="366">
        <v>0.28171883759999999</v>
      </c>
      <c r="AD24" s="366">
        <v>0.62997870050000004</v>
      </c>
      <c r="AE24" s="366"/>
      <c r="AF24" s="366">
        <v>1.9330799999999999E-2</v>
      </c>
      <c r="AG24" s="366">
        <v>0.1191948</v>
      </c>
      <c r="AH24" s="366">
        <v>0.95053220000000005</v>
      </c>
    </row>
    <row r="25" spans="1:34" x14ac:dyDescent="0.25">
      <c r="D25" s="347" t="str">
        <f>D28&amp;", "&amp;E28&amp;", "&amp;F28</f>
        <v>0.2127, 0.7152, 0.0722</v>
      </c>
      <c r="I25" s="347" t="s">
        <v>2697</v>
      </c>
      <c r="M25" s="347">
        <v>53.947948901210701</v>
      </c>
      <c r="N25" s="347">
        <v>53.9479489</v>
      </c>
      <c r="O25" s="1009">
        <f>M25-N25</f>
        <v>1.2107008728889923E-9</v>
      </c>
      <c r="P25" s="1009"/>
      <c r="T25" s="422">
        <f t="shared" si="9"/>
        <v>-1.1897020658494739E-2</v>
      </c>
      <c r="U25" s="411">
        <f t="shared" si="9"/>
        <v>-2.8201138200500964E-4</v>
      </c>
    </row>
    <row r="26" spans="1:34" x14ac:dyDescent="0.25">
      <c r="D26" s="347" t="str">
        <f>D29&amp;", "&amp;E29&amp;", "&amp;F29</f>
        <v>0.0193, 0.1192, 0.9503</v>
      </c>
      <c r="I26" s="347" t="s">
        <v>2694</v>
      </c>
      <c r="L26" s="347" t="s">
        <v>2703</v>
      </c>
      <c r="O26" s="422"/>
      <c r="T26" s="422">
        <f t="shared" si="9"/>
        <v>-1.8490297076800388E-2</v>
      </c>
      <c r="U26" s="411">
        <f t="shared" si="9"/>
        <v>-4.0566509989936606E-4</v>
      </c>
    </row>
    <row r="27" spans="1:34" x14ac:dyDescent="0.25">
      <c r="A27" s="347">
        <v>0.4124564</v>
      </c>
      <c r="B27" s="347">
        <v>0.35757610000000001</v>
      </c>
      <c r="C27" s="347">
        <v>0.1804375</v>
      </c>
      <c r="D27" s="347">
        <f>ROUND($A$27, 4)</f>
        <v>0.41249999999999998</v>
      </c>
      <c r="E27" s="347">
        <f>ROUND($B$27, 4)</f>
        <v>0.35759999999999997</v>
      </c>
      <c r="F27" s="347">
        <f>ROUND($C$27, 4)</f>
        <v>0.1804</v>
      </c>
      <c r="I27" s="347" t="s">
        <v>2695</v>
      </c>
      <c r="O27" s="1010">
        <v>0.89029569210000004</v>
      </c>
      <c r="P27" s="347">
        <v>-0.15580948</v>
      </c>
      <c r="Q27" s="347" t="s">
        <v>2728</v>
      </c>
      <c r="T27" s="347">
        <v>82.489397840821994</v>
      </c>
    </row>
    <row r="28" spans="1:34" x14ac:dyDescent="0.25">
      <c r="A28" s="347">
        <v>0.2126729</v>
      </c>
      <c r="B28" s="347">
        <v>0.71515220000000002</v>
      </c>
      <c r="C28" s="347">
        <v>7.2175000000000003E-2</v>
      </c>
      <c r="D28" s="347">
        <f>ROUND($A$28, 4)</f>
        <v>0.2127</v>
      </c>
      <c r="E28" s="347">
        <f>ROUND($B$28, 4)</f>
        <v>0.71519999999999995</v>
      </c>
      <c r="F28" s="347">
        <f>ROUND($C$28, 4)</f>
        <v>7.22E-2</v>
      </c>
      <c r="I28" s="347" t="s">
        <v>2688</v>
      </c>
      <c r="O28" s="1010">
        <v>0.89029569200000003</v>
      </c>
      <c r="P28" s="347">
        <v>0.16067019099999999</v>
      </c>
      <c r="Q28" s="347" t="s">
        <v>2729</v>
      </c>
      <c r="T28" s="1012">
        <v>14.662987356758901</v>
      </c>
    </row>
    <row r="29" spans="1:34" x14ac:dyDescent="0.25">
      <c r="A29" s="347">
        <v>1.9333900000000001E-2</v>
      </c>
      <c r="B29" s="347">
        <v>0.11919200000000001</v>
      </c>
      <c r="C29" s="347">
        <v>0.95030409999999998</v>
      </c>
      <c r="D29" s="347">
        <f>ROUND($A$29, 4)</f>
        <v>1.9300000000000001E-2</v>
      </c>
      <c r="E29" s="347">
        <f>ROUND($B$29, 4)</f>
        <v>0.1192</v>
      </c>
      <c r="F29" s="347">
        <f>ROUND($C$29, 4)</f>
        <v>0.95030000000000003</v>
      </c>
      <c r="I29" s="347" t="s">
        <v>2689</v>
      </c>
      <c r="T29" s="1012">
        <f>T28-T14</f>
        <v>-9.9475983006414026E-14</v>
      </c>
    </row>
    <row r="30" spans="1:34" x14ac:dyDescent="0.25">
      <c r="I30" s="1009" t="s">
        <v>2687</v>
      </c>
      <c r="M30" s="347">
        <v>1.8053968510807001E-2</v>
      </c>
    </row>
    <row r="31" spans="1:34" x14ac:dyDescent="0.25">
      <c r="D31" s="347">
        <v>0.41239999999999999</v>
      </c>
      <c r="E31" s="347">
        <v>0.35759999999999997</v>
      </c>
      <c r="F31" s="347">
        <v>0.18049999999999999</v>
      </c>
      <c r="I31" s="347" t="s">
        <v>2690</v>
      </c>
      <c r="L31" s="423" t="s">
        <v>2730</v>
      </c>
      <c r="M31" s="1013">
        <v>1.0992968268094101</v>
      </c>
      <c r="T31" s="1006" t="s">
        <v>2722</v>
      </c>
      <c r="V31" s="1006" t="s">
        <v>2727</v>
      </c>
    </row>
    <row r="32" spans="1:34" x14ac:dyDescent="0.25">
      <c r="D32" s="347">
        <v>0.21260000000000001</v>
      </c>
      <c r="E32" s="347">
        <v>0.71519999999999995</v>
      </c>
      <c r="F32" s="347">
        <v>7.22E-2</v>
      </c>
      <c r="I32" s="347" t="s">
        <v>2692</v>
      </c>
      <c r="L32" s="423" t="s">
        <v>2732</v>
      </c>
      <c r="M32" s="1013">
        <v>1.0992968268094401</v>
      </c>
      <c r="S32" s="1008" t="s">
        <v>2720</v>
      </c>
      <c r="T32" s="347">
        <v>0.49077143899609998</v>
      </c>
      <c r="U32" s="347">
        <f>T32*100</f>
        <v>49.07714389961</v>
      </c>
      <c r="V32" s="1005">
        <v>49.071428960606397</v>
      </c>
      <c r="W32" s="366">
        <f>V32-U32</f>
        <v>-5.7149390036030923E-3</v>
      </c>
      <c r="X32" s="347">
        <v>49.0689012675276</v>
      </c>
      <c r="Z32" s="1005">
        <f>X32-U32</f>
        <v>-8.2426320823998367E-3</v>
      </c>
      <c r="AA32" s="1009">
        <f>ABS(W32)-ABS(Z32)</f>
        <v>-2.5276930787967444E-3</v>
      </c>
    </row>
    <row r="33" spans="1:31" x14ac:dyDescent="0.25">
      <c r="D33" s="347">
        <v>1.9300000000000001E-2</v>
      </c>
      <c r="E33" s="347">
        <v>0.1192</v>
      </c>
      <c r="F33" s="347">
        <v>0.95050000000000001</v>
      </c>
      <c r="I33" s="347" t="s">
        <v>2693</v>
      </c>
      <c r="L33" s="423" t="s">
        <v>2731</v>
      </c>
      <c r="M33" s="1013">
        <f>POWER(M30, 0.55) * 10</f>
        <v>1.0992968268094154</v>
      </c>
      <c r="O33" s="347" t="s">
        <v>2724</v>
      </c>
      <c r="T33" s="347">
        <v>0.75027872427469999</v>
      </c>
      <c r="U33" s="347">
        <f t="shared" ref="U33:U34" si="10">T33*100</f>
        <v>75.027872427470001</v>
      </c>
      <c r="V33" s="1005">
        <v>75.029018585688704</v>
      </c>
      <c r="W33" s="366">
        <f t="shared" ref="W33:W34" si="11">V33-U33</f>
        <v>1.1461582187024533E-3</v>
      </c>
      <c r="X33" s="347">
        <v>75.026993809362807</v>
      </c>
      <c r="Z33" s="1005">
        <f t="shared" ref="Z33:Z34" si="12">X33-U33</f>
        <v>-8.7861810719402911E-4</v>
      </c>
      <c r="AA33" s="1009">
        <f t="shared" ref="AA33:AA34" si="13">ABS(W33)-ABS(Z33)</f>
        <v>2.6754011150842416E-4</v>
      </c>
    </row>
    <row r="34" spans="1:31" x14ac:dyDescent="0.25">
      <c r="I34" s="1028"/>
      <c r="N34" s="1008" t="s">
        <v>2720</v>
      </c>
      <c r="O34" s="1009">
        <v>0.43604100000000001</v>
      </c>
      <c r="P34" s="1009">
        <v>0.38511299999999998</v>
      </c>
      <c r="Q34" s="1009">
        <v>0.14304600000000001</v>
      </c>
      <c r="T34" s="347">
        <v>0.48097970920779998</v>
      </c>
      <c r="U34" s="347">
        <f t="shared" si="10"/>
        <v>48.09797092078</v>
      </c>
      <c r="V34" s="1005">
        <v>48.086492020330098</v>
      </c>
      <c r="W34" s="366">
        <f t="shared" si="11"/>
        <v>-1.147890044990163E-2</v>
      </c>
      <c r="X34" s="347">
        <v>48.104293251083298</v>
      </c>
      <c r="Z34" s="1005">
        <f t="shared" si="12"/>
        <v>6.322330303298429E-3</v>
      </c>
      <c r="AA34" s="1009">
        <f t="shared" si="13"/>
        <v>5.156570146603201E-3</v>
      </c>
    </row>
    <row r="35" spans="1:31" x14ac:dyDescent="0.25">
      <c r="D35" s="1030">
        <f>D31-D27</f>
        <v>-9.9999999999988987E-5</v>
      </c>
      <c r="E35" s="1031">
        <f t="shared" ref="E35:F35" si="14">E31-E27</f>
        <v>0</v>
      </c>
      <c r="F35" s="1032">
        <f t="shared" si="14"/>
        <v>9.9999999999988987E-5</v>
      </c>
      <c r="G35" s="1028"/>
      <c r="H35" s="1028"/>
      <c r="I35" s="1028"/>
      <c r="M35" s="347">
        <v>2.19921875</v>
      </c>
      <c r="O35" s="1009">
        <v>0.22248499999999999</v>
      </c>
      <c r="P35" s="1009">
        <v>0.71690500000000001</v>
      </c>
      <c r="Q35" s="1009">
        <v>6.0609999999999997E-2</v>
      </c>
      <c r="W35" s="366"/>
      <c r="Z35" s="931" t="s">
        <v>2719</v>
      </c>
      <c r="AA35" s="931"/>
      <c r="AB35" s="931"/>
      <c r="AC35" s="931"/>
      <c r="AD35" s="931" t="s">
        <v>2723</v>
      </c>
    </row>
    <row r="36" spans="1:31" x14ac:dyDescent="0.25">
      <c r="D36" s="1033">
        <f t="shared" ref="D36:F37" si="15">D32-D28</f>
        <v>-9.9999999999988987E-5</v>
      </c>
      <c r="E36" s="1034">
        <f t="shared" si="15"/>
        <v>0</v>
      </c>
      <c r="F36" s="1035">
        <f t="shared" si="15"/>
        <v>0</v>
      </c>
      <c r="G36" s="1028"/>
      <c r="H36" s="1028"/>
      <c r="M36" s="347">
        <f>563/256</f>
        <v>2.19921875</v>
      </c>
      <c r="O36" s="1009">
        <v>1.392E-2</v>
      </c>
      <c r="P36" s="1009">
        <v>9.7067000000000001E-2</v>
      </c>
      <c r="Q36" s="1009">
        <v>0.71391300000000002</v>
      </c>
      <c r="S36" s="1008" t="s">
        <v>2721</v>
      </c>
      <c r="T36" s="347">
        <v>0.48201518441210001</v>
      </c>
      <c r="U36" s="347">
        <f>T36*100</f>
        <v>48.201518441209998</v>
      </c>
      <c r="V36" s="347">
        <v>48.198966476197299</v>
      </c>
      <c r="W36" s="366">
        <f>V36-U36</f>
        <v>-2.5519650126994975E-3</v>
      </c>
      <c r="X36" s="347">
        <v>48.198966476197299</v>
      </c>
      <c r="Z36" s="347">
        <v>48.204164739741003</v>
      </c>
      <c r="AA36" s="347">
        <f>V36-Z36</f>
        <v>-5.1982635437042291E-3</v>
      </c>
      <c r="AB36" s="347">
        <f>Z36-U36</f>
        <v>2.6462985310047316E-3</v>
      </c>
      <c r="AD36" s="347">
        <v>48.2</v>
      </c>
      <c r="AE36" s="347">
        <f>V36-AD36</f>
        <v>-1.0335238027039395E-3</v>
      </c>
    </row>
    <row r="37" spans="1:31" x14ac:dyDescent="0.25">
      <c r="D37" s="1036">
        <f t="shared" si="15"/>
        <v>0</v>
      </c>
      <c r="E37" s="1037">
        <f t="shared" si="15"/>
        <v>0</v>
      </c>
      <c r="F37" s="1038">
        <f t="shared" si="15"/>
        <v>1.9999999999997797E-4</v>
      </c>
      <c r="G37" s="1028"/>
      <c r="H37" s="1028"/>
      <c r="O37" s="1009" t="s">
        <v>2725</v>
      </c>
      <c r="P37" s="1009"/>
      <c r="Q37" s="1009"/>
      <c r="T37" s="347">
        <v>0.75397554780200005</v>
      </c>
      <c r="U37" s="347">
        <f t="shared" ref="U37:U38" si="16">T37*100</f>
        <v>75.397554780200011</v>
      </c>
      <c r="V37" s="347">
        <v>75.395311376410703</v>
      </c>
      <c r="W37" s="366">
        <f t="shared" ref="W37:W38" si="17">V37-U37</f>
        <v>-2.243403789307763E-3</v>
      </c>
      <c r="X37" s="347">
        <v>75.395311376410703</v>
      </c>
      <c r="Z37" s="347">
        <v>75.400666844397406</v>
      </c>
      <c r="AA37" s="347">
        <f t="shared" ref="AA37:AA38" si="18">V37-Z37</f>
        <v>-5.3554679867033883E-3</v>
      </c>
      <c r="AB37" s="347">
        <f t="shared" ref="AB37:AB38" si="19">Z37-U37</f>
        <v>3.1120641973956253E-3</v>
      </c>
      <c r="AD37" s="347">
        <v>75.400000000000006</v>
      </c>
      <c r="AE37" s="347">
        <f t="shared" ref="AE37:AE38" si="20">V37-AD37</f>
        <v>-4.6886235893026651E-3</v>
      </c>
    </row>
    <row r="38" spans="1:31" x14ac:dyDescent="0.25">
      <c r="N38" s="1008" t="s">
        <v>2720</v>
      </c>
      <c r="O38" s="1009">
        <v>0.43607469999999998</v>
      </c>
      <c r="P38" s="1009">
        <v>0.38506489999999999</v>
      </c>
      <c r="Q38" s="1009">
        <v>0.1430804</v>
      </c>
      <c r="T38" s="347">
        <v>0.63053589334019999</v>
      </c>
      <c r="U38" s="347">
        <f t="shared" si="16"/>
        <v>63.053589334019996</v>
      </c>
      <c r="V38" s="347">
        <v>63.041051956696798</v>
      </c>
      <c r="W38" s="366">
        <f t="shared" si="17"/>
        <v>-1.2537377323198484E-2</v>
      </c>
      <c r="X38" s="347">
        <v>63.041051956696798</v>
      </c>
      <c r="Z38" s="347">
        <v>63.052098573681398</v>
      </c>
      <c r="AA38" s="347">
        <f t="shared" si="18"/>
        <v>-1.1046616984600632E-2</v>
      </c>
      <c r="AB38" s="347">
        <f t="shared" si="19"/>
        <v>-1.4907603385978518E-3</v>
      </c>
      <c r="AD38" s="347">
        <v>63.05</v>
      </c>
      <c r="AE38" s="347">
        <f t="shared" si="20"/>
        <v>-8.9480433031994266E-3</v>
      </c>
    </row>
    <row r="39" spans="1:31" x14ac:dyDescent="0.25">
      <c r="D39" s="347">
        <f>ROUND($A$27, 4)</f>
        <v>0.41249999999999998</v>
      </c>
      <c r="E39" s="347">
        <f>ROUND($B$27, 4)</f>
        <v>0.35759999999999997</v>
      </c>
      <c r="F39" s="347">
        <f>ROUND($C$27, 4)</f>
        <v>0.1804</v>
      </c>
      <c r="O39" s="1009">
        <v>0.22250449999999999</v>
      </c>
      <c r="P39" s="1009">
        <v>0.71687860000000003</v>
      </c>
      <c r="Q39" s="1009">
        <v>6.0616900000000001E-2</v>
      </c>
    </row>
    <row r="40" spans="1:31" x14ac:dyDescent="0.25">
      <c r="D40" s="347">
        <f>ROUND($A$28, 4)</f>
        <v>0.2127</v>
      </c>
      <c r="E40" s="347">
        <f>ROUND($B$28, 4)</f>
        <v>0.71519999999999995</v>
      </c>
      <c r="F40" s="347">
        <f>ROUND($C$28, 4)</f>
        <v>7.22E-2</v>
      </c>
      <c r="O40" s="1009">
        <v>1.39322E-2</v>
      </c>
      <c r="P40" s="1009">
        <v>9.7104499999999996E-2</v>
      </c>
      <c r="Q40" s="1009">
        <v>0.71417330000000001</v>
      </c>
      <c r="X40" s="347">
        <f>X36-U36</f>
        <v>-2.5519650126994975E-3</v>
      </c>
    </row>
    <row r="41" spans="1:31" x14ac:dyDescent="0.25">
      <c r="D41" s="347">
        <f>ROUND($A$29, 4)</f>
        <v>1.9300000000000001E-2</v>
      </c>
      <c r="E41" s="347">
        <f>ROUND($B$29, 4)</f>
        <v>0.1192</v>
      </c>
      <c r="F41" s="347">
        <f>ROUND($C$29, 4)</f>
        <v>0.95030000000000003</v>
      </c>
      <c r="I41" s="422">
        <f>1000/60</f>
        <v>16.666666666666668</v>
      </c>
      <c r="O41" s="1009"/>
      <c r="P41" s="1009"/>
      <c r="Q41" s="1009"/>
      <c r="X41" s="347">
        <f>X37-U37</f>
        <v>-2.243403789307763E-3</v>
      </c>
    </row>
    <row r="42" spans="1:31" x14ac:dyDescent="0.25">
      <c r="A42" s="347" t="s">
        <v>721</v>
      </c>
      <c r="B42" s="347" t="s">
        <v>2692</v>
      </c>
      <c r="C42" s="347">
        <v>0.49077140000000002</v>
      </c>
      <c r="D42" s="347">
        <v>0.75027869999999997</v>
      </c>
      <c r="E42" s="347">
        <v>0.48097970000000001</v>
      </c>
      <c r="I42" s="347">
        <v>5000</v>
      </c>
      <c r="N42" s="1008" t="s">
        <v>2721</v>
      </c>
      <c r="O42" s="1009">
        <v>0.4124564</v>
      </c>
      <c r="P42" s="1009">
        <v>0.35757610000000001</v>
      </c>
      <c r="Q42" s="1009">
        <v>0.1804375</v>
      </c>
      <c r="X42" s="347">
        <f>X38-U38</f>
        <v>-1.2537377323198484E-2</v>
      </c>
    </row>
    <row r="43" spans="1:31" x14ac:dyDescent="0.25">
      <c r="I43" s="347">
        <f>I42/I41</f>
        <v>300</v>
      </c>
      <c r="O43" s="1009">
        <v>0.2126729</v>
      </c>
      <c r="P43" s="1009">
        <v>0.71515220000000002</v>
      </c>
      <c r="Q43" s="1009">
        <v>7.2175000000000003E-2</v>
      </c>
    </row>
    <row r="44" spans="1:31" x14ac:dyDescent="0.25">
      <c r="A44" s="1009">
        <v>0.41239079926595901</v>
      </c>
      <c r="B44" s="1009">
        <v>0.35758433938387801</v>
      </c>
      <c r="C44" s="1009">
        <v>0.18048078840183401</v>
      </c>
      <c r="I44" s="347">
        <v>4.2</v>
      </c>
      <c r="O44" s="1009">
        <v>1.9333900000000001E-2</v>
      </c>
      <c r="P44" s="1009">
        <v>0.11919200000000001</v>
      </c>
      <c r="Q44" s="1009">
        <v>0.95030409999999998</v>
      </c>
    </row>
    <row r="45" spans="1:31" x14ac:dyDescent="0.25">
      <c r="A45" s="1009">
        <v>0.21263900587151</v>
      </c>
      <c r="B45" s="1009">
        <v>0.71516867876775603</v>
      </c>
      <c r="C45" s="1009">
        <v>7.21923153607337E-2</v>
      </c>
      <c r="I45" s="1041">
        <v>4.1529999999999996</v>
      </c>
      <c r="O45" s="1009" t="s">
        <v>2726</v>
      </c>
      <c r="P45" s="1009"/>
      <c r="Q45" s="1009"/>
    </row>
    <row r="46" spans="1:31" x14ac:dyDescent="0.25">
      <c r="A46" s="1009">
        <v>1.9330818715591801E-2</v>
      </c>
      <c r="B46" s="1009">
        <v>0.11919477979462501</v>
      </c>
      <c r="C46" s="1009">
        <v>0.95053215224966003</v>
      </c>
      <c r="I46" s="347">
        <f>I42* 0.06</f>
        <v>300</v>
      </c>
      <c r="N46" s="1008" t="s">
        <v>2721</v>
      </c>
      <c r="O46" s="1009">
        <v>0.4124564</v>
      </c>
      <c r="P46" s="1009">
        <v>0.35757610000000001</v>
      </c>
      <c r="Q46" s="1009">
        <v>0.1804375</v>
      </c>
    </row>
    <row r="47" spans="1:31" x14ac:dyDescent="0.25">
      <c r="I47" s="347">
        <v>255</v>
      </c>
      <c r="O47" s="1009">
        <v>0.2126729</v>
      </c>
      <c r="P47" s="1009">
        <v>0.71515220000000002</v>
      </c>
      <c r="Q47" s="1009">
        <v>7.2175000000000003E-2</v>
      </c>
    </row>
    <row r="48" spans="1:31" x14ac:dyDescent="0.25">
      <c r="A48" s="1009">
        <v>1.0479298208405401</v>
      </c>
      <c r="B48" s="1009">
        <v>2.2946793341019001E-2</v>
      </c>
      <c r="C48" s="1009">
        <v>-5.01922295431355E-2</v>
      </c>
      <c r="F48" s="347" t="s">
        <v>2743</v>
      </c>
      <c r="I48" s="347">
        <f>I47*0.25</f>
        <v>63.75</v>
      </c>
      <c r="O48" s="1009">
        <v>1.9333900000000001E-2</v>
      </c>
      <c r="P48" s="1009">
        <v>0.11919200000000001</v>
      </c>
      <c r="Q48" s="1009">
        <v>0.95030409999999998</v>
      </c>
    </row>
    <row r="49" spans="1:17" x14ac:dyDescent="0.25">
      <c r="A49" s="1009">
        <v>2.9627815688159299E-2</v>
      </c>
      <c r="B49" s="1009">
        <v>0.99043448457324901</v>
      </c>
      <c r="C49" s="1009">
        <v>-1.7073825029385099E-2</v>
      </c>
      <c r="F49" s="347" t="s">
        <v>2744</v>
      </c>
      <c r="O49" s="1009"/>
      <c r="P49" s="1009"/>
      <c r="Q49" s="1009"/>
    </row>
    <row r="50" spans="1:17" x14ac:dyDescent="0.25">
      <c r="A50" s="1009">
        <v>-9.2430581525911708E-3</v>
      </c>
      <c r="B50" s="1009">
        <v>1.5055144896577799E-2</v>
      </c>
      <c r="C50" s="1009">
        <v>0.75187428995799999</v>
      </c>
      <c r="O50" s="1009">
        <f>O46-O42</f>
        <v>0</v>
      </c>
      <c r="P50" s="1009">
        <f t="shared" ref="P50:Q50" si="21">P46-P42</f>
        <v>0</v>
      </c>
      <c r="Q50" s="1009">
        <f t="shared" si="21"/>
        <v>0</v>
      </c>
    </row>
    <row r="51" spans="1:17" x14ac:dyDescent="0.25">
      <c r="F51" s="347" t="s">
        <v>2745</v>
      </c>
      <c r="O51" s="1009">
        <f t="shared" ref="O51:Q51" si="22">O47-O43</f>
        <v>0</v>
      </c>
      <c r="P51" s="1009">
        <f t="shared" si="22"/>
        <v>0</v>
      </c>
      <c r="Q51" s="1009">
        <f t="shared" si="22"/>
        <v>0</v>
      </c>
    </row>
    <row r="52" spans="1:17" x14ac:dyDescent="0.25">
      <c r="A52" s="1009">
        <f>A44*A48</f>
        <v>0.43215661639106356</v>
      </c>
      <c r="F52" s="347" t="s">
        <v>2744</v>
      </c>
      <c r="O52" s="1009">
        <f t="shared" ref="O52:Q52" si="23">O48-O44</f>
        <v>0</v>
      </c>
      <c r="P52" s="1009">
        <f t="shared" si="23"/>
        <v>0</v>
      </c>
      <c r="Q52" s="1009">
        <f t="shared" si="23"/>
        <v>0</v>
      </c>
    </row>
    <row r="53" spans="1:17" x14ac:dyDescent="0.25">
      <c r="O53" s="1009"/>
      <c r="P53" s="1009"/>
      <c r="Q53" s="1009"/>
    </row>
    <row r="54" spans="1:17" x14ac:dyDescent="0.25">
      <c r="O54" s="1009">
        <f>O46-O38</f>
        <v>-2.3618299999999981E-2</v>
      </c>
      <c r="P54" s="1009">
        <f t="shared" ref="P54:Q54" si="24">P46-P38</f>
        <v>-2.748879999999998E-2</v>
      </c>
      <c r="Q54" s="1009">
        <f t="shared" si="24"/>
        <v>3.7357100000000004E-2</v>
      </c>
    </row>
    <row r="55" spans="1:17" x14ac:dyDescent="0.25">
      <c r="O55" s="1009">
        <f t="shared" ref="O55:Q55" si="25">O47-O39</f>
        <v>-9.8315999999999959E-3</v>
      </c>
      <c r="P55" s="1009">
        <f t="shared" si="25"/>
        <v>-1.7264000000000168E-3</v>
      </c>
      <c r="Q55" s="1009">
        <f t="shared" si="25"/>
        <v>1.1558100000000002E-2</v>
      </c>
    </row>
    <row r="56" spans="1:17" x14ac:dyDescent="0.25">
      <c r="O56" s="1009">
        <f t="shared" ref="O56:Q56" si="26">O48-O40</f>
        <v>5.4017000000000006E-3</v>
      </c>
      <c r="P56" s="1009">
        <f t="shared" si="26"/>
        <v>2.208750000000001E-2</v>
      </c>
      <c r="Q56" s="1009">
        <f t="shared" si="26"/>
        <v>0.23613079999999997</v>
      </c>
    </row>
  </sheetData>
  <mergeCells count="4">
    <mergeCell ref="T1:U1"/>
    <mergeCell ref="W1:Z1"/>
    <mergeCell ref="W6:Z6"/>
    <mergeCell ref="W12:Z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F120"/>
  <sheetViews>
    <sheetView showGridLines="0" workbookViewId="0">
      <selection activeCell="J21" sqref="J21"/>
    </sheetView>
  </sheetViews>
  <sheetFormatPr defaultRowHeight="16.5" x14ac:dyDescent="0.3"/>
  <cols>
    <col min="1" max="1" width="1.77734375" style="347" customWidth="1"/>
    <col min="2" max="2" width="18.44140625" style="114" customWidth="1"/>
    <col min="3" max="3" width="16.33203125" style="114" customWidth="1"/>
    <col min="4" max="4" width="50.5546875" style="114" customWidth="1"/>
    <col min="5" max="5" width="1.77734375" style="203" customWidth="1"/>
  </cols>
  <sheetData>
    <row r="1" spans="1:6" x14ac:dyDescent="0.3">
      <c r="A1" s="793"/>
      <c r="B1" s="1521" t="s">
        <v>1449</v>
      </c>
      <c r="C1" s="1521"/>
      <c r="D1" s="1521"/>
      <c r="E1" s="278"/>
      <c r="F1" s="1220" t="s">
        <v>3248</v>
      </c>
    </row>
    <row r="2" spans="1:6" x14ac:dyDescent="0.3">
      <c r="A2" s="794"/>
      <c r="B2" s="870" t="s">
        <v>943</v>
      </c>
      <c r="C2" s="870" t="s">
        <v>467</v>
      </c>
      <c r="D2" s="870" t="s">
        <v>507</v>
      </c>
      <c r="E2" s="188"/>
      <c r="F2" s="1220" t="s">
        <v>3249</v>
      </c>
    </row>
    <row r="3" spans="1:6" x14ac:dyDescent="0.3">
      <c r="A3" s="795"/>
      <c r="B3" s="1522" t="s">
        <v>1661</v>
      </c>
      <c r="C3" s="1523"/>
      <c r="D3" s="1524"/>
      <c r="E3" s="188"/>
    </row>
    <row r="4" spans="1:6" x14ac:dyDescent="0.3">
      <c r="A4" s="795"/>
      <c r="B4" s="352" t="s">
        <v>1491</v>
      </c>
      <c r="C4" s="352"/>
      <c r="D4" s="352"/>
      <c r="E4" s="188"/>
    </row>
    <row r="5" spans="1:6" x14ac:dyDescent="0.3">
      <c r="A5" s="794"/>
      <c r="B5" s="352" t="s">
        <v>1492</v>
      </c>
      <c r="C5" s="352"/>
      <c r="D5" s="352"/>
      <c r="E5" s="188"/>
    </row>
    <row r="6" spans="1:6" x14ac:dyDescent="0.3">
      <c r="A6" s="794"/>
      <c r="B6" s="352" t="s">
        <v>1516</v>
      </c>
      <c r="C6" s="352"/>
      <c r="D6" s="352"/>
      <c r="E6" s="188"/>
    </row>
    <row r="7" spans="1:6" x14ac:dyDescent="0.3">
      <c r="A7" s="794"/>
      <c r="B7" s="352" t="s">
        <v>1493</v>
      </c>
      <c r="C7" s="352"/>
      <c r="D7" s="352"/>
      <c r="E7" s="188"/>
    </row>
    <row r="8" spans="1:6" x14ac:dyDescent="0.3">
      <c r="A8" s="795"/>
      <c r="B8" s="352" t="s">
        <v>1496</v>
      </c>
      <c r="C8" s="352"/>
      <c r="D8" s="352"/>
      <c r="E8" s="188"/>
    </row>
    <row r="9" spans="1:6" x14ac:dyDescent="0.3">
      <c r="A9" s="795"/>
      <c r="B9" s="352" t="s">
        <v>1494</v>
      </c>
      <c r="C9" s="352"/>
      <c r="D9" s="352"/>
      <c r="E9" s="188"/>
    </row>
    <row r="10" spans="1:6" x14ac:dyDescent="0.3">
      <c r="A10" s="795"/>
      <c r="B10" s="352" t="s">
        <v>1495</v>
      </c>
      <c r="C10" s="352"/>
      <c r="D10" s="352"/>
      <c r="E10" s="188"/>
    </row>
    <row r="11" spans="1:6" x14ac:dyDescent="0.3">
      <c r="A11" s="795"/>
      <c r="B11" s="352" t="s">
        <v>1515</v>
      </c>
      <c r="C11" s="352"/>
      <c r="D11" s="352"/>
      <c r="E11" s="188"/>
    </row>
    <row r="12" spans="1:6" x14ac:dyDescent="0.3">
      <c r="A12" s="795"/>
      <c r="B12" s="806" t="s">
        <v>1497</v>
      </c>
      <c r="C12" s="806"/>
      <c r="D12" s="806" t="s">
        <v>1498</v>
      </c>
      <c r="E12" s="188"/>
    </row>
    <row r="13" spans="1:6" x14ac:dyDescent="0.3">
      <c r="A13" s="795"/>
      <c r="B13" s="1522" t="s">
        <v>1663</v>
      </c>
      <c r="C13" s="1523" t="s">
        <v>953</v>
      </c>
      <c r="D13" s="1524"/>
      <c r="E13" s="242"/>
    </row>
    <row r="14" spans="1:6" x14ac:dyDescent="0.3">
      <c r="A14" s="795"/>
      <c r="B14" s="352" t="s">
        <v>1487</v>
      </c>
      <c r="C14" s="352"/>
      <c r="D14" s="352"/>
      <c r="E14" s="242"/>
    </row>
    <row r="15" spans="1:6" x14ac:dyDescent="0.3">
      <c r="A15" s="795"/>
      <c r="B15" s="352" t="s">
        <v>1488</v>
      </c>
      <c r="C15" s="352"/>
      <c r="D15" s="352"/>
      <c r="E15" s="242"/>
    </row>
    <row r="16" spans="1:6" x14ac:dyDescent="0.3">
      <c r="A16" s="794"/>
      <c r="B16" s="352" t="s">
        <v>1489</v>
      </c>
      <c r="C16" s="352"/>
      <c r="D16" s="352"/>
      <c r="E16" s="242"/>
    </row>
    <row r="17" spans="1:5" x14ac:dyDescent="0.3">
      <c r="A17" s="795"/>
      <c r="B17" s="816" t="s">
        <v>1490</v>
      </c>
      <c r="C17" s="816"/>
      <c r="D17" s="816"/>
      <c r="E17" s="242"/>
    </row>
    <row r="18" spans="1:5" x14ac:dyDescent="0.3">
      <c r="A18" s="795"/>
      <c r="B18" s="352" t="s">
        <v>1486</v>
      </c>
      <c r="C18" s="352"/>
      <c r="D18" s="820" t="s">
        <v>1517</v>
      </c>
      <c r="E18" s="188"/>
    </row>
    <row r="19" spans="1:5" x14ac:dyDescent="0.3">
      <c r="A19" s="795"/>
      <c r="B19" s="1522" t="s">
        <v>1621</v>
      </c>
      <c r="C19" s="1523"/>
      <c r="D19" s="1524"/>
      <c r="E19" s="188"/>
    </row>
    <row r="20" spans="1:5" x14ac:dyDescent="0.3">
      <c r="A20" s="794"/>
      <c r="B20" s="1526" t="s">
        <v>1360</v>
      </c>
      <c r="C20" s="1527"/>
      <c r="D20" s="1528"/>
      <c r="E20" s="188"/>
    </row>
    <row r="21" spans="1:5" x14ac:dyDescent="0.3">
      <c r="A21" s="795"/>
      <c r="B21" s="789" t="s">
        <v>1450</v>
      </c>
      <c r="C21" s="789"/>
      <c r="D21" s="789"/>
      <c r="E21" s="188"/>
    </row>
    <row r="22" spans="1:5" x14ac:dyDescent="0.3">
      <c r="A22" s="795"/>
      <c r="B22" s="352" t="s">
        <v>1451</v>
      </c>
      <c r="C22" s="352"/>
      <c r="D22" s="352"/>
      <c r="E22" s="188"/>
    </row>
    <row r="23" spans="1:5" x14ac:dyDescent="0.3">
      <c r="A23" s="794"/>
      <c r="B23" s="806" t="s">
        <v>1353</v>
      </c>
      <c r="C23" s="806"/>
      <c r="D23" s="806"/>
      <c r="E23" s="188"/>
    </row>
    <row r="24" spans="1:5" x14ac:dyDescent="0.3">
      <c r="A24" s="794"/>
      <c r="B24" s="352" t="s">
        <v>1452</v>
      </c>
      <c r="C24" s="352"/>
      <c r="D24" s="352"/>
      <c r="E24" s="188"/>
    </row>
    <row r="25" spans="1:5" x14ac:dyDescent="0.3">
      <c r="A25" s="795"/>
      <c r="B25" s="352" t="s">
        <v>1453</v>
      </c>
      <c r="C25" s="352"/>
      <c r="D25" s="352"/>
      <c r="E25" s="188"/>
    </row>
    <row r="26" spans="1:5" x14ac:dyDescent="0.3">
      <c r="A26" s="795"/>
      <c r="B26" s="352" t="s">
        <v>1454</v>
      </c>
      <c r="C26" s="352"/>
      <c r="D26" s="352"/>
      <c r="E26" s="188"/>
    </row>
    <row r="27" spans="1:5" x14ac:dyDescent="0.3">
      <c r="A27" s="795"/>
      <c r="B27" s="352" t="s">
        <v>1455</v>
      </c>
      <c r="C27" s="352"/>
      <c r="D27" s="352"/>
      <c r="E27" s="188"/>
    </row>
    <row r="28" spans="1:5" x14ac:dyDescent="0.3">
      <c r="A28" s="795"/>
      <c r="B28" s="352" t="s">
        <v>1456</v>
      </c>
      <c r="C28" s="352"/>
      <c r="D28" s="352"/>
      <c r="E28" s="188"/>
    </row>
    <row r="29" spans="1:5" x14ac:dyDescent="0.3">
      <c r="A29" s="795"/>
      <c r="B29" s="352" t="s">
        <v>1458</v>
      </c>
      <c r="C29" s="352"/>
      <c r="D29" s="352"/>
      <c r="E29" s="188"/>
    </row>
    <row r="30" spans="1:5" x14ac:dyDescent="0.3">
      <c r="A30" s="795"/>
      <c r="B30" s="352" t="s">
        <v>1457</v>
      </c>
      <c r="C30" s="352"/>
      <c r="D30" s="352"/>
      <c r="E30" s="188"/>
    </row>
    <row r="31" spans="1:5" x14ac:dyDescent="0.3">
      <c r="A31" s="795"/>
      <c r="B31" s="352" t="s">
        <v>1459</v>
      </c>
      <c r="C31" s="352"/>
      <c r="D31" s="352"/>
      <c r="E31" s="188"/>
    </row>
    <row r="32" spans="1:5" x14ac:dyDescent="0.3">
      <c r="A32" s="795"/>
      <c r="B32" s="352" t="s">
        <v>1460</v>
      </c>
      <c r="C32" s="352"/>
      <c r="D32" s="352"/>
      <c r="E32" s="188"/>
    </row>
    <row r="33" spans="1:5" x14ac:dyDescent="0.3">
      <c r="A33" s="795"/>
      <c r="B33" s="352" t="s">
        <v>1461</v>
      </c>
      <c r="C33" s="352"/>
      <c r="D33" s="352"/>
      <c r="E33" s="188"/>
    </row>
    <row r="34" spans="1:5" x14ac:dyDescent="0.3">
      <c r="A34" s="795"/>
      <c r="B34" s="352" t="s">
        <v>1462</v>
      </c>
      <c r="C34" s="352"/>
      <c r="D34" s="352"/>
      <c r="E34" s="188"/>
    </row>
    <row r="35" spans="1:5" x14ac:dyDescent="0.3">
      <c r="A35" s="795"/>
      <c r="B35" s="806" t="s">
        <v>1463</v>
      </c>
      <c r="C35" s="806"/>
      <c r="D35" s="806"/>
      <c r="E35" s="188"/>
    </row>
    <row r="36" spans="1:5" x14ac:dyDescent="0.3">
      <c r="A36" s="795"/>
      <c r="B36" s="352" t="s">
        <v>1464</v>
      </c>
      <c r="C36" s="352"/>
      <c r="D36" s="352"/>
      <c r="E36" s="188"/>
    </row>
    <row r="37" spans="1:5" x14ac:dyDescent="0.3">
      <c r="A37" s="795"/>
      <c r="B37" s="352" t="s">
        <v>1465</v>
      </c>
      <c r="C37" s="352"/>
      <c r="D37" s="352"/>
      <c r="E37" s="188"/>
    </row>
    <row r="38" spans="1:5" x14ac:dyDescent="0.3">
      <c r="A38" s="795"/>
      <c r="B38" s="352" t="s">
        <v>1466</v>
      </c>
      <c r="C38" s="352"/>
      <c r="D38" s="352"/>
      <c r="E38" s="188"/>
    </row>
    <row r="39" spans="1:5" x14ac:dyDescent="0.3">
      <c r="A39" s="795"/>
      <c r="B39" s="352" t="s">
        <v>1467</v>
      </c>
      <c r="C39" s="352"/>
      <c r="D39" s="352"/>
      <c r="E39" s="188"/>
    </row>
    <row r="40" spans="1:5" x14ac:dyDescent="0.3">
      <c r="A40" s="795"/>
      <c r="B40" s="352" t="s">
        <v>1468</v>
      </c>
      <c r="C40" s="352"/>
      <c r="D40" s="352"/>
      <c r="E40" s="188"/>
    </row>
    <row r="41" spans="1:5" x14ac:dyDescent="0.3">
      <c r="A41" s="795"/>
      <c r="B41" s="352" t="s">
        <v>1469</v>
      </c>
      <c r="C41" s="352"/>
      <c r="D41" s="352"/>
      <c r="E41" s="188"/>
    </row>
    <row r="42" spans="1:5" x14ac:dyDescent="0.3">
      <c r="A42" s="795"/>
      <c r="B42" s="352" t="s">
        <v>1470</v>
      </c>
      <c r="C42" s="352"/>
      <c r="D42" s="352"/>
      <c r="E42" s="188"/>
    </row>
    <row r="43" spans="1:5" x14ac:dyDescent="0.3">
      <c r="A43" s="795"/>
      <c r="B43" s="352" t="s">
        <v>1471</v>
      </c>
      <c r="C43" s="352"/>
      <c r="D43" s="352"/>
      <c r="E43" s="188"/>
    </row>
    <row r="44" spans="1:5" x14ac:dyDescent="0.3">
      <c r="A44" s="795"/>
      <c r="B44" s="352" t="s">
        <v>1472</v>
      </c>
      <c r="C44" s="352"/>
      <c r="D44" s="352"/>
      <c r="E44" s="188"/>
    </row>
    <row r="45" spans="1:5" x14ac:dyDescent="0.3">
      <c r="A45" s="795"/>
      <c r="B45" s="352" t="s">
        <v>1473</v>
      </c>
      <c r="C45" s="352"/>
      <c r="D45" s="352"/>
      <c r="E45" s="188"/>
    </row>
    <row r="46" spans="1:5" x14ac:dyDescent="0.3">
      <c r="A46" s="795"/>
      <c r="B46" s="806" t="s">
        <v>1474</v>
      </c>
      <c r="C46" s="806"/>
      <c r="D46" s="806"/>
      <c r="E46" s="188"/>
    </row>
    <row r="47" spans="1:5" x14ac:dyDescent="0.3">
      <c r="A47" s="795"/>
      <c r="B47" s="352" t="s">
        <v>1475</v>
      </c>
      <c r="C47" s="352"/>
      <c r="D47" s="352"/>
      <c r="E47" s="188"/>
    </row>
    <row r="48" spans="1:5" x14ac:dyDescent="0.3">
      <c r="A48" s="795"/>
      <c r="B48" s="352" t="s">
        <v>1476</v>
      </c>
      <c r="C48" s="352"/>
      <c r="D48" s="352"/>
      <c r="E48" s="188"/>
    </row>
    <row r="49" spans="1:5" x14ac:dyDescent="0.3">
      <c r="A49" s="795"/>
      <c r="B49" s="352" t="s">
        <v>1477</v>
      </c>
      <c r="C49" s="352"/>
      <c r="D49" s="352"/>
      <c r="E49" s="188"/>
    </row>
    <row r="50" spans="1:5" x14ac:dyDescent="0.3">
      <c r="A50" s="795"/>
      <c r="B50" s="806" t="s">
        <v>1478</v>
      </c>
      <c r="C50" s="806"/>
      <c r="D50" s="806"/>
      <c r="E50" s="188"/>
    </row>
    <row r="51" spans="1:5" x14ac:dyDescent="0.3">
      <c r="A51" s="794"/>
      <c r="B51" s="724" t="s">
        <v>1479</v>
      </c>
      <c r="C51" s="724" t="s">
        <v>498</v>
      </c>
      <c r="D51" s="724" t="s">
        <v>1480</v>
      </c>
      <c r="E51" s="188"/>
    </row>
    <row r="52" spans="1:5" x14ac:dyDescent="0.3">
      <c r="A52" s="795"/>
      <c r="B52" s="1511" t="s">
        <v>1263</v>
      </c>
      <c r="C52" s="1525"/>
      <c r="D52" s="1512"/>
      <c r="E52" s="242"/>
    </row>
    <row r="53" spans="1:5" x14ac:dyDescent="0.3">
      <c r="A53" s="795"/>
      <c r="B53" s="352" t="s">
        <v>1481</v>
      </c>
      <c r="C53" s="352"/>
      <c r="D53" s="352"/>
      <c r="E53" s="242"/>
    </row>
    <row r="54" spans="1:5" x14ac:dyDescent="0.3">
      <c r="A54" s="794"/>
      <c r="B54" s="352" t="s">
        <v>1482</v>
      </c>
      <c r="C54" s="352"/>
      <c r="D54" s="352"/>
      <c r="E54" s="242"/>
    </row>
    <row r="55" spans="1:5" x14ac:dyDescent="0.3">
      <c r="A55" s="794"/>
      <c r="B55" s="352" t="s">
        <v>1483</v>
      </c>
      <c r="C55" s="352"/>
      <c r="D55" s="352"/>
      <c r="E55" s="242"/>
    </row>
    <row r="56" spans="1:5" x14ac:dyDescent="0.3">
      <c r="A56" s="794"/>
      <c r="B56" s="806" t="s">
        <v>1484</v>
      </c>
      <c r="C56" s="806"/>
      <c r="D56" s="806"/>
      <c r="E56" s="242"/>
    </row>
    <row r="57" spans="1:5" x14ac:dyDescent="0.3">
      <c r="A57" s="795"/>
      <c r="B57" s="352" t="s">
        <v>1485</v>
      </c>
      <c r="C57" s="352"/>
      <c r="D57" s="352"/>
      <c r="E57" s="188"/>
    </row>
    <row r="58" spans="1:5" x14ac:dyDescent="0.3">
      <c r="A58" s="241"/>
      <c r="B58" s="1529"/>
      <c r="C58" s="1529"/>
      <c r="D58" s="1529"/>
      <c r="E58" s="248"/>
    </row>
    <row r="59" spans="1:5" x14ac:dyDescent="0.3">
      <c r="A59" s="796"/>
      <c r="B59" s="711"/>
      <c r="C59" s="711"/>
      <c r="D59" s="711"/>
      <c r="E59" s="283"/>
    </row>
    <row r="60" spans="1:5" x14ac:dyDescent="0.3">
      <c r="A60" s="197"/>
      <c r="B60" s="815"/>
      <c r="C60" s="815"/>
      <c r="D60" s="815"/>
      <c r="E60" s="283"/>
    </row>
    <row r="61" spans="1:5" x14ac:dyDescent="0.3">
      <c r="A61" s="197"/>
      <c r="B61" s="815"/>
      <c r="C61" s="815"/>
      <c r="D61" s="815"/>
      <c r="E61" s="283"/>
    </row>
    <row r="62" spans="1:5" x14ac:dyDescent="0.3">
      <c r="A62" s="197"/>
      <c r="B62" s="815"/>
      <c r="C62" s="815"/>
      <c r="D62" s="815"/>
      <c r="E62" s="283"/>
    </row>
    <row r="63" spans="1:5" x14ac:dyDescent="0.3">
      <c r="A63" s="197"/>
      <c r="B63" s="815"/>
      <c r="C63" s="815"/>
      <c r="D63" s="815"/>
      <c r="E63" s="283"/>
    </row>
    <row r="64" spans="1:5" x14ac:dyDescent="0.3">
      <c r="A64" s="197"/>
      <c r="B64" s="815"/>
      <c r="C64" s="815"/>
      <c r="D64" s="815"/>
      <c r="E64" s="815"/>
    </row>
    <row r="65" spans="1:5" x14ac:dyDescent="0.3">
      <c r="A65" s="197"/>
      <c r="B65" s="815"/>
      <c r="C65" s="815"/>
      <c r="D65" s="712"/>
      <c r="E65" s="284"/>
    </row>
    <row r="66" spans="1:5" x14ac:dyDescent="0.3">
      <c r="A66" s="197"/>
      <c r="B66" s="815"/>
      <c r="C66" s="815"/>
      <c r="D66" s="712"/>
      <c r="E66" s="284"/>
    </row>
    <row r="67" spans="1:5" x14ac:dyDescent="0.3">
      <c r="A67" s="197"/>
      <c r="B67" s="815"/>
      <c r="C67" s="815"/>
      <c r="D67" s="712"/>
      <c r="E67" s="815"/>
    </row>
    <row r="68" spans="1:5" x14ac:dyDescent="0.3">
      <c r="A68" s="197"/>
      <c r="B68" s="815"/>
      <c r="C68" s="815"/>
      <c r="D68" s="712"/>
      <c r="E68" s="815"/>
    </row>
    <row r="69" spans="1:5" x14ac:dyDescent="0.3">
      <c r="A69" s="797"/>
      <c r="B69" s="815"/>
      <c r="C69" s="815"/>
      <c r="D69" s="815"/>
      <c r="E69" s="284"/>
    </row>
    <row r="70" spans="1:5" x14ac:dyDescent="0.3">
      <c r="A70" s="797"/>
      <c r="B70" s="815"/>
      <c r="C70" s="815"/>
      <c r="D70" s="815"/>
      <c r="E70" s="284"/>
    </row>
    <row r="71" spans="1:5" x14ac:dyDescent="0.3">
      <c r="A71" s="797"/>
      <c r="B71" s="815"/>
      <c r="C71" s="815"/>
      <c r="D71" s="815"/>
      <c r="E71" s="197"/>
    </row>
    <row r="72" spans="1:5" x14ac:dyDescent="0.3">
      <c r="A72" s="797"/>
      <c r="B72" s="815"/>
      <c r="C72" s="815"/>
      <c r="D72" s="815"/>
      <c r="E72" s="197"/>
    </row>
    <row r="73" spans="1:5" x14ac:dyDescent="0.3">
      <c r="A73" s="797"/>
      <c r="B73" s="815"/>
      <c r="C73" s="815"/>
      <c r="D73" s="815"/>
      <c r="E73" s="197"/>
    </row>
    <row r="74" spans="1:5" x14ac:dyDescent="0.3">
      <c r="A74" s="797"/>
      <c r="B74" s="815"/>
      <c r="C74" s="815"/>
      <c r="D74" s="815"/>
      <c r="E74" s="197"/>
    </row>
    <row r="75" spans="1:5" x14ac:dyDescent="0.3">
      <c r="A75" s="797"/>
      <c r="B75" s="815"/>
      <c r="C75" s="815"/>
      <c r="D75" s="815"/>
      <c r="E75" s="197"/>
    </row>
    <row r="76" spans="1:5" x14ac:dyDescent="0.3">
      <c r="A76" s="797"/>
      <c r="B76" s="815"/>
      <c r="C76" s="815"/>
      <c r="D76" s="815"/>
      <c r="E76" s="197"/>
    </row>
    <row r="77" spans="1:5" x14ac:dyDescent="0.3">
      <c r="A77" s="797"/>
      <c r="B77" s="815"/>
      <c r="C77" s="815"/>
      <c r="D77" s="815"/>
      <c r="E77" s="815"/>
    </row>
    <row r="78" spans="1:5" x14ac:dyDescent="0.3">
      <c r="A78" s="797"/>
      <c r="B78" s="1530"/>
      <c r="C78" s="1530"/>
      <c r="D78" s="1530"/>
      <c r="E78" s="283"/>
    </row>
    <row r="79" spans="1:5" x14ac:dyDescent="0.3">
      <c r="A79" s="797"/>
      <c r="B79" s="815"/>
      <c r="C79" s="815"/>
      <c r="D79" s="815"/>
      <c r="E79" s="283"/>
    </row>
    <row r="80" spans="1:5" x14ac:dyDescent="0.3">
      <c r="A80" s="797"/>
      <c r="B80" s="815"/>
      <c r="C80" s="815"/>
      <c r="D80" s="815"/>
      <c r="E80" s="283"/>
    </row>
    <row r="81" spans="1:5" x14ac:dyDescent="0.3">
      <c r="A81" s="797"/>
      <c r="B81" s="815"/>
      <c r="C81" s="815"/>
      <c r="D81" s="815"/>
      <c r="E81" s="283"/>
    </row>
    <row r="82" spans="1:5" x14ac:dyDescent="0.3">
      <c r="A82" s="797"/>
      <c r="B82" s="815"/>
      <c r="C82" s="815"/>
      <c r="D82" s="815"/>
      <c r="E82" s="283"/>
    </row>
    <row r="83" spans="1:5" x14ac:dyDescent="0.3">
      <c r="A83" s="797"/>
      <c r="B83" s="815"/>
      <c r="C83" s="815"/>
      <c r="D83" s="815"/>
      <c r="E83" s="283"/>
    </row>
    <row r="84" spans="1:5" x14ac:dyDescent="0.3">
      <c r="A84" s="797"/>
      <c r="B84" s="815"/>
      <c r="C84" s="815"/>
      <c r="D84" s="815"/>
      <c r="E84" s="283"/>
    </row>
    <row r="85" spans="1:5" x14ac:dyDescent="0.3">
      <c r="A85" s="797"/>
      <c r="B85" s="815"/>
      <c r="C85" s="815"/>
      <c r="D85" s="815"/>
      <c r="E85" s="283"/>
    </row>
    <row r="86" spans="1:5" x14ac:dyDescent="0.3">
      <c r="A86" s="797"/>
      <c r="B86" s="815"/>
      <c r="C86" s="815"/>
      <c r="D86" s="815"/>
      <c r="E86" s="283"/>
    </row>
    <row r="87" spans="1:5" x14ac:dyDescent="0.3">
      <c r="A87" s="797"/>
      <c r="B87" s="815"/>
      <c r="C87" s="815"/>
      <c r="D87" s="815"/>
      <c r="E87" s="283"/>
    </row>
    <row r="88" spans="1:5" x14ac:dyDescent="0.3">
      <c r="A88" s="797"/>
      <c r="B88" s="815"/>
      <c r="C88" s="815"/>
      <c r="D88" s="815"/>
      <c r="E88" s="283"/>
    </row>
    <row r="89" spans="1:5" x14ac:dyDescent="0.3">
      <c r="A89" s="797"/>
      <c r="B89" s="815"/>
      <c r="C89" s="815"/>
      <c r="D89" s="815"/>
      <c r="E89" s="283"/>
    </row>
    <row r="90" spans="1:5" x14ac:dyDescent="0.3">
      <c r="A90" s="797"/>
      <c r="B90" s="815"/>
      <c r="C90" s="815"/>
      <c r="D90" s="815"/>
      <c r="E90" s="283"/>
    </row>
    <row r="91" spans="1:5" x14ac:dyDescent="0.3">
      <c r="A91" s="797"/>
      <c r="B91" s="815"/>
      <c r="C91" s="815"/>
      <c r="D91" s="815"/>
      <c r="E91" s="283"/>
    </row>
    <row r="92" spans="1:5" x14ac:dyDescent="0.3">
      <c r="A92" s="797"/>
      <c r="B92" s="815"/>
      <c r="C92" s="815"/>
      <c r="D92" s="815"/>
      <c r="E92" s="283"/>
    </row>
    <row r="93" spans="1:5" x14ac:dyDescent="0.3">
      <c r="A93" s="797"/>
      <c r="B93" s="1530"/>
      <c r="C93" s="1530"/>
      <c r="D93" s="1530"/>
    </row>
    <row r="94" spans="1:5" x14ac:dyDescent="0.3">
      <c r="A94" s="797"/>
      <c r="B94" s="815"/>
      <c r="C94" s="1520"/>
      <c r="D94" s="1520"/>
    </row>
    <row r="95" spans="1:5" x14ac:dyDescent="0.3">
      <c r="A95" s="797"/>
      <c r="B95" s="815"/>
      <c r="C95" s="1520"/>
      <c r="D95" s="1520"/>
    </row>
    <row r="96" spans="1:5" x14ac:dyDescent="0.3">
      <c r="A96" s="797"/>
      <c r="B96" s="815"/>
      <c r="C96" s="1520"/>
      <c r="D96" s="1520"/>
    </row>
    <row r="97" spans="1:4" x14ac:dyDescent="0.3">
      <c r="A97" s="797"/>
      <c r="B97" s="815"/>
      <c r="C97" s="1520"/>
      <c r="D97" s="1520"/>
    </row>
    <row r="98" spans="1:4" x14ac:dyDescent="0.3">
      <c r="A98" s="797"/>
      <c r="B98" s="815"/>
      <c r="C98" s="1520"/>
      <c r="D98" s="1520"/>
    </row>
    <row r="99" spans="1:4" x14ac:dyDescent="0.3">
      <c r="A99" s="797"/>
      <c r="B99" s="815"/>
      <c r="C99" s="1520"/>
      <c r="D99" s="1520"/>
    </row>
    <row r="100" spans="1:4" x14ac:dyDescent="0.3">
      <c r="A100" s="797"/>
      <c r="B100" s="815"/>
      <c r="C100" s="1520"/>
      <c r="D100" s="1520"/>
    </row>
    <row r="101" spans="1:4" x14ac:dyDescent="0.3">
      <c r="A101" s="797"/>
      <c r="B101" s="197"/>
      <c r="C101" s="197"/>
      <c r="D101" s="197"/>
    </row>
    <row r="102" spans="1:4" x14ac:dyDescent="0.3">
      <c r="A102" s="797"/>
      <c r="B102" s="197"/>
      <c r="C102" s="197"/>
      <c r="D102" s="197"/>
    </row>
    <row r="103" spans="1:4" x14ac:dyDescent="0.3">
      <c r="A103" s="797"/>
      <c r="B103" s="197"/>
      <c r="C103" s="197"/>
      <c r="D103" s="197"/>
    </row>
    <row r="104" spans="1:4" x14ac:dyDescent="0.3">
      <c r="A104" s="797"/>
      <c r="B104" s="197"/>
      <c r="C104" s="197"/>
      <c r="D104" s="197"/>
    </row>
    <row r="105" spans="1:4" x14ac:dyDescent="0.3">
      <c r="A105" s="798"/>
      <c r="B105" s="250"/>
      <c r="C105" s="250"/>
      <c r="D105" s="250"/>
    </row>
    <row r="106" spans="1:4" x14ac:dyDescent="0.3">
      <c r="A106" s="798"/>
      <c r="B106" s="250"/>
      <c r="C106" s="250"/>
      <c r="D106" s="250"/>
    </row>
    <row r="107" spans="1:4" x14ac:dyDescent="0.3">
      <c r="A107" s="798"/>
      <c r="B107" s="250"/>
      <c r="C107" s="250"/>
      <c r="D107" s="250"/>
    </row>
    <row r="108" spans="1:4" x14ac:dyDescent="0.3">
      <c r="A108" s="798"/>
      <c r="B108" s="250"/>
      <c r="C108" s="250"/>
      <c r="D108" s="250"/>
    </row>
    <row r="109" spans="1:4" x14ac:dyDescent="0.3">
      <c r="A109" s="798"/>
      <c r="B109" s="250"/>
      <c r="C109" s="250"/>
      <c r="D109" s="250"/>
    </row>
    <row r="110" spans="1:4" x14ac:dyDescent="0.3">
      <c r="A110" s="798"/>
      <c r="B110" s="250"/>
      <c r="C110" s="250"/>
      <c r="D110" s="250"/>
    </row>
    <row r="111" spans="1:4" x14ac:dyDescent="0.3">
      <c r="A111" s="798"/>
      <c r="B111" s="250"/>
      <c r="C111" s="250"/>
      <c r="D111" s="250"/>
    </row>
    <row r="112" spans="1:4" x14ac:dyDescent="0.3">
      <c r="A112" s="798"/>
      <c r="B112" s="250"/>
      <c r="C112" s="250"/>
      <c r="D112" s="250"/>
    </row>
    <row r="113" spans="1:4" x14ac:dyDescent="0.3">
      <c r="A113" s="798"/>
      <c r="B113" s="250"/>
      <c r="C113" s="250"/>
      <c r="D113" s="250"/>
    </row>
    <row r="114" spans="1:4" x14ac:dyDescent="0.3">
      <c r="A114" s="798"/>
      <c r="B114" s="250"/>
      <c r="C114" s="250"/>
      <c r="D114" s="250"/>
    </row>
    <row r="115" spans="1:4" x14ac:dyDescent="0.3">
      <c r="A115" s="798"/>
      <c r="B115" s="250"/>
      <c r="C115" s="250"/>
      <c r="D115" s="250"/>
    </row>
    <row r="116" spans="1:4" x14ac:dyDescent="0.3">
      <c r="A116" s="798"/>
      <c r="B116" s="250"/>
      <c r="C116" s="250"/>
      <c r="D116" s="250"/>
    </row>
    <row r="117" spans="1:4" x14ac:dyDescent="0.3">
      <c r="A117" s="798"/>
      <c r="B117" s="250"/>
      <c r="C117" s="250"/>
      <c r="D117" s="250"/>
    </row>
    <row r="118" spans="1:4" x14ac:dyDescent="0.3">
      <c r="A118" s="798"/>
      <c r="B118" s="250"/>
      <c r="C118" s="250"/>
      <c r="D118" s="250"/>
    </row>
    <row r="119" spans="1:4" x14ac:dyDescent="0.3">
      <c r="A119" s="798"/>
      <c r="B119" s="250"/>
      <c r="C119" s="250"/>
      <c r="D119" s="250"/>
    </row>
    <row r="120" spans="1:4" x14ac:dyDescent="0.3">
      <c r="A120" s="798"/>
      <c r="B120" s="250"/>
      <c r="C120" s="250"/>
      <c r="D120" s="250"/>
    </row>
  </sheetData>
  <mergeCells count="16">
    <mergeCell ref="C96:D96"/>
    <mergeCell ref="C97:D97"/>
    <mergeCell ref="C98:D98"/>
    <mergeCell ref="C99:D99"/>
    <mergeCell ref="C100:D100"/>
    <mergeCell ref="C94:D94"/>
    <mergeCell ref="C95:D95"/>
    <mergeCell ref="B1:D1"/>
    <mergeCell ref="B3:D3"/>
    <mergeCell ref="B13:D13"/>
    <mergeCell ref="B19:D19"/>
    <mergeCell ref="B52:D52"/>
    <mergeCell ref="B20:D20"/>
    <mergeCell ref="B58:D58"/>
    <mergeCell ref="B78:D78"/>
    <mergeCell ref="B93:D9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0"/>
  <sheetViews>
    <sheetView showGridLines="0" workbookViewId="0">
      <selection activeCell="I2" sqref="I2"/>
    </sheetView>
  </sheetViews>
  <sheetFormatPr defaultRowHeight="16.5" x14ac:dyDescent="0.3"/>
  <cols>
    <col min="1" max="1" width="1.44140625" style="347" customWidth="1"/>
    <col min="2" max="2" width="16" style="347" customWidth="1"/>
    <col min="3" max="6" width="6.88671875" style="347" customWidth="1"/>
    <col min="7" max="7" width="27.6640625" style="347" customWidth="1"/>
    <col min="8" max="9" width="71.77734375" style="347" customWidth="1"/>
    <col min="10" max="10" width="1.77734375" style="347" customWidth="1"/>
    <col min="17" max="16384" width="8.88671875" style="347"/>
  </cols>
  <sheetData>
    <row r="1" spans="2:9" x14ac:dyDescent="0.3">
      <c r="H1" s="347" t="s">
        <v>704</v>
      </c>
      <c r="I1" s="347" t="s">
        <v>807</v>
      </c>
    </row>
    <row r="2" spans="2:9" x14ac:dyDescent="0.3">
      <c r="B2" s="347" t="s">
        <v>668</v>
      </c>
      <c r="C2" s="347" t="s">
        <v>681</v>
      </c>
      <c r="H2" s="375" t="s">
        <v>696</v>
      </c>
      <c r="I2" s="347" t="s">
        <v>705</v>
      </c>
    </row>
    <row r="3" spans="2:9" x14ac:dyDescent="0.3">
      <c r="B3" s="347" t="s">
        <v>669</v>
      </c>
      <c r="C3" s="347" t="s">
        <v>670</v>
      </c>
      <c r="H3" s="347" t="s">
        <v>698</v>
      </c>
      <c r="I3" s="347" t="s">
        <v>706</v>
      </c>
    </row>
    <row r="4" spans="2:9" x14ac:dyDescent="0.3">
      <c r="B4" s="347" t="s">
        <v>671</v>
      </c>
      <c r="C4" s="347" t="s">
        <v>676</v>
      </c>
      <c r="H4" s="347" t="s">
        <v>697</v>
      </c>
      <c r="I4" s="347" t="s">
        <v>805</v>
      </c>
    </row>
    <row r="5" spans="2:9" x14ac:dyDescent="0.3">
      <c r="B5" s="347" t="s">
        <v>635</v>
      </c>
      <c r="C5" s="347" t="s">
        <v>675</v>
      </c>
      <c r="H5" s="347" t="s">
        <v>699</v>
      </c>
      <c r="I5" s="347" t="s">
        <v>806</v>
      </c>
    </row>
    <row r="6" spans="2:9" x14ac:dyDescent="0.3">
      <c r="B6" s="347" t="s">
        <v>636</v>
      </c>
      <c r="C6" s="347" t="s">
        <v>677</v>
      </c>
      <c r="H6" s="347" t="s">
        <v>700</v>
      </c>
    </row>
    <row r="7" spans="2:9" x14ac:dyDescent="0.3">
      <c r="B7" s="375" t="s">
        <v>637</v>
      </c>
      <c r="C7" s="376" t="s">
        <v>678</v>
      </c>
      <c r="H7" s="347" t="s">
        <v>701</v>
      </c>
    </row>
    <row r="8" spans="2:9" x14ac:dyDescent="0.3">
      <c r="B8" s="347" t="s">
        <v>638</v>
      </c>
      <c r="C8" s="347" t="s">
        <v>679</v>
      </c>
      <c r="H8" s="347" t="s">
        <v>722</v>
      </c>
    </row>
    <row r="9" spans="2:9" x14ac:dyDescent="0.3">
      <c r="B9" s="347" t="s">
        <v>639</v>
      </c>
      <c r="C9" s="347" t="s">
        <v>680</v>
      </c>
      <c r="H9" s="347" t="s">
        <v>702</v>
      </c>
    </row>
    <row r="10" spans="2:9" x14ac:dyDescent="0.3">
      <c r="H10" s="350" t="s">
        <v>708</v>
      </c>
      <c r="I10" s="405"/>
    </row>
    <row r="11" spans="2:9" x14ac:dyDescent="0.3">
      <c r="H11" s="350" t="s">
        <v>703</v>
      </c>
      <c r="I11" s="405"/>
    </row>
    <row r="13" spans="2:9" x14ac:dyDescent="0.3">
      <c r="B13" s="1682" t="s">
        <v>622</v>
      </c>
      <c r="C13" s="1683"/>
      <c r="D13" s="1683"/>
      <c r="E13" s="1683"/>
      <c r="F13" s="1684"/>
      <c r="G13" s="353"/>
      <c r="H13" s="353" t="s">
        <v>657</v>
      </c>
      <c r="I13" s="353" t="s">
        <v>623</v>
      </c>
    </row>
    <row r="14" spans="2:9" x14ac:dyDescent="0.3">
      <c r="B14" s="357" t="s">
        <v>618</v>
      </c>
      <c r="C14" s="357">
        <v>0.25</v>
      </c>
      <c r="D14" s="358">
        <v>0.1</v>
      </c>
      <c r="E14" s="358">
        <v>0.25</v>
      </c>
      <c r="F14" s="359">
        <v>1</v>
      </c>
      <c r="G14" s="360"/>
      <c r="H14" s="360"/>
      <c r="I14" s="360"/>
    </row>
    <row r="15" spans="2:9" x14ac:dyDescent="0.3">
      <c r="B15" s="357" t="s">
        <v>619</v>
      </c>
      <c r="C15" s="357">
        <v>0.42</v>
      </c>
      <c r="D15" s="358">
        <v>0</v>
      </c>
      <c r="E15" s="358">
        <v>1</v>
      </c>
      <c r="F15" s="359">
        <v>1</v>
      </c>
      <c r="G15" s="360"/>
      <c r="H15" s="360" t="s">
        <v>658</v>
      </c>
      <c r="I15" s="360"/>
    </row>
    <row r="16" spans="2:9" x14ac:dyDescent="0.3">
      <c r="B16" s="357" t="s">
        <v>620</v>
      </c>
      <c r="C16" s="357">
        <v>0</v>
      </c>
      <c r="D16" s="358">
        <v>0</v>
      </c>
      <c r="E16" s="358">
        <v>0.57999999999999996</v>
      </c>
      <c r="F16" s="359">
        <v>1</v>
      </c>
      <c r="G16" s="360"/>
      <c r="H16" s="360" t="s">
        <v>659</v>
      </c>
      <c r="I16" s="360"/>
    </row>
    <row r="17" spans="2:9" x14ac:dyDescent="0.3">
      <c r="B17" s="357" t="s">
        <v>621</v>
      </c>
      <c r="C17" s="357">
        <v>0.42</v>
      </c>
      <c r="D17" s="358">
        <v>0</v>
      </c>
      <c r="E17" s="358">
        <v>0.57999999999999996</v>
      </c>
      <c r="F17" s="359">
        <v>1</v>
      </c>
      <c r="G17" s="360"/>
      <c r="H17" s="360" t="s">
        <v>662</v>
      </c>
      <c r="I17" s="360"/>
    </row>
    <row r="18" spans="2:9" x14ac:dyDescent="0.3">
      <c r="B18" s="1682" t="s">
        <v>617</v>
      </c>
      <c r="C18" s="1683"/>
      <c r="D18" s="1683"/>
      <c r="E18" s="1683"/>
      <c r="F18" s="1684"/>
      <c r="G18" s="360"/>
      <c r="H18" s="360" t="s">
        <v>663</v>
      </c>
      <c r="I18" s="360"/>
    </row>
    <row r="19" spans="2:9" x14ac:dyDescent="0.3">
      <c r="B19" s="357" t="s">
        <v>616</v>
      </c>
      <c r="C19" s="357">
        <v>0.47</v>
      </c>
      <c r="D19" s="358">
        <v>0</v>
      </c>
      <c r="E19" s="358">
        <v>0.745</v>
      </c>
      <c r="F19" s="359">
        <v>0.71499999999999997</v>
      </c>
      <c r="G19" s="360" t="s">
        <v>694</v>
      </c>
      <c r="H19" s="360"/>
      <c r="I19" s="360" t="s">
        <v>648</v>
      </c>
    </row>
    <row r="20" spans="2:9" x14ac:dyDescent="0.3">
      <c r="B20" s="357" t="s">
        <v>582</v>
      </c>
      <c r="C20" s="357">
        <v>0.39</v>
      </c>
      <c r="D20" s="358">
        <v>0.57499999999999996</v>
      </c>
      <c r="E20" s="358">
        <v>0.56499999999999995</v>
      </c>
      <c r="F20" s="359">
        <v>1</v>
      </c>
      <c r="G20" s="360" t="s">
        <v>695</v>
      </c>
      <c r="H20" s="360"/>
      <c r="I20" s="360" t="s">
        <v>649</v>
      </c>
    </row>
    <row r="21" spans="2:9" x14ac:dyDescent="0.3">
      <c r="B21" s="357" t="s">
        <v>583</v>
      </c>
      <c r="C21" s="357">
        <v>0.44500000000000001</v>
      </c>
      <c r="D21" s="358">
        <v>0.05</v>
      </c>
      <c r="E21" s="358">
        <v>0.55000000000000004</v>
      </c>
      <c r="F21" s="359">
        <v>0.95</v>
      </c>
      <c r="G21" s="360"/>
      <c r="H21" s="360"/>
      <c r="I21" s="360" t="s">
        <v>650</v>
      </c>
    </row>
    <row r="22" spans="2:9" x14ac:dyDescent="0.3">
      <c r="B22" s="357" t="s">
        <v>584</v>
      </c>
      <c r="C22" s="357">
        <v>0.55000000000000004</v>
      </c>
      <c r="D22" s="358">
        <v>8.5000000000000006E-2</v>
      </c>
      <c r="E22" s="358">
        <v>0.68</v>
      </c>
      <c r="F22" s="359">
        <v>0.53</v>
      </c>
      <c r="G22" s="360" t="s">
        <v>682</v>
      </c>
      <c r="H22" s="360" t="s">
        <v>632</v>
      </c>
      <c r="I22" s="360" t="s">
        <v>632</v>
      </c>
    </row>
    <row r="23" spans="2:9" x14ac:dyDescent="0.3">
      <c r="B23" s="357" t="s">
        <v>585</v>
      </c>
      <c r="C23" s="357">
        <v>0.25</v>
      </c>
      <c r="D23" s="358">
        <v>0.46</v>
      </c>
      <c r="E23" s="358">
        <v>0.45</v>
      </c>
      <c r="F23" s="359">
        <v>0.94</v>
      </c>
      <c r="G23" s="360" t="s">
        <v>683</v>
      </c>
      <c r="H23" s="360" t="s">
        <v>660</v>
      </c>
      <c r="I23" s="360" t="s">
        <v>633</v>
      </c>
    </row>
    <row r="24" spans="2:9" x14ac:dyDescent="0.3">
      <c r="B24" s="357" t="s">
        <v>586</v>
      </c>
      <c r="C24" s="357">
        <v>0.45500000000000002</v>
      </c>
      <c r="D24" s="358">
        <v>0.03</v>
      </c>
      <c r="E24" s="358">
        <v>0.51500000000000001</v>
      </c>
      <c r="F24" s="359">
        <v>0.95499999999999996</v>
      </c>
      <c r="G24" s="360" t="s">
        <v>684</v>
      </c>
      <c r="H24" s="360" t="s">
        <v>664</v>
      </c>
      <c r="I24" s="360" t="s">
        <v>634</v>
      </c>
    </row>
    <row r="25" spans="2:9" x14ac:dyDescent="0.3">
      <c r="B25" s="357" t="s">
        <v>587</v>
      </c>
      <c r="C25" s="357">
        <v>0.55000000000000004</v>
      </c>
      <c r="D25" s="358">
        <v>5.5E-2</v>
      </c>
      <c r="E25" s="358">
        <v>0.67500000000000004</v>
      </c>
      <c r="F25" s="359">
        <v>0.19</v>
      </c>
      <c r="G25" s="360" t="s">
        <v>685</v>
      </c>
      <c r="H25" s="360" t="s">
        <v>631</v>
      </c>
      <c r="I25" s="360" t="s">
        <v>631</v>
      </c>
    </row>
    <row r="26" spans="2:9" x14ac:dyDescent="0.3">
      <c r="B26" s="357" t="s">
        <v>588</v>
      </c>
      <c r="C26" s="357">
        <v>0.215</v>
      </c>
      <c r="D26" s="358">
        <v>0.61</v>
      </c>
      <c r="E26" s="358">
        <v>0.35499999999999998</v>
      </c>
      <c r="F26" s="359">
        <v>1</v>
      </c>
      <c r="G26" s="360" t="s">
        <v>686</v>
      </c>
      <c r="H26" s="360" t="s">
        <v>661</v>
      </c>
      <c r="I26" s="360" t="s">
        <v>640</v>
      </c>
    </row>
    <row r="27" spans="2:9" x14ac:dyDescent="0.3">
      <c r="B27" s="357" t="s">
        <v>589</v>
      </c>
      <c r="C27" s="357">
        <v>0.64500000000000002</v>
      </c>
      <c r="D27" s="358">
        <v>4.4999999999999998E-2</v>
      </c>
      <c r="E27" s="358">
        <v>0.35499999999999998</v>
      </c>
      <c r="F27" s="359">
        <v>1</v>
      </c>
      <c r="G27" s="360" t="s">
        <v>687</v>
      </c>
      <c r="H27" s="360" t="s">
        <v>665</v>
      </c>
      <c r="I27" s="360" t="s">
        <v>641</v>
      </c>
    </row>
    <row r="28" spans="2:9" x14ac:dyDescent="0.3">
      <c r="B28" s="357" t="s">
        <v>590</v>
      </c>
      <c r="C28" s="357">
        <v>0.89500000000000002</v>
      </c>
      <c r="D28" s="358">
        <v>0.03</v>
      </c>
      <c r="E28" s="358">
        <v>0.68500000000000005</v>
      </c>
      <c r="F28" s="359">
        <v>0.22</v>
      </c>
      <c r="G28" s="360" t="s">
        <v>688</v>
      </c>
      <c r="H28" s="360"/>
      <c r="I28" s="360" t="s">
        <v>642</v>
      </c>
    </row>
    <row r="29" spans="2:9" x14ac:dyDescent="0.3">
      <c r="B29" s="357" t="s">
        <v>591</v>
      </c>
      <c r="C29" s="357">
        <v>0.16500000000000001</v>
      </c>
      <c r="D29" s="358">
        <v>0.84</v>
      </c>
      <c r="E29" s="358">
        <v>0.44</v>
      </c>
      <c r="F29" s="359">
        <v>1</v>
      </c>
      <c r="G29" s="360" t="s">
        <v>689</v>
      </c>
      <c r="H29" s="360"/>
      <c r="I29" s="360" t="s">
        <v>643</v>
      </c>
    </row>
    <row r="30" spans="2:9" x14ac:dyDescent="0.3">
      <c r="B30" s="357" t="s">
        <v>592</v>
      </c>
      <c r="C30" s="357">
        <v>0.77</v>
      </c>
      <c r="D30" s="361">
        <v>0</v>
      </c>
      <c r="E30" s="358">
        <v>0.17499999999999999</v>
      </c>
      <c r="F30" s="359">
        <v>1</v>
      </c>
      <c r="G30" s="360" t="s">
        <v>690</v>
      </c>
      <c r="H30" s="360" t="s">
        <v>666</v>
      </c>
      <c r="I30" s="360" t="s">
        <v>644</v>
      </c>
    </row>
    <row r="31" spans="2:9" x14ac:dyDescent="0.3">
      <c r="B31" s="357" t="s">
        <v>593</v>
      </c>
      <c r="C31" s="362">
        <v>0.755</v>
      </c>
      <c r="D31" s="361">
        <v>0.05</v>
      </c>
      <c r="E31" s="358">
        <v>0.85499999999999998</v>
      </c>
      <c r="F31" s="363">
        <v>0.06</v>
      </c>
      <c r="G31" s="360" t="s">
        <v>691</v>
      </c>
      <c r="H31" s="360"/>
      <c r="I31" s="360" t="s">
        <v>645</v>
      </c>
    </row>
    <row r="32" spans="2:9" x14ac:dyDescent="0.3">
      <c r="B32" s="357" t="s">
        <v>594</v>
      </c>
      <c r="C32" s="357">
        <v>0.23</v>
      </c>
      <c r="D32" s="358">
        <v>1</v>
      </c>
      <c r="E32" s="358">
        <v>0.32</v>
      </c>
      <c r="F32" s="359">
        <v>1</v>
      </c>
      <c r="G32" s="360" t="s">
        <v>692</v>
      </c>
      <c r="H32" s="360"/>
      <c r="I32" s="360" t="s">
        <v>646</v>
      </c>
    </row>
    <row r="33" spans="2:9" x14ac:dyDescent="0.3">
      <c r="B33" s="357" t="s">
        <v>595</v>
      </c>
      <c r="C33" s="364">
        <v>0.86</v>
      </c>
      <c r="D33" s="358">
        <v>0</v>
      </c>
      <c r="E33" s="358">
        <v>7.0000000000000007E-2</v>
      </c>
      <c r="F33" s="365">
        <v>1</v>
      </c>
      <c r="G33" s="360" t="s">
        <v>693</v>
      </c>
      <c r="H33" s="360" t="s">
        <v>667</v>
      </c>
      <c r="I33" s="360" t="s">
        <v>647</v>
      </c>
    </row>
    <row r="34" spans="2:9" x14ac:dyDescent="0.3">
      <c r="B34" s="357" t="s">
        <v>596</v>
      </c>
      <c r="C34" s="357">
        <v>0.95</v>
      </c>
      <c r="D34" s="358">
        <v>0.05</v>
      </c>
      <c r="E34" s="358">
        <v>0.79500000000000004</v>
      </c>
      <c r="F34" s="359">
        <v>3.5000000000000003E-2</v>
      </c>
      <c r="G34" s="360"/>
      <c r="H34" s="360"/>
      <c r="I34" s="360" t="s">
        <v>653</v>
      </c>
    </row>
    <row r="35" spans="2:9" x14ac:dyDescent="0.3">
      <c r="B35" s="357" t="s">
        <v>597</v>
      </c>
      <c r="C35" s="364">
        <v>0.19</v>
      </c>
      <c r="D35" s="358">
        <v>1</v>
      </c>
      <c r="E35" s="358">
        <v>0.22</v>
      </c>
      <c r="F35" s="365">
        <v>1</v>
      </c>
      <c r="G35" s="360"/>
      <c r="H35" s="360"/>
      <c r="I35" s="360" t="s">
        <v>654</v>
      </c>
    </row>
    <row r="36" spans="2:9" x14ac:dyDescent="0.3">
      <c r="B36" s="357" t="s">
        <v>598</v>
      </c>
      <c r="C36" s="357">
        <v>1</v>
      </c>
      <c r="D36" s="358">
        <v>0</v>
      </c>
      <c r="E36" s="358">
        <v>0</v>
      </c>
      <c r="F36" s="359">
        <v>1</v>
      </c>
      <c r="G36" s="360"/>
      <c r="H36" s="360"/>
      <c r="I36" s="360"/>
    </row>
    <row r="37" spans="2:9" x14ac:dyDescent="0.3">
      <c r="B37" s="357" t="s">
        <v>599</v>
      </c>
      <c r="C37" s="357">
        <v>0.6</v>
      </c>
      <c r="D37" s="358">
        <v>0.04</v>
      </c>
      <c r="E37" s="358">
        <v>0.98</v>
      </c>
      <c r="F37" s="359">
        <v>0.33500000000000002</v>
      </c>
      <c r="G37" s="360"/>
      <c r="H37" s="360"/>
      <c r="I37" s="360" t="s">
        <v>651</v>
      </c>
    </row>
    <row r="38" spans="2:9" x14ac:dyDescent="0.3">
      <c r="B38" s="357" t="s">
        <v>600</v>
      </c>
      <c r="C38" s="357">
        <v>7.4999999999999997E-2</v>
      </c>
      <c r="D38" s="358">
        <v>0.82</v>
      </c>
      <c r="E38" s="358">
        <v>0.16500000000000001</v>
      </c>
      <c r="F38" s="359">
        <v>1</v>
      </c>
      <c r="G38" s="360"/>
      <c r="H38" s="360"/>
      <c r="I38" s="360" t="s">
        <v>652</v>
      </c>
    </row>
    <row r="39" spans="2:9" x14ac:dyDescent="0.3">
      <c r="B39" s="357" t="s">
        <v>601</v>
      </c>
      <c r="C39" s="357">
        <v>0.78500000000000003</v>
      </c>
      <c r="D39" s="358">
        <v>0.13500000000000001</v>
      </c>
      <c r="E39" s="358">
        <v>0.15</v>
      </c>
      <c r="F39" s="359">
        <v>0.86</v>
      </c>
      <c r="G39" s="360"/>
      <c r="H39" s="360"/>
      <c r="I39" s="360"/>
    </row>
    <row r="40" spans="2:9" x14ac:dyDescent="0.3">
      <c r="B40" s="357" t="s">
        <v>602</v>
      </c>
      <c r="C40" s="357">
        <v>0.6</v>
      </c>
      <c r="D40" s="358">
        <v>-0.28000000000000003</v>
      </c>
      <c r="E40" s="358">
        <v>0.73499999999999999</v>
      </c>
      <c r="F40" s="359">
        <v>4.4999999999999998E-2</v>
      </c>
      <c r="G40" s="360"/>
      <c r="H40" s="360"/>
      <c r="I40" s="360" t="s">
        <v>655</v>
      </c>
    </row>
    <row r="41" spans="2:9" x14ac:dyDescent="0.3">
      <c r="B41" s="357" t="s">
        <v>603</v>
      </c>
      <c r="C41" s="357">
        <v>0.17499999999999999</v>
      </c>
      <c r="D41" s="358">
        <v>0.88500000000000001</v>
      </c>
      <c r="E41" s="358">
        <v>0.32</v>
      </c>
      <c r="F41" s="359">
        <v>1.2749999999999999</v>
      </c>
      <c r="G41" s="360"/>
      <c r="H41" s="360"/>
      <c r="I41" s="360" t="s">
        <v>656</v>
      </c>
    </row>
    <row r="42" spans="2:9" x14ac:dyDescent="0.3">
      <c r="B42" s="357" t="s">
        <v>604</v>
      </c>
      <c r="C42" s="357">
        <v>0.68</v>
      </c>
      <c r="D42" s="358">
        <v>-0.55000000000000004</v>
      </c>
      <c r="E42" s="358">
        <v>0.26500000000000001</v>
      </c>
      <c r="F42" s="359">
        <v>1.55</v>
      </c>
      <c r="G42" s="360"/>
      <c r="H42" s="360"/>
      <c r="I42" s="360"/>
    </row>
    <row r="44" spans="2:9" x14ac:dyDescent="0.3">
      <c r="B44" s="1682" t="s">
        <v>623</v>
      </c>
      <c r="C44" s="1683"/>
      <c r="D44" s="1683"/>
      <c r="E44" s="1683"/>
      <c r="F44" s="1684"/>
    </row>
    <row r="45" spans="2:9" x14ac:dyDescent="0.3">
      <c r="B45" s="347" t="s">
        <v>605</v>
      </c>
    </row>
    <row r="46" spans="2:9" x14ac:dyDescent="0.3">
      <c r="B46" s="347" t="s">
        <v>606</v>
      </c>
    </row>
    <row r="47" spans="2:9" x14ac:dyDescent="0.3">
      <c r="B47" s="347" t="s">
        <v>607</v>
      </c>
    </row>
    <row r="48" spans="2:9" x14ac:dyDescent="0.3">
      <c r="B48" s="347" t="s">
        <v>608</v>
      </c>
    </row>
    <row r="49" spans="2:2" x14ac:dyDescent="0.3">
      <c r="B49" s="347" t="s">
        <v>609</v>
      </c>
    </row>
    <row r="50" spans="2:2" x14ac:dyDescent="0.3">
      <c r="B50" s="347" t="s">
        <v>610</v>
      </c>
    </row>
  </sheetData>
  <mergeCells count="3">
    <mergeCell ref="B13:F13"/>
    <mergeCell ref="B18:F18"/>
    <mergeCell ref="B44:F44"/>
  </mergeCells>
  <pageMargins left="0.7" right="0.7" top="0.75" bottom="0.75" header="0.3" footer="0.3"/>
  <pageSetup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A1:AZ236"/>
  <sheetViews>
    <sheetView showGridLines="0" topLeftCell="AB13" workbookViewId="0">
      <selection activeCell="AN16" sqref="AN16"/>
    </sheetView>
  </sheetViews>
  <sheetFormatPr defaultColWidth="22.5546875" defaultRowHeight="15.75" x14ac:dyDescent="0.25"/>
  <cols>
    <col min="1" max="1" width="7.33203125" style="347" customWidth="1"/>
    <col min="2" max="2" width="30.5546875" style="347" customWidth="1"/>
    <col min="3" max="8" width="6.77734375" style="347" customWidth="1"/>
    <col min="9" max="9" width="1.77734375" style="347" customWidth="1"/>
    <col min="10" max="18" width="6.77734375" style="347" customWidth="1"/>
    <col min="19" max="19" width="2.77734375" style="347" customWidth="1"/>
    <col min="20" max="20" width="22.5546875" style="347"/>
    <col min="21" max="26" width="6.77734375" style="347" customWidth="1"/>
    <col min="27" max="27" width="1.77734375" style="347" customWidth="1"/>
    <col min="28" max="36" width="6.77734375" style="347" customWidth="1"/>
    <col min="37" max="37" width="11.44140625" style="347" customWidth="1"/>
    <col min="38" max="46" width="8.88671875" style="347" customWidth="1"/>
    <col min="47" max="47" width="10.33203125" style="347" customWidth="1"/>
    <col min="48" max="48" width="12.5546875" style="347" customWidth="1"/>
    <col min="49" max="49" width="10.33203125" style="347" customWidth="1"/>
    <col min="50" max="50" width="8.88671875" style="347" customWidth="1"/>
    <col min="51" max="51" width="10.33203125" style="347" customWidth="1"/>
    <col min="52" max="52" width="8" style="347" customWidth="1"/>
    <col min="53" max="16384" width="22.5546875" style="347"/>
  </cols>
  <sheetData>
    <row r="1" spans="1:48" ht="16.5" x14ac:dyDescent="0.3">
      <c r="A1" s="1169"/>
      <c r="B1" s="1121"/>
      <c r="C1" s="1690" t="s">
        <v>2895</v>
      </c>
      <c r="D1" s="1691"/>
      <c r="E1" s="1692"/>
      <c r="F1" s="1690" t="s">
        <v>2896</v>
      </c>
      <c r="G1" s="1691"/>
      <c r="H1" s="1692"/>
      <c r="I1" s="1154"/>
      <c r="J1" s="1690" t="s">
        <v>2897</v>
      </c>
      <c r="K1" s="1691"/>
      <c r="L1" s="1692"/>
      <c r="M1" s="1690" t="s">
        <v>2898</v>
      </c>
      <c r="N1" s="1691"/>
      <c r="O1" s="1692"/>
      <c r="P1" s="1690" t="s">
        <v>2899</v>
      </c>
      <c r="Q1" s="1691"/>
      <c r="R1" s="1692"/>
      <c r="S1" s="1170"/>
      <c r="T1" s="1121" t="s">
        <v>2847</v>
      </c>
      <c r="U1" s="1690" t="s">
        <v>2895</v>
      </c>
      <c r="V1" s="1691"/>
      <c r="W1" s="1692"/>
      <c r="X1" s="1690" t="s">
        <v>2896</v>
      </c>
      <c r="Y1" s="1691"/>
      <c r="Z1" s="1692"/>
      <c r="AA1" s="1154"/>
      <c r="AB1" s="1690" t="s">
        <v>2897</v>
      </c>
      <c r="AC1" s="1691"/>
      <c r="AD1" s="1692"/>
      <c r="AE1" s="1690" t="s">
        <v>2898</v>
      </c>
      <c r="AF1" s="1691"/>
      <c r="AG1" s="1692"/>
      <c r="AH1" s="1690" t="s">
        <v>2899</v>
      </c>
      <c r="AI1" s="1691"/>
      <c r="AJ1" s="1692"/>
      <c r="AM1" s="1155"/>
      <c r="AN1" s="1155"/>
      <c r="AO1" s="1155"/>
    </row>
    <row r="2" spans="1:48" ht="16.5" x14ac:dyDescent="0.3">
      <c r="A2" s="1169" t="s">
        <v>3124</v>
      </c>
      <c r="B2" s="1121" t="s">
        <v>2847</v>
      </c>
      <c r="C2" s="1189" t="s">
        <v>58</v>
      </c>
      <c r="D2" s="1190" t="s">
        <v>71</v>
      </c>
      <c r="E2" s="1191" t="s">
        <v>3128</v>
      </c>
      <c r="F2" s="1189" t="s">
        <v>58</v>
      </c>
      <c r="G2" s="1190" t="s">
        <v>71</v>
      </c>
      <c r="H2" s="1191" t="s">
        <v>3128</v>
      </c>
      <c r="I2" s="350"/>
      <c r="J2" s="1687" t="s">
        <v>62</v>
      </c>
      <c r="K2" s="1689"/>
      <c r="L2" s="1159" t="s">
        <v>63</v>
      </c>
      <c r="M2" s="1687" t="s">
        <v>62</v>
      </c>
      <c r="N2" s="1689"/>
      <c r="O2" s="1159" t="s">
        <v>63</v>
      </c>
      <c r="P2" s="1687" t="s">
        <v>62</v>
      </c>
      <c r="Q2" s="1689"/>
      <c r="R2" s="1160" t="s">
        <v>63</v>
      </c>
      <c r="S2" s="1170"/>
      <c r="T2" s="1187"/>
      <c r="U2" s="1186"/>
      <c r="V2" s="1187"/>
      <c r="W2" s="1188"/>
      <c r="X2" s="1186"/>
      <c r="Y2" s="1187"/>
      <c r="Z2" s="1188"/>
      <c r="AA2" s="350"/>
      <c r="AB2" s="1687" t="s">
        <v>62</v>
      </c>
      <c r="AC2" s="1689"/>
      <c r="AD2" s="1159" t="s">
        <v>63</v>
      </c>
      <c r="AE2" s="1687" t="s">
        <v>62</v>
      </c>
      <c r="AF2" s="1689"/>
      <c r="AG2" s="1159" t="s">
        <v>63</v>
      </c>
      <c r="AH2" s="1687" t="s">
        <v>62</v>
      </c>
      <c r="AI2" s="1689"/>
      <c r="AJ2" s="1160" t="s">
        <v>63</v>
      </c>
      <c r="AK2" s="1156"/>
      <c r="AL2" s="1156"/>
      <c r="AM2" s="1166"/>
      <c r="AN2" s="1156"/>
      <c r="AO2" s="1156"/>
      <c r="AP2" s="1156"/>
    </row>
    <row r="3" spans="1:48" ht="16.5" x14ac:dyDescent="0.3">
      <c r="A3" s="1192" t="s">
        <v>2908</v>
      </c>
      <c r="B3" s="1193" t="s">
        <v>2912</v>
      </c>
      <c r="C3" s="1167">
        <f t="shared" ref="C3:C66" si="0">D3/E3</f>
        <v>1</v>
      </c>
      <c r="D3" s="356">
        <v>160</v>
      </c>
      <c r="E3" s="1168">
        <v>160</v>
      </c>
      <c r="F3" s="1167">
        <f t="shared" ref="F3:F66" si="1">G3/H3</f>
        <v>1</v>
      </c>
      <c r="G3" s="356">
        <v>320</v>
      </c>
      <c r="H3" s="1168">
        <v>320</v>
      </c>
      <c r="I3" s="350"/>
      <c r="J3" s="1143">
        <f>MAX($C3:$C181)</f>
        <v>1.2173913043478262</v>
      </c>
      <c r="K3" s="1144">
        <f>MAX(F3:F181)</f>
        <v>1.2173913043478262</v>
      </c>
      <c r="L3" s="1145">
        <f>K3-J3</f>
        <v>0</v>
      </c>
      <c r="M3" s="1133">
        <f>MAX($D3:$D181)</f>
        <v>414</v>
      </c>
      <c r="N3" s="1132">
        <f>MAX(G3:G181)</f>
        <v>1644</v>
      </c>
      <c r="O3" s="1134">
        <f>N3-M3</f>
        <v>1230</v>
      </c>
      <c r="P3" s="1133">
        <f>MAX($E3:$E181)</f>
        <v>1004</v>
      </c>
      <c r="Q3" s="1132">
        <f>MAX(H3:H181)</f>
        <v>3840</v>
      </c>
      <c r="R3" s="1135">
        <f>Q3-P3</f>
        <v>2836</v>
      </c>
      <c r="S3" s="1170"/>
      <c r="T3" s="1123" t="s">
        <v>2848</v>
      </c>
      <c r="U3" s="1140">
        <f>V3/W3</f>
        <v>0.46208530805687204</v>
      </c>
      <c r="V3" s="1129">
        <v>390</v>
      </c>
      <c r="W3" s="1124">
        <v>844</v>
      </c>
      <c r="X3" s="1140">
        <f t="shared" ref="X3:X49" si="2">Y3/Z3</f>
        <v>0.46208530805687204</v>
      </c>
      <c r="Y3" s="1129">
        <v>1170</v>
      </c>
      <c r="Z3" s="1124">
        <v>2532</v>
      </c>
      <c r="AA3" s="350"/>
      <c r="AB3" s="1143">
        <f>MAX($U3:$U49)</f>
        <v>0.75</v>
      </c>
      <c r="AC3" s="1144">
        <f>MAX(X3:X49)</f>
        <v>0.75</v>
      </c>
      <c r="AD3" s="1145">
        <f>AC3-AB3</f>
        <v>0</v>
      </c>
      <c r="AE3" s="1133">
        <f>MAX($V3:$V49)</f>
        <v>1024</v>
      </c>
      <c r="AF3" s="1132">
        <f>MAX(Y3:Y49)</f>
        <v>2048</v>
      </c>
      <c r="AG3" s="1134">
        <f>AF3-AE3</f>
        <v>1024</v>
      </c>
      <c r="AH3" s="1133">
        <f>MAX($W3:$W49)</f>
        <v>1366</v>
      </c>
      <c r="AI3" s="1132">
        <f>MAX(Z3:Z49)</f>
        <v>2960</v>
      </c>
      <c r="AJ3" s="1135">
        <f>AI3-AH3</f>
        <v>1594</v>
      </c>
      <c r="AK3" s="1156"/>
      <c r="AL3" s="1156"/>
      <c r="AM3" s="1166"/>
      <c r="AN3" s="1156"/>
      <c r="AO3" s="1156"/>
    </row>
    <row r="4" spans="1:48" ht="16.5" x14ac:dyDescent="0.3">
      <c r="A4" s="1194" t="s">
        <v>2908</v>
      </c>
      <c r="B4" s="1195" t="s">
        <v>2911</v>
      </c>
      <c r="C4" s="1141">
        <f t="shared" si="0"/>
        <v>1</v>
      </c>
      <c r="D4" s="360">
        <v>180</v>
      </c>
      <c r="E4" s="1126">
        <v>180</v>
      </c>
      <c r="F4" s="1141">
        <f t="shared" si="1"/>
        <v>1</v>
      </c>
      <c r="G4" s="360">
        <v>360</v>
      </c>
      <c r="H4" s="1126">
        <v>360</v>
      </c>
      <c r="I4" s="350"/>
      <c r="J4" s="1687" t="s">
        <v>61</v>
      </c>
      <c r="K4" s="1689"/>
      <c r="L4" s="1161" t="s">
        <v>2900</v>
      </c>
      <c r="M4" s="1687" t="s">
        <v>61</v>
      </c>
      <c r="N4" s="1689"/>
      <c r="O4" s="1161" t="s">
        <v>2900</v>
      </c>
      <c r="P4" s="1687" t="s">
        <v>61</v>
      </c>
      <c r="Q4" s="1689"/>
      <c r="R4" s="1162" t="s">
        <v>2900</v>
      </c>
      <c r="S4" s="1170"/>
      <c r="T4" s="1125" t="s">
        <v>2849</v>
      </c>
      <c r="U4" s="1141">
        <f t="shared" ref="U4:U49" si="3">V4/W4</f>
        <v>0.46153846153846156</v>
      </c>
      <c r="V4" s="360">
        <v>360</v>
      </c>
      <c r="W4" s="1126">
        <v>780</v>
      </c>
      <c r="X4" s="1141">
        <f t="shared" si="2"/>
        <v>0.46153846153846156</v>
      </c>
      <c r="Y4" s="360">
        <v>1080</v>
      </c>
      <c r="Z4" s="1126">
        <v>2340</v>
      </c>
      <c r="AA4" s="350"/>
      <c r="AB4" s="1687" t="s">
        <v>61</v>
      </c>
      <c r="AC4" s="1689"/>
      <c r="AD4" s="1161" t="s">
        <v>2900</v>
      </c>
      <c r="AE4" s="1687" t="s">
        <v>61</v>
      </c>
      <c r="AF4" s="1689"/>
      <c r="AG4" s="1161" t="s">
        <v>2900</v>
      </c>
      <c r="AH4" s="1687" t="s">
        <v>61</v>
      </c>
      <c r="AI4" s="1689"/>
      <c r="AJ4" s="1162" t="s">
        <v>2900</v>
      </c>
      <c r="AK4" s="1156"/>
      <c r="AL4" s="1156"/>
      <c r="AM4" s="1166"/>
      <c r="AN4" s="1156"/>
      <c r="AO4" s="1156"/>
    </row>
    <row r="5" spans="1:48" ht="16.5" x14ac:dyDescent="0.3">
      <c r="A5" s="1194" t="s">
        <v>2908</v>
      </c>
      <c r="B5" s="1195" t="s">
        <v>3120</v>
      </c>
      <c r="C5" s="1141">
        <f t="shared" si="0"/>
        <v>1</v>
      </c>
      <c r="D5" s="360">
        <v>180</v>
      </c>
      <c r="E5" s="1126">
        <v>180</v>
      </c>
      <c r="F5" s="1141">
        <f t="shared" si="1"/>
        <v>1</v>
      </c>
      <c r="G5" s="360">
        <v>360</v>
      </c>
      <c r="H5" s="1126">
        <v>360</v>
      </c>
      <c r="I5" s="350"/>
      <c r="J5" s="1143">
        <f>MIN($C3:$C181)</f>
        <v>0.41035856573705182</v>
      </c>
      <c r="K5" s="1146">
        <f>MIN(F3:F181)</f>
        <v>0.40971168437025796</v>
      </c>
      <c r="L5" s="1139">
        <f>ABS(K5-J5)</f>
        <v>6.468813667938611E-4</v>
      </c>
      <c r="M5" s="1133">
        <f>MIN($D3:$D181)</f>
        <v>160</v>
      </c>
      <c r="N5" s="1136">
        <f>MIN(G3:G181)</f>
        <v>320</v>
      </c>
      <c r="O5" s="1135">
        <f>N5-M5</f>
        <v>160</v>
      </c>
      <c r="P5" s="1133">
        <f>MIN($E3:$E181)</f>
        <v>160</v>
      </c>
      <c r="Q5" s="1136">
        <f>MIN(H3:H181)</f>
        <v>320</v>
      </c>
      <c r="R5" s="1135">
        <f>Q5-P5</f>
        <v>160</v>
      </c>
      <c r="S5" s="1170"/>
      <c r="T5" s="1125" t="s">
        <v>2850</v>
      </c>
      <c r="U5" s="1141">
        <f t="shared" si="3"/>
        <v>0.46208530805687204</v>
      </c>
      <c r="V5" s="360">
        <v>390</v>
      </c>
      <c r="W5" s="1126">
        <v>844</v>
      </c>
      <c r="X5" s="1141">
        <f t="shared" si="2"/>
        <v>0.46208530805687204</v>
      </c>
      <c r="Y5" s="360">
        <v>1170</v>
      </c>
      <c r="Z5" s="1126">
        <v>2532</v>
      </c>
      <c r="AA5" s="350"/>
      <c r="AB5" s="1143">
        <f>MIN($U3:$U49)</f>
        <v>0.46153846153846156</v>
      </c>
      <c r="AC5" s="1146">
        <f>MIN(X3:X49)</f>
        <v>0.44924406047516197</v>
      </c>
      <c r="AD5" s="1139">
        <f>ABS(AC5-AB5)</f>
        <v>1.2294401063299598E-2</v>
      </c>
      <c r="AE5" s="1133">
        <f>MIN($V3:$V49)</f>
        <v>214</v>
      </c>
      <c r="AF5" s="1136">
        <f>MIN(Y3:Y49)</f>
        <v>640</v>
      </c>
      <c r="AG5" s="1135">
        <f>AF5-AE5</f>
        <v>426</v>
      </c>
      <c r="AH5" s="1133">
        <f>MIN($W3:$W49)</f>
        <v>379</v>
      </c>
      <c r="AI5" s="1136">
        <f>MIN(Z3:Z49)</f>
        <v>1024</v>
      </c>
      <c r="AJ5" s="1135">
        <f>AI5-AH5</f>
        <v>645</v>
      </c>
      <c r="AK5" s="1156"/>
      <c r="AL5" s="1156"/>
      <c r="AM5" s="1166"/>
      <c r="AN5" s="1156"/>
      <c r="AO5" s="1156"/>
    </row>
    <row r="6" spans="1:48" ht="16.5" x14ac:dyDescent="0.3">
      <c r="A6" s="1194" t="s">
        <v>2908</v>
      </c>
      <c r="B6" s="1195" t="s">
        <v>3121</v>
      </c>
      <c r="C6" s="1141">
        <f t="shared" si="0"/>
        <v>1</v>
      </c>
      <c r="D6" s="360">
        <v>180</v>
      </c>
      <c r="E6" s="1126">
        <v>180</v>
      </c>
      <c r="F6" s="1141">
        <f t="shared" si="1"/>
        <v>1</v>
      </c>
      <c r="G6" s="360">
        <v>360</v>
      </c>
      <c r="H6" s="1126">
        <v>360</v>
      </c>
      <c r="I6" s="350"/>
      <c r="J6" s="1151"/>
      <c r="K6" s="1151"/>
      <c r="L6" s="1152"/>
      <c r="M6" s="1131"/>
      <c r="N6" s="1137"/>
      <c r="O6" s="1153"/>
      <c r="P6" s="1131"/>
      <c r="Q6" s="1137"/>
      <c r="R6" s="879"/>
      <c r="S6" s="1170"/>
      <c r="T6" s="1125" t="s">
        <v>2851</v>
      </c>
      <c r="U6" s="1141">
        <f t="shared" si="3"/>
        <v>0.46220302375809935</v>
      </c>
      <c r="V6" s="360">
        <v>428</v>
      </c>
      <c r="W6" s="1126">
        <v>926</v>
      </c>
      <c r="X6" s="1141">
        <f t="shared" si="2"/>
        <v>0.44924406047516197</v>
      </c>
      <c r="Y6" s="360">
        <v>1248</v>
      </c>
      <c r="Z6" s="1126">
        <v>2778</v>
      </c>
      <c r="AA6" s="350"/>
      <c r="AB6" s="1151"/>
      <c r="AC6" s="1151"/>
      <c r="AD6" s="1152"/>
      <c r="AE6" s="1131"/>
      <c r="AF6" s="1137"/>
      <c r="AG6" s="1153"/>
      <c r="AH6" s="1131"/>
      <c r="AI6" s="1137"/>
      <c r="AJ6" s="879"/>
      <c r="AK6" s="1156"/>
      <c r="AL6" s="1156"/>
      <c r="AM6" s="1166"/>
      <c r="AN6" s="1156"/>
      <c r="AO6" s="1156"/>
      <c r="AV6" s="1201"/>
    </row>
    <row r="7" spans="1:48" ht="16.5" x14ac:dyDescent="0.3">
      <c r="A7" s="1194" t="s">
        <v>2908</v>
      </c>
      <c r="B7" s="1195" t="s">
        <v>3122</v>
      </c>
      <c r="C7" s="1141">
        <f t="shared" si="0"/>
        <v>1</v>
      </c>
      <c r="D7" s="360">
        <v>180</v>
      </c>
      <c r="E7" s="1126">
        <v>180</v>
      </c>
      <c r="F7" s="1141">
        <f t="shared" si="1"/>
        <v>1</v>
      </c>
      <c r="G7" s="360">
        <v>360</v>
      </c>
      <c r="H7" s="1126">
        <v>360</v>
      </c>
      <c r="I7" s="350"/>
      <c r="J7" s="1685" t="s">
        <v>914</v>
      </c>
      <c r="K7" s="1686"/>
      <c r="L7" s="1164"/>
      <c r="M7" s="1685" t="s">
        <v>914</v>
      </c>
      <c r="N7" s="1686"/>
      <c r="O7" s="1164"/>
      <c r="P7" s="1685" t="s">
        <v>914</v>
      </c>
      <c r="Q7" s="1686"/>
      <c r="R7" s="1122"/>
      <c r="S7" s="1170"/>
      <c r="T7" s="1125" t="s">
        <v>2852</v>
      </c>
      <c r="U7" s="1141">
        <f t="shared" si="3"/>
        <v>0.56464379947229548</v>
      </c>
      <c r="V7" s="360">
        <v>214</v>
      </c>
      <c r="W7" s="1126">
        <v>379</v>
      </c>
      <c r="X7" s="1141">
        <f t="shared" si="2"/>
        <v>0.56338028169014087</v>
      </c>
      <c r="Y7" s="360">
        <v>640</v>
      </c>
      <c r="Z7" s="1126">
        <v>1136</v>
      </c>
      <c r="AA7" s="350"/>
      <c r="AB7" s="1685" t="s">
        <v>914</v>
      </c>
      <c r="AC7" s="1686"/>
      <c r="AD7" s="1164"/>
      <c r="AE7" s="1685" t="s">
        <v>914</v>
      </c>
      <c r="AF7" s="1686"/>
      <c r="AG7" s="1164"/>
      <c r="AH7" s="1685" t="s">
        <v>914</v>
      </c>
      <c r="AI7" s="1686"/>
      <c r="AJ7" s="1122"/>
      <c r="AK7" s="1156">
        <v>1030</v>
      </c>
      <c r="AL7" s="1156"/>
      <c r="AM7" s="1166"/>
      <c r="AN7" s="1156"/>
      <c r="AO7" s="1156"/>
      <c r="AV7" s="1202"/>
    </row>
    <row r="8" spans="1:48" ht="16.5" x14ac:dyDescent="0.3">
      <c r="A8" s="1194" t="s">
        <v>2908</v>
      </c>
      <c r="B8" s="1195" t="s">
        <v>3123</v>
      </c>
      <c r="C8" s="1141">
        <f t="shared" si="0"/>
        <v>1</v>
      </c>
      <c r="D8" s="360">
        <v>180</v>
      </c>
      <c r="E8" s="1126">
        <v>180</v>
      </c>
      <c r="F8" s="1141">
        <f t="shared" si="1"/>
        <v>1</v>
      </c>
      <c r="G8" s="360">
        <v>360</v>
      </c>
      <c r="H8" s="1126">
        <v>360</v>
      </c>
      <c r="I8" s="350"/>
      <c r="J8" s="1143">
        <f>J3-J5</f>
        <v>0.80703273861077429</v>
      </c>
      <c r="K8" s="1148">
        <f>K3-K5</f>
        <v>0.80767961997756821</v>
      </c>
      <c r="L8" s="1149"/>
      <c r="M8" s="1150">
        <f>M3-M5</f>
        <v>254</v>
      </c>
      <c r="N8" s="1138">
        <f>N3-N5</f>
        <v>1324</v>
      </c>
      <c r="O8" s="1149"/>
      <c r="P8" s="1150">
        <f>P3-P5</f>
        <v>844</v>
      </c>
      <c r="Q8" s="1138">
        <f>Q3-Q5</f>
        <v>3520</v>
      </c>
      <c r="R8" s="879"/>
      <c r="S8" s="1170"/>
      <c r="T8" s="1125" t="s">
        <v>2853</v>
      </c>
      <c r="U8" s="1141">
        <f t="shared" si="3"/>
        <v>0.46205357142857145</v>
      </c>
      <c r="V8" s="360">
        <v>414</v>
      </c>
      <c r="W8" s="1126">
        <v>896</v>
      </c>
      <c r="X8" s="1141">
        <f t="shared" si="2"/>
        <v>0.46205357142857145</v>
      </c>
      <c r="Y8" s="360">
        <v>1242</v>
      </c>
      <c r="Z8" s="1126">
        <v>2688</v>
      </c>
      <c r="AA8" s="350"/>
      <c r="AB8" s="1143">
        <f>AB3-AB5</f>
        <v>0.28846153846153844</v>
      </c>
      <c r="AC8" s="1148">
        <f>AC3-AC5</f>
        <v>0.30075593952483803</v>
      </c>
      <c r="AD8" s="1149"/>
      <c r="AE8" s="1150">
        <f>AE3-AE5</f>
        <v>810</v>
      </c>
      <c r="AF8" s="1138">
        <f>AF3-AF5</f>
        <v>1408</v>
      </c>
      <c r="AG8" s="1149"/>
      <c r="AH8" s="1150">
        <f>AH3-AH5</f>
        <v>987</v>
      </c>
      <c r="AI8" s="1138">
        <f>AI3-AI5</f>
        <v>1936</v>
      </c>
      <c r="AJ8" s="879"/>
      <c r="AK8" s="1156">
        <v>635</v>
      </c>
      <c r="AL8" s="1156"/>
      <c r="AM8" s="1166"/>
      <c r="AN8" s="1156"/>
      <c r="AO8" s="1156"/>
      <c r="AQ8" s="347">
        <v>24</v>
      </c>
    </row>
    <row r="9" spans="1:48" ht="16.5" x14ac:dyDescent="0.3">
      <c r="A9" s="1194" t="s">
        <v>2908</v>
      </c>
      <c r="B9" s="1195" t="s">
        <v>3125</v>
      </c>
      <c r="C9" s="1141">
        <f t="shared" si="0"/>
        <v>1</v>
      </c>
      <c r="D9" s="360">
        <v>180</v>
      </c>
      <c r="E9" s="1126">
        <v>180</v>
      </c>
      <c r="F9" s="1141">
        <f t="shared" si="1"/>
        <v>1</v>
      </c>
      <c r="G9" s="360">
        <v>360</v>
      </c>
      <c r="H9" s="1126">
        <v>360</v>
      </c>
      <c r="I9" s="350"/>
      <c r="J9" s="1685" t="s">
        <v>2905</v>
      </c>
      <c r="K9" s="1686"/>
      <c r="L9" s="1163"/>
      <c r="M9" s="1687" t="s">
        <v>2901</v>
      </c>
      <c r="N9" s="1688"/>
      <c r="O9" s="1163"/>
      <c r="P9" s="1685" t="s">
        <v>2901</v>
      </c>
      <c r="Q9" s="1686"/>
      <c r="R9" s="1147"/>
      <c r="S9" s="1170"/>
      <c r="T9" s="1125" t="s">
        <v>2854</v>
      </c>
      <c r="U9" s="1141">
        <f t="shared" si="3"/>
        <v>0.46205357142857145</v>
      </c>
      <c r="V9" s="360">
        <v>414</v>
      </c>
      <c r="W9" s="1126">
        <v>896</v>
      </c>
      <c r="X9" s="1141">
        <f t="shared" si="2"/>
        <v>0.46205357142857145</v>
      </c>
      <c r="Y9" s="360">
        <v>1242</v>
      </c>
      <c r="Z9" s="1126">
        <v>2688</v>
      </c>
      <c r="AA9" s="350"/>
      <c r="AB9" s="1685" t="s">
        <v>2905</v>
      </c>
      <c r="AC9" s="1686"/>
      <c r="AD9" s="1163"/>
      <c r="AE9" s="1687" t="s">
        <v>2901</v>
      </c>
      <c r="AF9" s="1688"/>
      <c r="AG9" s="1163"/>
      <c r="AH9" s="1685" t="s">
        <v>2901</v>
      </c>
      <c r="AI9" s="1686"/>
      <c r="AJ9" s="1147"/>
      <c r="AK9" s="1156"/>
      <c r="AL9" s="1156"/>
      <c r="AM9" s="1166"/>
      <c r="AN9" s="1156"/>
      <c r="AO9" s="1156"/>
      <c r="AQ9" s="347">
        <v>480</v>
      </c>
    </row>
    <row r="10" spans="1:48" ht="16.5" x14ac:dyDescent="0.3">
      <c r="A10" s="1194" t="s">
        <v>2908</v>
      </c>
      <c r="B10" s="1195" t="s">
        <v>3126</v>
      </c>
      <c r="C10" s="1141">
        <f t="shared" si="0"/>
        <v>1</v>
      </c>
      <c r="D10" s="360">
        <v>180</v>
      </c>
      <c r="E10" s="1126">
        <v>180</v>
      </c>
      <c r="F10" s="1141">
        <f t="shared" si="1"/>
        <v>1</v>
      </c>
      <c r="G10" s="360">
        <v>360</v>
      </c>
      <c r="H10" s="1126">
        <v>360</v>
      </c>
      <c r="I10" s="350"/>
      <c r="J10" s="1158">
        <f>MEDIAN($C3:$C181)</f>
        <v>0.47368421052631576</v>
      </c>
      <c r="K10" s="1139">
        <f>MEDIAN(F3:F181)</f>
        <v>0.47368421052631576</v>
      </c>
      <c r="L10" s="879"/>
      <c r="M10" s="1133">
        <f>MEDIAN($D3:$D181)</f>
        <v>360</v>
      </c>
      <c r="N10" s="1138">
        <f>MEDIAN(G3:G181)</f>
        <v>1080</v>
      </c>
      <c r="O10" s="879"/>
      <c r="P10" s="1150">
        <f>MEDIAN($E3:$E181)</f>
        <v>780</v>
      </c>
      <c r="Q10" s="1138">
        <f>MEDIAN(H3:H181)</f>
        <v>2340</v>
      </c>
      <c r="R10" s="1149"/>
      <c r="S10" s="1170"/>
      <c r="T10" s="1125" t="s">
        <v>2855</v>
      </c>
      <c r="U10" s="1141">
        <f t="shared" si="3"/>
        <v>0.46205357142857145</v>
      </c>
      <c r="V10" s="360">
        <v>414</v>
      </c>
      <c r="W10" s="1126">
        <v>896</v>
      </c>
      <c r="X10" s="1141">
        <f t="shared" si="2"/>
        <v>0.46205357142857145</v>
      </c>
      <c r="Y10" s="360">
        <v>828</v>
      </c>
      <c r="Z10" s="1126">
        <v>1792</v>
      </c>
      <c r="AA10" s="350"/>
      <c r="AB10" s="1158">
        <f>MEDIAN($U3:$U49)</f>
        <v>0.56224350205198359</v>
      </c>
      <c r="AC10" s="1139">
        <f>MEDIAN(X3:X49)</f>
        <v>0.5625</v>
      </c>
      <c r="AD10" s="879"/>
      <c r="AE10" s="1133">
        <f>MEDIAN($V3:$V49)</f>
        <v>411</v>
      </c>
      <c r="AF10" s="1138">
        <f>MEDIAN(Y3:Y49)</f>
        <v>1170</v>
      </c>
      <c r="AG10" s="879"/>
      <c r="AH10" s="1150">
        <f>MEDIAN($W3:$W49)</f>
        <v>780</v>
      </c>
      <c r="AI10" s="1138">
        <f>MEDIAN(Z3:Z49)</f>
        <v>2436</v>
      </c>
      <c r="AJ10" s="1149"/>
      <c r="AK10" s="1156"/>
      <c r="AL10" s="1156"/>
      <c r="AM10" s="1166"/>
      <c r="AN10" s="1156"/>
      <c r="AO10" s="1156"/>
      <c r="AQ10" s="347">
        <f>AQ9*AQ8</f>
        <v>11520</v>
      </c>
    </row>
    <row r="11" spans="1:48" ht="16.5" x14ac:dyDescent="0.3">
      <c r="A11" s="1194" t="s">
        <v>2908</v>
      </c>
      <c r="B11" s="1195" t="s">
        <v>2907</v>
      </c>
      <c r="C11" s="1141">
        <f t="shared" si="0"/>
        <v>1.2160493827160495</v>
      </c>
      <c r="D11" s="360">
        <v>197</v>
      </c>
      <c r="E11" s="1126">
        <v>162</v>
      </c>
      <c r="F11" s="1141">
        <f t="shared" si="1"/>
        <v>1.2160493827160495</v>
      </c>
      <c r="G11" s="360">
        <v>394</v>
      </c>
      <c r="H11" s="1126">
        <v>324</v>
      </c>
      <c r="I11" s="350"/>
      <c r="J11" s="1685" t="s">
        <v>2906</v>
      </c>
      <c r="K11" s="1686"/>
      <c r="L11" s="1163"/>
      <c r="M11" s="1687" t="s">
        <v>2902</v>
      </c>
      <c r="N11" s="1688"/>
      <c r="O11" s="1163"/>
      <c r="P11" s="1685" t="s">
        <v>2902</v>
      </c>
      <c r="Q11" s="1686"/>
      <c r="S11" s="1170"/>
      <c r="T11" s="1125" t="s">
        <v>2856</v>
      </c>
      <c r="U11" s="1141">
        <f t="shared" si="3"/>
        <v>0.46205357142857145</v>
      </c>
      <c r="V11" s="360">
        <v>414</v>
      </c>
      <c r="W11" s="1126">
        <v>896</v>
      </c>
      <c r="X11" s="1141">
        <f t="shared" si="2"/>
        <v>0.46205357142857145</v>
      </c>
      <c r="Y11" s="360">
        <v>828</v>
      </c>
      <c r="Z11" s="1126">
        <v>1792</v>
      </c>
      <c r="AA11" s="350"/>
      <c r="AB11" s="1685" t="s">
        <v>2906</v>
      </c>
      <c r="AC11" s="1686"/>
      <c r="AD11" s="1163"/>
      <c r="AE11" s="1687" t="s">
        <v>2902</v>
      </c>
      <c r="AF11" s="1688"/>
      <c r="AG11" s="1163"/>
      <c r="AH11" s="1685" t="s">
        <v>2902</v>
      </c>
      <c r="AI11" s="1686"/>
      <c r="AK11" s="1156"/>
      <c r="AL11" s="1156"/>
      <c r="AM11" s="1166"/>
      <c r="AN11" s="1156"/>
      <c r="AO11" s="1156"/>
    </row>
    <row r="12" spans="1:48" ht="16.5" x14ac:dyDescent="0.3">
      <c r="A12" s="1194" t="s">
        <v>2908</v>
      </c>
      <c r="B12" s="1195" t="s">
        <v>2909</v>
      </c>
      <c r="C12" s="1141">
        <f t="shared" si="0"/>
        <v>1.2173913043478262</v>
      </c>
      <c r="D12" s="360">
        <v>224</v>
      </c>
      <c r="E12" s="1126">
        <v>184</v>
      </c>
      <c r="F12" s="1141">
        <f t="shared" si="1"/>
        <v>1.2173913043478262</v>
      </c>
      <c r="G12" s="360">
        <v>448</v>
      </c>
      <c r="H12" s="1126">
        <v>368</v>
      </c>
      <c r="I12" s="350"/>
      <c r="J12" s="1158">
        <f>AVERAGE($C5:$C43)</f>
        <v>0.69549902086729321</v>
      </c>
      <c r="K12" s="1139">
        <f>AVERAGE(F5:F43)</f>
        <v>0.69549902086729321</v>
      </c>
      <c r="L12" s="879"/>
      <c r="M12" s="1165">
        <f>AVERAGE($D5:$D43)</f>
        <v>309.28205128205127</v>
      </c>
      <c r="N12" s="1138">
        <f>AVERAGE(G5:G43)</f>
        <v>891.38461538461536</v>
      </c>
      <c r="O12" s="879"/>
      <c r="P12" s="1150">
        <f>AVERAGE($E5:$E43)</f>
        <v>506.12820512820514</v>
      </c>
      <c r="Q12" s="1138">
        <f>AVERAGE(H5:H43)</f>
        <v>1496.3589743589744</v>
      </c>
      <c r="S12" s="1170"/>
      <c r="T12" s="1125" t="s">
        <v>2857</v>
      </c>
      <c r="U12" s="1141">
        <f t="shared" si="3"/>
        <v>0.46182266009852219</v>
      </c>
      <c r="V12" s="360">
        <v>375</v>
      </c>
      <c r="W12" s="1126">
        <v>812</v>
      </c>
      <c r="X12" s="1141">
        <f t="shared" si="2"/>
        <v>0.46182266009852219</v>
      </c>
      <c r="Y12" s="360">
        <v>1125</v>
      </c>
      <c r="Z12" s="1126">
        <v>2436</v>
      </c>
      <c r="AA12" s="350"/>
      <c r="AB12" s="1158">
        <f>AVERAGE($U5:$U51)</f>
        <v>0.56203343633441527</v>
      </c>
      <c r="AC12" s="1139">
        <f>AVERAGE(X5:X51)</f>
        <v>0.56174961227299025</v>
      </c>
      <c r="AD12" s="879"/>
      <c r="AE12" s="1165">
        <f>AVERAGE($V5:$V51)</f>
        <v>469.42222222222222</v>
      </c>
      <c r="AF12" s="1138">
        <f>AVERAGE(Y5:Y51)</f>
        <v>1215.9555555555555</v>
      </c>
      <c r="AG12" s="879"/>
      <c r="AH12" s="1150">
        <f>AVERAGE($W5:$W51)</f>
        <v>820.95555555555552</v>
      </c>
      <c r="AI12" s="1138">
        <f>AVERAGE(Z5:Z51)</f>
        <v>2194.5333333333333</v>
      </c>
      <c r="AK12" s="1156"/>
      <c r="AL12" s="1156"/>
      <c r="AM12" s="1166"/>
      <c r="AN12" s="1156"/>
      <c r="AO12" s="1156"/>
    </row>
    <row r="13" spans="1:48" ht="16.5" x14ac:dyDescent="0.3">
      <c r="A13" s="1194" t="s">
        <v>2908</v>
      </c>
      <c r="B13" s="1195" t="s">
        <v>2910</v>
      </c>
      <c r="C13" s="1141">
        <f t="shared" si="0"/>
        <v>1</v>
      </c>
      <c r="D13" s="360">
        <v>227</v>
      </c>
      <c r="E13" s="1126">
        <v>227</v>
      </c>
      <c r="F13" s="1141">
        <f t="shared" si="1"/>
        <v>1</v>
      </c>
      <c r="G13" s="360">
        <v>454</v>
      </c>
      <c r="H13" s="1126">
        <v>454</v>
      </c>
      <c r="I13" s="350"/>
      <c r="S13" s="1170"/>
      <c r="T13" s="1125" t="s">
        <v>2858</v>
      </c>
      <c r="U13" s="1141">
        <f t="shared" si="3"/>
        <v>0.46182266009852219</v>
      </c>
      <c r="V13" s="360">
        <v>375</v>
      </c>
      <c r="W13" s="1126">
        <v>812</v>
      </c>
      <c r="X13" s="1141">
        <f t="shared" si="2"/>
        <v>0.46182266009852219</v>
      </c>
      <c r="Y13" s="360">
        <v>1125</v>
      </c>
      <c r="Z13" s="1126">
        <v>2436</v>
      </c>
      <c r="AA13" s="350"/>
      <c r="AK13" s="1156"/>
      <c r="AL13" s="1416">
        <f>AL18+AL14</f>
        <v>0.15625</v>
      </c>
      <c r="AM13" s="1166"/>
      <c r="AN13" s="1156"/>
      <c r="AO13" s="1156"/>
    </row>
    <row r="14" spans="1:48" ht="16.5" x14ac:dyDescent="0.3">
      <c r="A14" s="1194" t="s">
        <v>2908</v>
      </c>
      <c r="B14" s="1195" t="s">
        <v>2913</v>
      </c>
      <c r="C14" s="1141">
        <f t="shared" si="0"/>
        <v>1</v>
      </c>
      <c r="D14" s="360">
        <v>227</v>
      </c>
      <c r="E14" s="1126">
        <v>227</v>
      </c>
      <c r="F14" s="1141">
        <f t="shared" si="1"/>
        <v>1</v>
      </c>
      <c r="G14" s="360">
        <v>454</v>
      </c>
      <c r="H14" s="1126">
        <v>454</v>
      </c>
      <c r="I14" s="1157"/>
      <c r="J14" s="10" t="str">
        <f>"*" &amp; TEXT(1080/1920, "0.000")</f>
        <v>*0.563</v>
      </c>
      <c r="K14" s="10" t="s">
        <v>2903</v>
      </c>
      <c r="S14" s="1170"/>
      <c r="T14" s="1125" t="s">
        <v>2859</v>
      </c>
      <c r="U14" s="1141">
        <f t="shared" si="3"/>
        <v>0.46182266009852219</v>
      </c>
      <c r="V14" s="360">
        <v>375</v>
      </c>
      <c r="W14" s="1126">
        <v>812</v>
      </c>
      <c r="X14" s="1141">
        <f t="shared" si="2"/>
        <v>0.46182266009852219</v>
      </c>
      <c r="Y14" s="360">
        <v>1125</v>
      </c>
      <c r="Z14" s="1126">
        <v>2436</v>
      </c>
      <c r="AA14" s="1157"/>
      <c r="AB14" s="10" t="str">
        <f>"*" &amp; TEXT(1080/1920, "0.000")</f>
        <v>*0.563</v>
      </c>
      <c r="AC14" s="10" t="s">
        <v>2903</v>
      </c>
      <c r="AK14" s="1156"/>
      <c r="AL14" s="1156">
        <f>AL15/2</f>
        <v>3.125E-2</v>
      </c>
      <c r="AM14" s="1166"/>
      <c r="AN14" s="1156"/>
      <c r="AO14" s="1156"/>
    </row>
    <row r="15" spans="1:48" ht="16.5" x14ac:dyDescent="0.3">
      <c r="A15" s="1194" t="s">
        <v>2908</v>
      </c>
      <c r="B15" s="1195" t="s">
        <v>2914</v>
      </c>
      <c r="C15" s="1141">
        <f t="shared" si="0"/>
        <v>1</v>
      </c>
      <c r="D15" s="360">
        <v>227</v>
      </c>
      <c r="E15" s="1126">
        <v>227</v>
      </c>
      <c r="F15" s="1141">
        <f t="shared" si="1"/>
        <v>1</v>
      </c>
      <c r="G15" s="360">
        <v>454</v>
      </c>
      <c r="H15" s="1126">
        <v>454</v>
      </c>
      <c r="I15" s="350"/>
      <c r="J15" s="10" t="s">
        <v>2904</v>
      </c>
      <c r="S15" s="1170"/>
      <c r="T15" s="1125" t="s">
        <v>2860</v>
      </c>
      <c r="U15" s="1141">
        <f t="shared" si="3"/>
        <v>0.46182266009852219</v>
      </c>
      <c r="V15" s="360">
        <v>375</v>
      </c>
      <c r="W15" s="1126">
        <v>812</v>
      </c>
      <c r="X15" s="1141">
        <f t="shared" si="2"/>
        <v>0.46182266009852219</v>
      </c>
      <c r="Y15" s="360">
        <v>1125</v>
      </c>
      <c r="Z15" s="1126">
        <v>2436</v>
      </c>
      <c r="AA15" s="350"/>
      <c r="AB15" s="10" t="s">
        <v>2904</v>
      </c>
      <c r="AK15" s="1156"/>
      <c r="AL15" s="1415">
        <f>AM18-AL18</f>
        <v>6.25E-2</v>
      </c>
      <c r="AM15" s="1166"/>
      <c r="AN15" s="1156">
        <f>AL18+(AK18/2)</f>
        <v>0.15625</v>
      </c>
      <c r="AO15" s="1156"/>
    </row>
    <row r="16" spans="1:48" ht="16.5" x14ac:dyDescent="0.3">
      <c r="A16" s="1194" t="s">
        <v>2923</v>
      </c>
      <c r="B16" s="1195" t="s">
        <v>2944</v>
      </c>
      <c r="C16" s="1141">
        <f t="shared" si="0"/>
        <v>0.56338028169014087</v>
      </c>
      <c r="D16" s="360">
        <v>320</v>
      </c>
      <c r="E16" s="1126">
        <v>568</v>
      </c>
      <c r="F16" s="1141">
        <f t="shared" si="1"/>
        <v>0.56338028169014087</v>
      </c>
      <c r="G16" s="360">
        <v>640</v>
      </c>
      <c r="H16" s="1126">
        <v>1136</v>
      </c>
      <c r="I16" s="350"/>
      <c r="S16" s="1170"/>
      <c r="T16" s="1125" t="s">
        <v>2861</v>
      </c>
      <c r="U16" s="1141">
        <f t="shared" si="3"/>
        <v>0.5625</v>
      </c>
      <c r="V16" s="360">
        <v>414</v>
      </c>
      <c r="W16" s="1126">
        <v>736</v>
      </c>
      <c r="X16" s="1141">
        <f t="shared" si="2"/>
        <v>0.5625</v>
      </c>
      <c r="Y16" s="360">
        <v>1080</v>
      </c>
      <c r="Z16" s="1126">
        <v>1920</v>
      </c>
      <c r="AA16" s="350"/>
      <c r="AK16" s="1156"/>
      <c r="AL16" s="1156"/>
      <c r="AM16" s="1166"/>
      <c r="AN16" s="1156"/>
      <c r="AO16" s="1156"/>
    </row>
    <row r="17" spans="1:52" ht="16.5" x14ac:dyDescent="0.3">
      <c r="A17" s="1194" t="s">
        <v>2923</v>
      </c>
      <c r="B17" s="1195" t="s">
        <v>2945</v>
      </c>
      <c r="C17" s="1141">
        <f t="shared" si="0"/>
        <v>0.56338028169014087</v>
      </c>
      <c r="D17" s="360">
        <v>320</v>
      </c>
      <c r="E17" s="1126">
        <v>568</v>
      </c>
      <c r="F17" s="1141">
        <f t="shared" si="1"/>
        <v>0.56338028169014087</v>
      </c>
      <c r="G17" s="360">
        <v>640</v>
      </c>
      <c r="H17" s="1126">
        <v>1136</v>
      </c>
      <c r="I17" s="350"/>
      <c r="S17" s="1170"/>
      <c r="T17" s="1125" t="s">
        <v>2862</v>
      </c>
      <c r="U17" s="1141">
        <f t="shared" si="3"/>
        <v>0.56221889055472263</v>
      </c>
      <c r="V17" s="360">
        <v>375</v>
      </c>
      <c r="W17" s="1126">
        <v>667</v>
      </c>
      <c r="X17" s="1141">
        <f t="shared" si="2"/>
        <v>0.56221889055472263</v>
      </c>
      <c r="Y17" s="360">
        <v>750</v>
      </c>
      <c r="Z17" s="1126">
        <v>1334</v>
      </c>
      <c r="AA17" s="350"/>
      <c r="AK17" s="1173" t="s">
        <v>3131</v>
      </c>
      <c r="AL17" s="1173" t="s">
        <v>3132</v>
      </c>
      <c r="AM17" s="1174" t="s">
        <v>3133</v>
      </c>
      <c r="AN17" s="1173" t="s">
        <v>3134</v>
      </c>
      <c r="AO17" s="1173" t="s">
        <v>3135</v>
      </c>
      <c r="AP17" s="1173" t="s">
        <v>3136</v>
      </c>
      <c r="AQ17" s="1173" t="s">
        <v>3137</v>
      </c>
      <c r="AR17" s="1173" t="s">
        <v>3138</v>
      </c>
      <c r="AS17" s="1173" t="s">
        <v>3139</v>
      </c>
      <c r="AT17" s="1173" t="s">
        <v>3140</v>
      </c>
      <c r="AU17" s="1173" t="s">
        <v>3141</v>
      </c>
      <c r="AV17" s="1173" t="s">
        <v>3142</v>
      </c>
      <c r="AW17" s="1173" t="s">
        <v>3143</v>
      </c>
      <c r="AX17" s="1173" t="s">
        <v>3144</v>
      </c>
      <c r="AY17" s="1173" t="s">
        <v>3145</v>
      </c>
      <c r="AZ17" s="1173" t="s">
        <v>3146</v>
      </c>
    </row>
    <row r="18" spans="1:52" ht="16.5" x14ac:dyDescent="0.3">
      <c r="A18" s="1194" t="s">
        <v>2923</v>
      </c>
      <c r="B18" s="1195" t="s">
        <v>2946</v>
      </c>
      <c r="C18" s="1141">
        <f t="shared" si="0"/>
        <v>0.56338028169014087</v>
      </c>
      <c r="D18" s="360">
        <v>320</v>
      </c>
      <c r="E18" s="1126">
        <v>568</v>
      </c>
      <c r="F18" s="1141">
        <f t="shared" si="1"/>
        <v>0.56338028169014087</v>
      </c>
      <c r="G18" s="360">
        <v>640</v>
      </c>
      <c r="H18" s="1126">
        <v>1136</v>
      </c>
      <c r="I18" s="350"/>
      <c r="S18" s="1170"/>
      <c r="T18" s="1125" t="s">
        <v>2863</v>
      </c>
      <c r="U18" s="1141">
        <f t="shared" si="3"/>
        <v>0.5625</v>
      </c>
      <c r="V18" s="360">
        <v>414</v>
      </c>
      <c r="W18" s="1126">
        <v>736</v>
      </c>
      <c r="X18" s="1141">
        <f t="shared" si="2"/>
        <v>0.5625</v>
      </c>
      <c r="Y18" s="360">
        <v>1080</v>
      </c>
      <c r="Z18" s="1126">
        <v>1920</v>
      </c>
      <c r="AA18" s="350"/>
      <c r="AK18" s="1203">
        <f>1/16</f>
        <v>6.25E-2</v>
      </c>
      <c r="AL18" s="1204">
        <f>(COLUMN() - COLUMN($AJ18)) * $AK18</f>
        <v>0.125</v>
      </c>
      <c r="AM18" s="1205">
        <f t="shared" ref="AM18:AZ18" si="4">(COLUMN() - COLUMN($AJ18)) * $AK18</f>
        <v>0.1875</v>
      </c>
      <c r="AN18" s="1206">
        <f t="shared" si="4"/>
        <v>0.25</v>
      </c>
      <c r="AO18" s="1205">
        <f t="shared" si="4"/>
        <v>0.3125</v>
      </c>
      <c r="AP18" s="1204">
        <f t="shared" si="4"/>
        <v>0.375</v>
      </c>
      <c r="AQ18" s="1205">
        <f t="shared" si="4"/>
        <v>0.4375</v>
      </c>
      <c r="AR18" s="1207">
        <f t="shared" si="4"/>
        <v>0.5</v>
      </c>
      <c r="AS18" s="1205">
        <f t="shared" si="4"/>
        <v>0.5625</v>
      </c>
      <c r="AT18" s="1204">
        <f t="shared" si="4"/>
        <v>0.625</v>
      </c>
      <c r="AU18" s="1205">
        <f t="shared" si="4"/>
        <v>0.6875</v>
      </c>
      <c r="AV18" s="1206">
        <f t="shared" si="4"/>
        <v>0.75</v>
      </c>
      <c r="AW18" s="1205">
        <f t="shared" si="4"/>
        <v>0.8125</v>
      </c>
      <c r="AX18" s="1204">
        <f t="shared" si="4"/>
        <v>0.875</v>
      </c>
      <c r="AY18" s="1205">
        <f t="shared" si="4"/>
        <v>0.9375</v>
      </c>
      <c r="AZ18" s="1208">
        <f t="shared" si="4"/>
        <v>1</v>
      </c>
    </row>
    <row r="19" spans="1:52" ht="16.5" x14ac:dyDescent="0.3">
      <c r="A19" s="1194" t="s">
        <v>2923</v>
      </c>
      <c r="B19" s="1195" t="s">
        <v>2954</v>
      </c>
      <c r="C19" s="1141">
        <f t="shared" si="0"/>
        <v>0.56338028169014087</v>
      </c>
      <c r="D19" s="360">
        <v>320</v>
      </c>
      <c r="E19" s="1126">
        <v>568</v>
      </c>
      <c r="F19" s="1141">
        <f t="shared" si="1"/>
        <v>0.56338028169014087</v>
      </c>
      <c r="G19" s="360">
        <v>640</v>
      </c>
      <c r="H19" s="1126">
        <v>1136</v>
      </c>
      <c r="I19" s="350"/>
      <c r="J19" s="347">
        <v>375</v>
      </c>
      <c r="K19" s="347">
        <v>985</v>
      </c>
      <c r="L19" s="347">
        <f>J19/K19</f>
        <v>0.38071065989847713</v>
      </c>
      <c r="N19" s="347">
        <v>333</v>
      </c>
      <c r="O19" s="347">
        <v>320</v>
      </c>
      <c r="S19" s="1170"/>
      <c r="T19" s="1125" t="s">
        <v>2864</v>
      </c>
      <c r="U19" s="1141">
        <f t="shared" si="3"/>
        <v>0.56221889055472263</v>
      </c>
      <c r="V19" s="360">
        <v>375</v>
      </c>
      <c r="W19" s="1126">
        <v>667</v>
      </c>
      <c r="X19" s="1141">
        <f t="shared" si="2"/>
        <v>0.56221889055472263</v>
      </c>
      <c r="Y19" s="360">
        <v>750</v>
      </c>
      <c r="Z19" s="1126">
        <v>1334</v>
      </c>
      <c r="AA19" s="350"/>
      <c r="AK19" s="1156"/>
      <c r="AL19" s="1156"/>
      <c r="AM19" s="1166"/>
      <c r="AN19" s="1156"/>
      <c r="AO19" s="1156"/>
    </row>
    <row r="20" spans="1:52" ht="16.5" x14ac:dyDescent="0.3">
      <c r="A20" s="1194" t="s">
        <v>2923</v>
      </c>
      <c r="B20" s="1195" t="s">
        <v>3009</v>
      </c>
      <c r="C20" s="1141">
        <f t="shared" si="0"/>
        <v>0.5</v>
      </c>
      <c r="D20" s="360">
        <v>320</v>
      </c>
      <c r="E20" s="1126">
        <v>640</v>
      </c>
      <c r="F20" s="1141">
        <f t="shared" si="1"/>
        <v>0.5</v>
      </c>
      <c r="G20" s="360">
        <v>480</v>
      </c>
      <c r="H20" s="1126">
        <v>960</v>
      </c>
      <c r="I20" s="350"/>
      <c r="K20" s="864">
        <f>J19/J5</f>
        <v>913.83495145631059</v>
      </c>
      <c r="L20" s="864">
        <f>J19/J3</f>
        <v>308.03571428571428</v>
      </c>
      <c r="N20" s="864">
        <f>P20-N19</f>
        <v>-59.464285714285722</v>
      </c>
      <c r="P20" s="864">
        <f>N19/J3</f>
        <v>273.53571428571428</v>
      </c>
      <c r="S20" s="1170"/>
      <c r="T20" s="1125" t="s">
        <v>2865</v>
      </c>
      <c r="U20" s="1141">
        <f t="shared" si="3"/>
        <v>0.5625</v>
      </c>
      <c r="V20" s="360">
        <v>414</v>
      </c>
      <c r="W20" s="1126">
        <v>736</v>
      </c>
      <c r="X20" s="1141">
        <f t="shared" si="2"/>
        <v>0.5625</v>
      </c>
      <c r="Y20" s="360">
        <v>1080</v>
      </c>
      <c r="Z20" s="1126">
        <v>1920</v>
      </c>
      <c r="AA20" s="350"/>
      <c r="AK20" s="1176" t="s">
        <v>2198</v>
      </c>
      <c r="AL20" s="1173" t="s">
        <v>3148</v>
      </c>
      <c r="AM20" s="1175" t="s">
        <v>3147</v>
      </c>
      <c r="AN20" s="1156"/>
      <c r="AO20" s="1156"/>
    </row>
    <row r="21" spans="1:52" ht="16.5" x14ac:dyDescent="0.3">
      <c r="A21" s="1194" t="s">
        <v>2923</v>
      </c>
      <c r="B21" s="1195" t="s">
        <v>2968</v>
      </c>
      <c r="C21" s="1141">
        <f t="shared" si="0"/>
        <v>0.5625</v>
      </c>
      <c r="D21" s="360">
        <v>360</v>
      </c>
      <c r="E21" s="1126">
        <v>640</v>
      </c>
      <c r="F21" s="1141">
        <f t="shared" si="1"/>
        <v>0.5625</v>
      </c>
      <c r="G21" s="360">
        <v>1080</v>
      </c>
      <c r="H21" s="1126">
        <v>1920</v>
      </c>
      <c r="I21" s="350"/>
      <c r="K21" s="864">
        <f>K19-K20</f>
        <v>71.165048543689409</v>
      </c>
      <c r="L21" s="864">
        <f>K19-L20</f>
        <v>676.96428571428578</v>
      </c>
      <c r="N21" s="864">
        <f>P21-N19</f>
        <v>370</v>
      </c>
      <c r="P21" s="864">
        <f>N19/J10</f>
        <v>703</v>
      </c>
      <c r="S21" s="1170"/>
      <c r="T21" s="1125" t="s">
        <v>2866</v>
      </c>
      <c r="U21" s="1141">
        <f t="shared" si="3"/>
        <v>0.56221889055472263</v>
      </c>
      <c r="V21" s="360">
        <v>375</v>
      </c>
      <c r="W21" s="1126">
        <v>667</v>
      </c>
      <c r="X21" s="1141">
        <f t="shared" si="2"/>
        <v>0.56221889055472263</v>
      </c>
      <c r="Y21" s="360">
        <v>750</v>
      </c>
      <c r="Z21" s="1126">
        <v>1334</v>
      </c>
      <c r="AA21" s="350"/>
      <c r="AK21" s="1177">
        <v>1</v>
      </c>
      <c r="AL21" s="1181">
        <v>289</v>
      </c>
      <c r="AM21" s="1178"/>
      <c r="AN21" s="1156">
        <f>AL21/16</f>
        <v>18.0625</v>
      </c>
      <c r="AO21" s="1156"/>
    </row>
    <row r="22" spans="1:52" ht="16.5" x14ac:dyDescent="0.3">
      <c r="A22" s="1194" t="s">
        <v>2923</v>
      </c>
      <c r="B22" s="1195" t="s">
        <v>2973</v>
      </c>
      <c r="C22" s="1141">
        <f t="shared" si="0"/>
        <v>0.5625</v>
      </c>
      <c r="D22" s="360">
        <v>360</v>
      </c>
      <c r="E22" s="1126">
        <v>640</v>
      </c>
      <c r="F22" s="1141">
        <f t="shared" si="1"/>
        <v>0.5625</v>
      </c>
      <c r="G22" s="360">
        <v>1080</v>
      </c>
      <c r="H22" s="1126">
        <v>1920</v>
      </c>
      <c r="I22" s="350"/>
      <c r="K22" s="864">
        <v>642</v>
      </c>
      <c r="L22" s="347">
        <v>642</v>
      </c>
      <c r="S22" s="1170"/>
      <c r="T22" s="1125" t="s">
        <v>2867</v>
      </c>
      <c r="U22" s="1141">
        <f t="shared" si="3"/>
        <v>0.5625</v>
      </c>
      <c r="V22" s="360">
        <v>414</v>
      </c>
      <c r="W22" s="1126">
        <v>736</v>
      </c>
      <c r="X22" s="1141">
        <f t="shared" si="2"/>
        <v>0.5625</v>
      </c>
      <c r="Y22" s="360">
        <v>1080</v>
      </c>
      <c r="Z22" s="1126">
        <v>1920</v>
      </c>
      <c r="AA22" s="350"/>
      <c r="AK22" s="1177">
        <v>1.0625</v>
      </c>
      <c r="AL22" s="1181">
        <v>298</v>
      </c>
      <c r="AM22" s="1178"/>
      <c r="AN22" s="1156">
        <f t="shared" ref="AN22:AN25" si="5">AL22/16</f>
        <v>18.625</v>
      </c>
      <c r="AO22" s="1156"/>
    </row>
    <row r="23" spans="1:52" ht="16.5" x14ac:dyDescent="0.3">
      <c r="A23" s="1194" t="s">
        <v>2923</v>
      </c>
      <c r="B23" s="1195" t="s">
        <v>2974</v>
      </c>
      <c r="C23" s="1141">
        <f t="shared" si="0"/>
        <v>0.5625</v>
      </c>
      <c r="D23" s="360">
        <v>360</v>
      </c>
      <c r="E23" s="1126">
        <v>640</v>
      </c>
      <c r="F23" s="1141">
        <f t="shared" si="1"/>
        <v>0.5625</v>
      </c>
      <c r="G23" s="360">
        <v>1080</v>
      </c>
      <c r="H23" s="1126">
        <v>1920</v>
      </c>
      <c r="I23" s="350"/>
      <c r="K23" s="864">
        <f>K22-K21</f>
        <v>570.83495145631059</v>
      </c>
      <c r="L23" s="347">
        <f>L22-L21</f>
        <v>-34.964285714285779</v>
      </c>
      <c r="S23" s="1170"/>
      <c r="T23" s="1125" t="s">
        <v>2868</v>
      </c>
      <c r="U23" s="1141">
        <f t="shared" si="3"/>
        <v>0.56221889055472263</v>
      </c>
      <c r="V23" s="360">
        <v>375</v>
      </c>
      <c r="W23" s="1126">
        <v>667</v>
      </c>
      <c r="X23" s="1141">
        <f t="shared" si="2"/>
        <v>0.56221889055472263</v>
      </c>
      <c r="Y23" s="360">
        <v>750</v>
      </c>
      <c r="Z23" s="1126">
        <v>1334</v>
      </c>
      <c r="AA23" s="350"/>
      <c r="AK23" s="1183">
        <v>1.125</v>
      </c>
      <c r="AL23" s="1184">
        <v>307</v>
      </c>
      <c r="AM23" s="1185"/>
      <c r="AN23" s="1156">
        <f t="shared" si="5"/>
        <v>19.1875</v>
      </c>
      <c r="AO23" s="1156"/>
    </row>
    <row r="24" spans="1:52" ht="16.5" x14ac:dyDescent="0.3">
      <c r="A24" s="1194" t="s">
        <v>2923</v>
      </c>
      <c r="B24" s="1195" t="s">
        <v>2975</v>
      </c>
      <c r="C24" s="1141">
        <f t="shared" si="0"/>
        <v>0.5625</v>
      </c>
      <c r="D24" s="360">
        <v>360</v>
      </c>
      <c r="E24" s="1126">
        <v>640</v>
      </c>
      <c r="F24" s="1141">
        <f t="shared" si="1"/>
        <v>0.5625</v>
      </c>
      <c r="G24" s="360">
        <v>1080</v>
      </c>
      <c r="H24" s="1126">
        <v>1920</v>
      </c>
      <c r="I24" s="350"/>
      <c r="M24" s="457" t="s">
        <v>71</v>
      </c>
      <c r="N24" s="457" t="s">
        <v>3128</v>
      </c>
      <c r="O24" s="457" t="s">
        <v>58</v>
      </c>
      <c r="S24" s="1170"/>
      <c r="T24" s="1125" t="s">
        <v>2869</v>
      </c>
      <c r="U24" s="1141">
        <f t="shared" si="3"/>
        <v>0.74963396778916547</v>
      </c>
      <c r="V24" s="360">
        <v>1024</v>
      </c>
      <c r="W24" s="1126">
        <v>1366</v>
      </c>
      <c r="X24" s="1141">
        <f t="shared" si="2"/>
        <v>0.74963396778916547</v>
      </c>
      <c r="Y24" s="360">
        <v>2048</v>
      </c>
      <c r="Z24" s="1126">
        <v>2732</v>
      </c>
      <c r="AA24" s="350"/>
      <c r="AK24" s="1177">
        <v>1.25</v>
      </c>
      <c r="AL24" s="1181"/>
      <c r="AM24" s="1178">
        <v>327</v>
      </c>
      <c r="AN24" s="1156">
        <f t="shared" si="5"/>
        <v>0</v>
      </c>
      <c r="AO24" s="1156"/>
    </row>
    <row r="25" spans="1:52" ht="16.5" x14ac:dyDescent="0.3">
      <c r="A25" s="1194" t="s">
        <v>2923</v>
      </c>
      <c r="B25" s="1195" t="s">
        <v>2976</v>
      </c>
      <c r="C25" s="1141">
        <f t="shared" si="0"/>
        <v>0.5625</v>
      </c>
      <c r="D25" s="360">
        <v>360</v>
      </c>
      <c r="E25" s="1126">
        <v>640</v>
      </c>
      <c r="F25" s="1141">
        <f t="shared" si="1"/>
        <v>0.5625</v>
      </c>
      <c r="G25" s="360">
        <v>1440</v>
      </c>
      <c r="H25" s="1126">
        <v>2560</v>
      </c>
      <c r="I25" s="350"/>
      <c r="L25" s="423" t="s">
        <v>3129</v>
      </c>
      <c r="M25" s="347">
        <v>872</v>
      </c>
      <c r="N25" s="347">
        <v>618</v>
      </c>
      <c r="O25" s="347">
        <f>N25/M25</f>
        <v>0.70871559633027525</v>
      </c>
      <c r="S25" s="1170"/>
      <c r="T25" s="1125" t="s">
        <v>2894</v>
      </c>
      <c r="U25" s="1141">
        <f t="shared" si="3"/>
        <v>0.75</v>
      </c>
      <c r="V25" s="360">
        <v>768</v>
      </c>
      <c r="W25" s="1126">
        <v>1024</v>
      </c>
      <c r="X25" s="1141">
        <f t="shared" si="2"/>
        <v>0.75</v>
      </c>
      <c r="Y25" s="360">
        <v>1536</v>
      </c>
      <c r="Z25" s="1126">
        <v>2048</v>
      </c>
      <c r="AA25" s="350"/>
      <c r="AK25" s="1179">
        <v>1.3125</v>
      </c>
      <c r="AL25" s="1182"/>
      <c r="AM25" s="1180">
        <v>336</v>
      </c>
      <c r="AN25" s="1156">
        <f t="shared" si="5"/>
        <v>0</v>
      </c>
      <c r="AO25" s="1156"/>
    </row>
    <row r="26" spans="1:52" ht="16.5" x14ac:dyDescent="0.3">
      <c r="A26" s="1194" t="s">
        <v>2923</v>
      </c>
      <c r="B26" s="1195" t="s">
        <v>2977</v>
      </c>
      <c r="C26" s="1141">
        <f t="shared" si="0"/>
        <v>0.5625</v>
      </c>
      <c r="D26" s="360">
        <v>360</v>
      </c>
      <c r="E26" s="1126">
        <v>640</v>
      </c>
      <c r="F26" s="1141">
        <f t="shared" si="1"/>
        <v>0.5625</v>
      </c>
      <c r="G26" s="360">
        <v>1440</v>
      </c>
      <c r="H26" s="1126">
        <v>2560</v>
      </c>
      <c r="I26" s="350"/>
      <c r="L26" s="1172" t="s">
        <v>3130</v>
      </c>
      <c r="M26" s="864">
        <f>M25*N27</f>
        <v>451.52103559870545</v>
      </c>
      <c r="N26" s="347">
        <v>320</v>
      </c>
      <c r="O26" s="347">
        <f>N26/M26</f>
        <v>0.70871559633027525</v>
      </c>
      <c r="S26" s="1170"/>
      <c r="T26" s="1125" t="s">
        <v>2870</v>
      </c>
      <c r="U26" s="1141">
        <f t="shared" si="3"/>
        <v>0.75</v>
      </c>
      <c r="V26" s="360">
        <v>768</v>
      </c>
      <c r="W26" s="1126">
        <v>1024</v>
      </c>
      <c r="X26" s="1141">
        <f t="shared" si="2"/>
        <v>0.75</v>
      </c>
      <c r="Y26" s="360">
        <v>1536</v>
      </c>
      <c r="Z26" s="1126">
        <v>2048</v>
      </c>
      <c r="AA26" s="350"/>
      <c r="AK26" s="1156"/>
      <c r="AL26" s="1156"/>
      <c r="AM26" s="1166"/>
      <c r="AN26" s="1156"/>
      <c r="AO26" s="1156"/>
    </row>
    <row r="27" spans="1:52" ht="16.5" x14ac:dyDescent="0.3">
      <c r="A27" s="1194" t="s">
        <v>2923</v>
      </c>
      <c r="B27" s="1195" t="s">
        <v>2990</v>
      </c>
      <c r="C27" s="1141">
        <f t="shared" si="0"/>
        <v>0.5625</v>
      </c>
      <c r="D27" s="360">
        <v>360</v>
      </c>
      <c r="E27" s="1126">
        <v>640</v>
      </c>
      <c r="F27" s="1141">
        <f t="shared" si="1"/>
        <v>0.5625</v>
      </c>
      <c r="G27" s="360">
        <v>1440</v>
      </c>
      <c r="H27" s="1126">
        <v>2560</v>
      </c>
      <c r="I27" s="350"/>
      <c r="L27" s="1172" t="s">
        <v>58</v>
      </c>
      <c r="M27" s="411">
        <f>M26/M25</f>
        <v>0.51779935275080902</v>
      </c>
      <c r="N27" s="411">
        <f>N26/N25</f>
        <v>0.51779935275080902</v>
      </c>
      <c r="S27" s="1170"/>
      <c r="T27" s="1125" t="s">
        <v>2871</v>
      </c>
      <c r="U27" s="1141">
        <f t="shared" si="3"/>
        <v>0.75</v>
      </c>
      <c r="V27" s="360">
        <v>768</v>
      </c>
      <c r="W27" s="1126">
        <v>1024</v>
      </c>
      <c r="X27" s="1141">
        <f t="shared" si="2"/>
        <v>0.75</v>
      </c>
      <c r="Y27" s="360">
        <v>768</v>
      </c>
      <c r="Z27" s="1126">
        <v>1024</v>
      </c>
      <c r="AA27" s="350"/>
      <c r="AK27" s="1156"/>
      <c r="AL27" s="1156"/>
      <c r="AM27" s="1166"/>
      <c r="AN27" s="1156"/>
      <c r="AO27" s="1156"/>
    </row>
    <row r="28" spans="1:52" ht="16.5" x14ac:dyDescent="0.3">
      <c r="A28" s="1194" t="s">
        <v>2923</v>
      </c>
      <c r="B28" s="1195" t="s">
        <v>2999</v>
      </c>
      <c r="C28" s="1141">
        <f t="shared" si="0"/>
        <v>0.5625</v>
      </c>
      <c r="D28" s="360">
        <v>360</v>
      </c>
      <c r="E28" s="1126">
        <v>640</v>
      </c>
      <c r="F28" s="1141">
        <f t="shared" si="1"/>
        <v>0.5625</v>
      </c>
      <c r="G28" s="360">
        <v>1080</v>
      </c>
      <c r="H28" s="1126">
        <v>1920</v>
      </c>
      <c r="I28" s="350"/>
      <c r="S28" s="1170"/>
      <c r="T28" s="1125" t="s">
        <v>2872</v>
      </c>
      <c r="U28" s="1141">
        <f t="shared" si="3"/>
        <v>0.75</v>
      </c>
      <c r="V28" s="360">
        <v>768</v>
      </c>
      <c r="W28" s="1126">
        <v>1024</v>
      </c>
      <c r="X28" s="1141">
        <f t="shared" si="2"/>
        <v>0.75</v>
      </c>
      <c r="Y28" s="360">
        <v>1536</v>
      </c>
      <c r="Z28" s="1126">
        <v>2048</v>
      </c>
      <c r="AA28" s="350"/>
      <c r="AK28" s="1156"/>
      <c r="AL28" s="1156"/>
      <c r="AM28" s="1166"/>
      <c r="AN28" s="1156"/>
      <c r="AO28" s="1156"/>
    </row>
    <row r="29" spans="1:52" ht="16.5" x14ac:dyDescent="0.3">
      <c r="A29" s="1194" t="s">
        <v>2923</v>
      </c>
      <c r="B29" s="1195" t="s">
        <v>3000</v>
      </c>
      <c r="C29" s="1141">
        <f t="shared" si="0"/>
        <v>0.5625</v>
      </c>
      <c r="D29" s="360">
        <v>360</v>
      </c>
      <c r="E29" s="1126">
        <v>640</v>
      </c>
      <c r="F29" s="1141">
        <f t="shared" si="1"/>
        <v>0.5625</v>
      </c>
      <c r="G29" s="360">
        <v>1080</v>
      </c>
      <c r="H29" s="1126">
        <v>1920</v>
      </c>
      <c r="I29" s="350"/>
      <c r="L29" s="1200"/>
      <c r="M29" s="1199" t="s">
        <v>1689</v>
      </c>
      <c r="N29" s="1200" t="s">
        <v>3149</v>
      </c>
      <c r="S29" s="1170"/>
      <c r="T29" s="1125" t="s">
        <v>2873</v>
      </c>
      <c r="U29" s="1141">
        <f t="shared" si="3"/>
        <v>0.56224350205198359</v>
      </c>
      <c r="V29" s="360">
        <v>411</v>
      </c>
      <c r="W29" s="1126">
        <v>731</v>
      </c>
      <c r="X29" s="1141">
        <f t="shared" si="2"/>
        <v>0.5625</v>
      </c>
      <c r="Y29" s="360">
        <v>1440</v>
      </c>
      <c r="Z29" s="1126">
        <v>2560</v>
      </c>
      <c r="AA29" s="350"/>
      <c r="AK29" s="1156"/>
      <c r="AL29" s="1156"/>
      <c r="AM29" s="1166"/>
      <c r="AN29" s="1156"/>
      <c r="AO29" s="1156"/>
    </row>
    <row r="30" spans="1:52" ht="16.5" x14ac:dyDescent="0.3">
      <c r="A30" s="1194" t="s">
        <v>2923</v>
      </c>
      <c r="B30" s="1195" t="s">
        <v>3003</v>
      </c>
      <c r="C30" s="1141">
        <f t="shared" si="0"/>
        <v>0.5625</v>
      </c>
      <c r="D30" s="360">
        <v>360</v>
      </c>
      <c r="E30" s="1126">
        <v>640</v>
      </c>
      <c r="F30" s="1141">
        <f t="shared" si="1"/>
        <v>0.5625</v>
      </c>
      <c r="G30" s="360">
        <v>1440</v>
      </c>
      <c r="H30" s="1126">
        <v>2560</v>
      </c>
      <c r="I30" s="350"/>
      <c r="L30" s="347">
        <v>1000</v>
      </c>
      <c r="M30" s="347">
        <v>160</v>
      </c>
      <c r="N30" s="411">
        <f>L30/M30</f>
        <v>6.25</v>
      </c>
      <c r="S30" s="1170"/>
      <c r="T30" s="1125" t="s">
        <v>2874</v>
      </c>
      <c r="U30" s="1141">
        <f t="shared" si="3"/>
        <v>0.56224350205198359</v>
      </c>
      <c r="V30" s="360">
        <v>411</v>
      </c>
      <c r="W30" s="1126">
        <v>731</v>
      </c>
      <c r="X30" s="1141">
        <f t="shared" si="2"/>
        <v>0.5625</v>
      </c>
      <c r="Y30" s="360">
        <v>1080</v>
      </c>
      <c r="Z30" s="1126">
        <v>1920</v>
      </c>
      <c r="AA30" s="350"/>
      <c r="AK30" s="1156"/>
      <c r="AL30" s="1156"/>
      <c r="AM30" s="1166"/>
      <c r="AN30" s="1156"/>
      <c r="AO30" s="1156"/>
    </row>
    <row r="31" spans="1:52" ht="16.5" x14ac:dyDescent="0.3">
      <c r="A31" s="1194" t="s">
        <v>2923</v>
      </c>
      <c r="B31" s="1195" t="s">
        <v>2880</v>
      </c>
      <c r="C31" s="1141">
        <f t="shared" si="0"/>
        <v>0.5625</v>
      </c>
      <c r="D31" s="360">
        <v>360</v>
      </c>
      <c r="E31" s="1126">
        <v>640</v>
      </c>
      <c r="F31" s="1141">
        <f t="shared" si="1"/>
        <v>0.5625</v>
      </c>
      <c r="G31" s="360">
        <v>1440</v>
      </c>
      <c r="H31" s="1126">
        <v>2560</v>
      </c>
      <c r="I31" s="350"/>
      <c r="L31" s="347">
        <v>1000</v>
      </c>
      <c r="M31" s="347">
        <v>165</v>
      </c>
      <c r="N31" s="347">
        <f>L31/M31</f>
        <v>6.0606060606060606</v>
      </c>
      <c r="S31" s="1170"/>
      <c r="T31" s="1125" t="s">
        <v>2875</v>
      </c>
      <c r="U31" s="1141">
        <f t="shared" si="3"/>
        <v>0.56224350205198359</v>
      </c>
      <c r="V31" s="360">
        <v>411</v>
      </c>
      <c r="W31" s="1126">
        <v>731</v>
      </c>
      <c r="X31" s="1141">
        <f t="shared" si="2"/>
        <v>0.5625</v>
      </c>
      <c r="Y31" s="360">
        <v>1080</v>
      </c>
      <c r="Z31" s="1126">
        <v>1920</v>
      </c>
      <c r="AA31" s="350"/>
      <c r="AK31" s="1156"/>
      <c r="AL31" s="1156"/>
      <c r="AM31" s="1166"/>
      <c r="AN31" s="1156"/>
      <c r="AO31" s="1156"/>
    </row>
    <row r="32" spans="1:52" ht="16.5" x14ac:dyDescent="0.3">
      <c r="A32" s="1194" t="s">
        <v>2923</v>
      </c>
      <c r="B32" s="1195" t="s">
        <v>3008</v>
      </c>
      <c r="C32" s="1141">
        <f t="shared" si="0"/>
        <v>0.5625</v>
      </c>
      <c r="D32" s="360">
        <v>360</v>
      </c>
      <c r="E32" s="1126">
        <v>640</v>
      </c>
      <c r="F32" s="1141">
        <f t="shared" si="1"/>
        <v>0.5625</v>
      </c>
      <c r="G32" s="360">
        <v>720</v>
      </c>
      <c r="H32" s="1126">
        <v>1280</v>
      </c>
      <c r="I32" s="350"/>
      <c r="L32" s="347">
        <v>1000</v>
      </c>
      <c r="M32" s="347">
        <v>170</v>
      </c>
      <c r="N32" s="411">
        <f>L32/M32</f>
        <v>5.882352941176471</v>
      </c>
      <c r="S32" s="1170"/>
      <c r="T32" s="1125" t="s">
        <v>2876</v>
      </c>
      <c r="U32" s="1141">
        <f t="shared" si="3"/>
        <v>0.56224350205198359</v>
      </c>
      <c r="V32" s="360">
        <v>411</v>
      </c>
      <c r="W32" s="1126">
        <v>731</v>
      </c>
      <c r="X32" s="1141">
        <f t="shared" si="2"/>
        <v>0.5625</v>
      </c>
      <c r="Y32" s="360">
        <v>1440</v>
      </c>
      <c r="Z32" s="1126">
        <v>2560</v>
      </c>
      <c r="AA32" s="350"/>
      <c r="AK32" s="1156"/>
      <c r="AL32" s="1156"/>
      <c r="AM32" s="1166"/>
      <c r="AN32" s="1156"/>
      <c r="AO32" s="1156"/>
    </row>
    <row r="33" spans="1:41" ht="16.5" x14ac:dyDescent="0.3">
      <c r="A33" s="1194" t="s">
        <v>2923</v>
      </c>
      <c r="B33" s="1195" t="s">
        <v>3010</v>
      </c>
      <c r="C33" s="1141">
        <f t="shared" si="0"/>
        <v>0.5625</v>
      </c>
      <c r="D33" s="360">
        <v>360</v>
      </c>
      <c r="E33" s="1126">
        <v>640</v>
      </c>
      <c r="F33" s="1141">
        <f t="shared" si="1"/>
        <v>0.5625</v>
      </c>
      <c r="G33" s="360">
        <v>720</v>
      </c>
      <c r="H33" s="1126">
        <v>1280</v>
      </c>
      <c r="I33" s="350"/>
      <c r="L33" s="347">
        <v>1000</v>
      </c>
      <c r="M33" s="347">
        <v>175</v>
      </c>
      <c r="N33" s="411">
        <f>L33/M33</f>
        <v>5.7142857142857144</v>
      </c>
      <c r="S33" s="1170"/>
      <c r="T33" s="1125" t="s">
        <v>2877</v>
      </c>
      <c r="U33" s="1141">
        <f t="shared" si="3"/>
        <v>0.56224350205198359</v>
      </c>
      <c r="V33" s="360">
        <v>411</v>
      </c>
      <c r="W33" s="1126">
        <v>731</v>
      </c>
      <c r="X33" s="1141">
        <f t="shared" si="2"/>
        <v>0.5625</v>
      </c>
      <c r="Y33" s="360">
        <v>1080</v>
      </c>
      <c r="Z33" s="1126">
        <v>1920</v>
      </c>
      <c r="AA33" s="350"/>
      <c r="AK33" s="1156"/>
      <c r="AL33" s="1156"/>
      <c r="AM33" s="1166"/>
      <c r="AN33" s="1156"/>
      <c r="AO33" s="1156"/>
    </row>
    <row r="34" spans="1:41" ht="16.5" x14ac:dyDescent="0.3">
      <c r="A34" s="1194" t="s">
        <v>2923</v>
      </c>
      <c r="B34" s="1195" t="s">
        <v>3015</v>
      </c>
      <c r="C34" s="1141">
        <f t="shared" si="0"/>
        <v>0.5625</v>
      </c>
      <c r="D34" s="360">
        <v>360</v>
      </c>
      <c r="E34" s="1126">
        <v>640</v>
      </c>
      <c r="F34" s="1141">
        <f t="shared" si="1"/>
        <v>0.5625</v>
      </c>
      <c r="G34" s="360">
        <v>1080</v>
      </c>
      <c r="H34" s="1126">
        <v>1920</v>
      </c>
      <c r="I34" s="350"/>
      <c r="L34" s="347">
        <v>1000</v>
      </c>
      <c r="M34" s="347">
        <v>180</v>
      </c>
      <c r="N34" s="347">
        <f>L34/M34</f>
        <v>5.5555555555555554</v>
      </c>
      <c r="S34" s="1170"/>
      <c r="T34" s="1125" t="s">
        <v>2878</v>
      </c>
      <c r="U34" s="1141">
        <f t="shared" si="3"/>
        <v>0.49939246658566222</v>
      </c>
      <c r="V34" s="360">
        <v>411</v>
      </c>
      <c r="W34" s="1126">
        <v>823</v>
      </c>
      <c r="X34" s="1141">
        <f t="shared" si="2"/>
        <v>0.5</v>
      </c>
      <c r="Y34" s="360">
        <v>1440</v>
      </c>
      <c r="Z34" s="1126">
        <v>2880</v>
      </c>
      <c r="AA34" s="350"/>
      <c r="AK34" s="1156"/>
      <c r="AL34" s="1156"/>
      <c r="AM34" s="1166"/>
      <c r="AN34" s="1156"/>
      <c r="AO34" s="1156"/>
    </row>
    <row r="35" spans="1:41" ht="16.5" x14ac:dyDescent="0.3">
      <c r="A35" s="1194" t="s">
        <v>2923</v>
      </c>
      <c r="B35" s="1195" t="s">
        <v>3018</v>
      </c>
      <c r="C35" s="1141">
        <f t="shared" si="0"/>
        <v>0.5625</v>
      </c>
      <c r="D35" s="360">
        <v>360</v>
      </c>
      <c r="E35" s="1126">
        <v>640</v>
      </c>
      <c r="F35" s="1141">
        <f t="shared" si="1"/>
        <v>0.5625</v>
      </c>
      <c r="G35" s="360">
        <v>720</v>
      </c>
      <c r="H35" s="1126">
        <v>1280</v>
      </c>
      <c r="I35" s="350"/>
      <c r="L35" s="347">
        <v>1000</v>
      </c>
      <c r="M35" s="347">
        <v>240</v>
      </c>
      <c r="N35" s="347">
        <f t="shared" ref="N35:N37" si="6">L35/M35</f>
        <v>4.166666666666667</v>
      </c>
      <c r="S35" s="1170"/>
      <c r="T35" s="1125" t="s">
        <v>2879</v>
      </c>
      <c r="U35" s="1141">
        <f t="shared" si="3"/>
        <v>0.56271981242672919</v>
      </c>
      <c r="V35" s="360">
        <v>480</v>
      </c>
      <c r="W35" s="1126">
        <v>853</v>
      </c>
      <c r="X35" s="1141">
        <f t="shared" si="2"/>
        <v>0.5625</v>
      </c>
      <c r="Y35" s="360">
        <v>1440</v>
      </c>
      <c r="Z35" s="1126">
        <v>2560</v>
      </c>
      <c r="AA35" s="350"/>
      <c r="AK35" s="1156"/>
      <c r="AL35" s="1156"/>
      <c r="AM35" s="1166"/>
      <c r="AN35" s="1156"/>
      <c r="AO35" s="1156"/>
    </row>
    <row r="36" spans="1:41" ht="16.5" x14ac:dyDescent="0.3">
      <c r="A36" s="1194" t="s">
        <v>2923</v>
      </c>
      <c r="B36" s="1195" t="s">
        <v>3045</v>
      </c>
      <c r="C36" s="1141">
        <f t="shared" si="0"/>
        <v>0.5625</v>
      </c>
      <c r="D36" s="360">
        <v>360</v>
      </c>
      <c r="E36" s="1126">
        <v>640</v>
      </c>
      <c r="F36" s="1141">
        <f t="shared" si="1"/>
        <v>0.5625</v>
      </c>
      <c r="G36" s="360">
        <v>1080</v>
      </c>
      <c r="H36" s="1126">
        <v>1920</v>
      </c>
      <c r="I36" s="350"/>
      <c r="L36" s="347">
        <v>1000</v>
      </c>
      <c r="M36" s="347">
        <v>360</v>
      </c>
      <c r="N36" s="347">
        <f t="shared" si="6"/>
        <v>2.7777777777777777</v>
      </c>
      <c r="S36" s="1170"/>
      <c r="T36" s="1125" t="s">
        <v>2880</v>
      </c>
      <c r="U36" s="1141">
        <f t="shared" si="3"/>
        <v>0.5625</v>
      </c>
      <c r="V36" s="360">
        <v>360</v>
      </c>
      <c r="W36" s="1126">
        <v>640</v>
      </c>
      <c r="X36" s="1141">
        <f t="shared" si="2"/>
        <v>0.5625</v>
      </c>
      <c r="Y36" s="360">
        <v>1440</v>
      </c>
      <c r="Z36" s="1126">
        <v>2560</v>
      </c>
      <c r="AA36" s="350"/>
      <c r="AK36" s="1156"/>
      <c r="AL36" s="1156"/>
      <c r="AM36" s="1166"/>
      <c r="AN36" s="1156"/>
      <c r="AO36" s="1156"/>
    </row>
    <row r="37" spans="1:41" ht="16.5" x14ac:dyDescent="0.3">
      <c r="A37" s="1194" t="s">
        <v>2923</v>
      </c>
      <c r="B37" s="1195" t="s">
        <v>3046</v>
      </c>
      <c r="C37" s="1141">
        <f t="shared" si="0"/>
        <v>0.5625</v>
      </c>
      <c r="D37" s="360">
        <v>360</v>
      </c>
      <c r="E37" s="1126">
        <v>640</v>
      </c>
      <c r="F37" s="1141">
        <f t="shared" si="1"/>
        <v>0.5625</v>
      </c>
      <c r="G37" s="360">
        <v>1440</v>
      </c>
      <c r="H37" s="1126">
        <v>2560</v>
      </c>
      <c r="I37" s="350"/>
      <c r="L37" s="347">
        <v>1000</v>
      </c>
      <c r="M37" s="347">
        <v>480</v>
      </c>
      <c r="N37" s="347">
        <f t="shared" si="6"/>
        <v>2.0833333333333335</v>
      </c>
      <c r="S37" s="1170"/>
      <c r="T37" s="1125" t="s">
        <v>2881</v>
      </c>
      <c r="U37" s="1141">
        <f t="shared" si="3"/>
        <v>0.5625</v>
      </c>
      <c r="V37" s="360">
        <v>360</v>
      </c>
      <c r="W37" s="1126">
        <v>640</v>
      </c>
      <c r="X37" s="1141">
        <f t="shared" si="2"/>
        <v>0.5625</v>
      </c>
      <c r="Y37" s="360">
        <v>1440</v>
      </c>
      <c r="Z37" s="1126">
        <v>2560</v>
      </c>
      <c r="AA37" s="350"/>
      <c r="AK37" s="1156"/>
      <c r="AL37" s="1156"/>
      <c r="AM37" s="1166"/>
      <c r="AN37" s="1156"/>
      <c r="AO37" s="1156"/>
    </row>
    <row r="38" spans="1:41" ht="16.5" x14ac:dyDescent="0.3">
      <c r="A38" s="1194" t="s">
        <v>2923</v>
      </c>
      <c r="B38" s="1195" t="s">
        <v>3061</v>
      </c>
      <c r="C38" s="1141">
        <f t="shared" si="0"/>
        <v>0.5625</v>
      </c>
      <c r="D38" s="360">
        <v>360</v>
      </c>
      <c r="E38" s="1126">
        <v>640</v>
      </c>
      <c r="F38" s="1141">
        <f t="shared" si="1"/>
        <v>0.5625</v>
      </c>
      <c r="G38" s="360">
        <v>1440</v>
      </c>
      <c r="H38" s="1126">
        <v>2560</v>
      </c>
      <c r="I38" s="350"/>
      <c r="S38" s="1170"/>
      <c r="T38" s="1125" t="s">
        <v>2882</v>
      </c>
      <c r="U38" s="1141">
        <f t="shared" si="3"/>
        <v>0.5625</v>
      </c>
      <c r="V38" s="360">
        <v>360</v>
      </c>
      <c r="W38" s="1126">
        <v>640</v>
      </c>
      <c r="X38" s="1141">
        <f t="shared" si="2"/>
        <v>0.5625</v>
      </c>
      <c r="Y38" s="360">
        <v>1440</v>
      </c>
      <c r="Z38" s="1126">
        <v>2560</v>
      </c>
      <c r="AA38" s="350"/>
      <c r="AK38" s="1156"/>
      <c r="AL38" s="1156"/>
      <c r="AM38" s="1166"/>
      <c r="AN38" s="1156"/>
      <c r="AO38" s="1156"/>
    </row>
    <row r="39" spans="1:41" ht="16.5" x14ac:dyDescent="0.3">
      <c r="A39" s="1194" t="s">
        <v>2923</v>
      </c>
      <c r="B39" s="1195" t="s">
        <v>3062</v>
      </c>
      <c r="C39" s="1141">
        <f t="shared" si="0"/>
        <v>0.5625</v>
      </c>
      <c r="D39" s="360">
        <v>360</v>
      </c>
      <c r="E39" s="1126">
        <v>640</v>
      </c>
      <c r="F39" s="1141">
        <f t="shared" si="1"/>
        <v>0.5625</v>
      </c>
      <c r="G39" s="360">
        <v>1440</v>
      </c>
      <c r="H39" s="1126">
        <v>2560</v>
      </c>
      <c r="I39" s="350"/>
      <c r="S39" s="1170"/>
      <c r="T39" s="1125" t="s">
        <v>2883</v>
      </c>
      <c r="U39" s="1141">
        <f t="shared" si="3"/>
        <v>0.56271981242672919</v>
      </c>
      <c r="V39" s="360">
        <v>480</v>
      </c>
      <c r="W39" s="1126">
        <v>853</v>
      </c>
      <c r="X39" s="1141">
        <f t="shared" si="2"/>
        <v>0.5625</v>
      </c>
      <c r="Y39" s="360">
        <v>1080</v>
      </c>
      <c r="Z39" s="1126">
        <v>1920</v>
      </c>
      <c r="AA39" s="350"/>
      <c r="AK39" s="1156"/>
      <c r="AL39" s="1156"/>
      <c r="AM39" s="1166"/>
      <c r="AN39" s="1156"/>
      <c r="AO39" s="1156"/>
    </row>
    <row r="40" spans="1:41" ht="16.5" x14ac:dyDescent="0.3">
      <c r="A40" s="1194" t="s">
        <v>2923</v>
      </c>
      <c r="B40" s="1195" t="s">
        <v>3063</v>
      </c>
      <c r="C40" s="1141">
        <f t="shared" si="0"/>
        <v>0.5625</v>
      </c>
      <c r="D40" s="360">
        <v>360</v>
      </c>
      <c r="E40" s="1126">
        <v>640</v>
      </c>
      <c r="F40" s="1141">
        <f t="shared" si="1"/>
        <v>0.5625</v>
      </c>
      <c r="G40" s="360">
        <v>1440</v>
      </c>
      <c r="H40" s="1126">
        <v>2560</v>
      </c>
      <c r="I40" s="350"/>
      <c r="S40" s="1170"/>
      <c r="T40" s="1125" t="s">
        <v>2884</v>
      </c>
      <c r="U40" s="1141">
        <f t="shared" si="3"/>
        <v>0.48648648648648651</v>
      </c>
      <c r="V40" s="360">
        <v>360</v>
      </c>
      <c r="W40" s="1126">
        <v>740</v>
      </c>
      <c r="X40" s="1141">
        <f t="shared" si="2"/>
        <v>0.48648648648648651</v>
      </c>
      <c r="Y40" s="360">
        <v>1440</v>
      </c>
      <c r="Z40" s="1126">
        <v>2960</v>
      </c>
      <c r="AA40" s="350"/>
      <c r="AK40" s="1156"/>
      <c r="AL40" s="1156"/>
      <c r="AM40" s="1166"/>
      <c r="AN40" s="1156"/>
      <c r="AO40" s="1156"/>
    </row>
    <row r="41" spans="1:41" ht="16.5" x14ac:dyDescent="0.3">
      <c r="A41" s="1194" t="s">
        <v>2923</v>
      </c>
      <c r="B41" s="1195" t="s">
        <v>3064</v>
      </c>
      <c r="C41" s="1141">
        <f t="shared" si="0"/>
        <v>0.5625</v>
      </c>
      <c r="D41" s="360">
        <v>360</v>
      </c>
      <c r="E41" s="1126">
        <v>640</v>
      </c>
      <c r="F41" s="1141">
        <f t="shared" si="1"/>
        <v>0.5625</v>
      </c>
      <c r="G41" s="360">
        <v>1440</v>
      </c>
      <c r="H41" s="1126">
        <v>2560</v>
      </c>
      <c r="I41" s="350"/>
      <c r="S41" s="1170"/>
      <c r="T41" s="1125" t="s">
        <v>2885</v>
      </c>
      <c r="U41" s="1141">
        <f t="shared" si="3"/>
        <v>0.48648648648648651</v>
      </c>
      <c r="V41" s="360">
        <v>360</v>
      </c>
      <c r="W41" s="1126">
        <v>740</v>
      </c>
      <c r="X41" s="1141">
        <f t="shared" si="2"/>
        <v>0.48648648648648651</v>
      </c>
      <c r="Y41" s="360">
        <v>1440</v>
      </c>
      <c r="Z41" s="1126">
        <v>2960</v>
      </c>
      <c r="AA41" s="350"/>
      <c r="AK41" s="1156"/>
      <c r="AL41" s="1156"/>
      <c r="AM41" s="1166"/>
      <c r="AN41" s="1156"/>
      <c r="AO41" s="1156"/>
    </row>
    <row r="42" spans="1:41" ht="16.5" x14ac:dyDescent="0.3">
      <c r="A42" s="1194" t="s">
        <v>2923</v>
      </c>
      <c r="B42" s="1195" t="s">
        <v>3076</v>
      </c>
      <c r="C42" s="1141">
        <f t="shared" si="0"/>
        <v>0.5625</v>
      </c>
      <c r="D42" s="360">
        <v>360</v>
      </c>
      <c r="E42" s="1126">
        <v>640</v>
      </c>
      <c r="F42" s="1141">
        <f t="shared" si="1"/>
        <v>0.5625</v>
      </c>
      <c r="G42" s="360">
        <v>1080</v>
      </c>
      <c r="H42" s="1126">
        <v>1920</v>
      </c>
      <c r="I42" s="350"/>
      <c r="S42" s="1170"/>
      <c r="T42" s="1125" t="s">
        <v>2886</v>
      </c>
      <c r="U42" s="1141">
        <f t="shared" si="3"/>
        <v>0.48648648648648651</v>
      </c>
      <c r="V42" s="360">
        <v>360</v>
      </c>
      <c r="W42" s="1126">
        <v>740</v>
      </c>
      <c r="X42" s="1141">
        <f t="shared" si="2"/>
        <v>0.48648648648648651</v>
      </c>
      <c r="Y42" s="360">
        <v>1440</v>
      </c>
      <c r="Z42" s="1126">
        <v>2960</v>
      </c>
      <c r="AA42" s="350"/>
      <c r="AK42" s="1156"/>
      <c r="AL42" s="1156"/>
      <c r="AM42" s="1166"/>
      <c r="AN42" s="1156"/>
      <c r="AO42" s="1156"/>
    </row>
    <row r="43" spans="1:41" ht="16.5" x14ac:dyDescent="0.3">
      <c r="A43" s="1194" t="s">
        <v>2923</v>
      </c>
      <c r="B43" s="1195" t="s">
        <v>3077</v>
      </c>
      <c r="C43" s="1141">
        <f t="shared" si="0"/>
        <v>0.5625</v>
      </c>
      <c r="D43" s="360">
        <v>360</v>
      </c>
      <c r="E43" s="1126">
        <v>640</v>
      </c>
      <c r="F43" s="1141">
        <f t="shared" si="1"/>
        <v>0.5625</v>
      </c>
      <c r="G43" s="360">
        <v>1080</v>
      </c>
      <c r="H43" s="1126">
        <v>1920</v>
      </c>
      <c r="I43" s="350"/>
      <c r="S43" s="1170"/>
      <c r="T43" s="1125" t="s">
        <v>2887</v>
      </c>
      <c r="U43" s="1141">
        <f t="shared" si="3"/>
        <v>0.48648648648648651</v>
      </c>
      <c r="V43" s="360">
        <v>360</v>
      </c>
      <c r="W43" s="1126">
        <v>740</v>
      </c>
      <c r="X43" s="1141">
        <f t="shared" si="2"/>
        <v>0.48648648648648651</v>
      </c>
      <c r="Y43" s="360">
        <v>1440</v>
      </c>
      <c r="Z43" s="1126">
        <v>2960</v>
      </c>
      <c r="AA43" s="350"/>
      <c r="AK43" s="1156"/>
      <c r="AL43" s="1156"/>
      <c r="AM43" s="1166"/>
      <c r="AN43" s="1156"/>
      <c r="AO43" s="1156"/>
    </row>
    <row r="44" spans="1:41" ht="16.5" x14ac:dyDescent="0.3">
      <c r="A44" s="1194" t="s">
        <v>2923</v>
      </c>
      <c r="B44" s="1195" t="s">
        <v>3079</v>
      </c>
      <c r="C44" s="1141">
        <f t="shared" si="0"/>
        <v>0.5625</v>
      </c>
      <c r="D44" s="360">
        <v>360</v>
      </c>
      <c r="E44" s="1126">
        <v>640</v>
      </c>
      <c r="F44" s="1141">
        <f t="shared" si="1"/>
        <v>0.5625</v>
      </c>
      <c r="G44" s="360">
        <v>1080</v>
      </c>
      <c r="H44" s="1126">
        <v>1920</v>
      </c>
      <c r="I44" s="350"/>
      <c r="S44" s="1170"/>
      <c r="T44" s="1125" t="s">
        <v>2888</v>
      </c>
      <c r="U44" s="1141">
        <f t="shared" si="3"/>
        <v>0.5625</v>
      </c>
      <c r="V44" s="360">
        <v>360</v>
      </c>
      <c r="W44" s="1126">
        <v>640</v>
      </c>
      <c r="X44" s="1141">
        <f t="shared" si="2"/>
        <v>0.5625</v>
      </c>
      <c r="Y44" s="360">
        <v>1440</v>
      </c>
      <c r="Z44" s="1126">
        <v>2560</v>
      </c>
      <c r="AA44" s="350"/>
      <c r="AK44" s="1156"/>
      <c r="AL44" s="1156"/>
      <c r="AM44" s="1166"/>
      <c r="AN44" s="1156"/>
      <c r="AO44" s="1156"/>
    </row>
    <row r="45" spans="1:41" ht="16.5" x14ac:dyDescent="0.3">
      <c r="A45" s="1194" t="s">
        <v>2923</v>
      </c>
      <c r="B45" s="1195" t="s">
        <v>3080</v>
      </c>
      <c r="C45" s="1141">
        <f t="shared" si="0"/>
        <v>0.5625</v>
      </c>
      <c r="D45" s="360">
        <v>360</v>
      </c>
      <c r="E45" s="1126">
        <v>640</v>
      </c>
      <c r="F45" s="1141">
        <f t="shared" si="1"/>
        <v>0.5625</v>
      </c>
      <c r="G45" s="360">
        <v>1080</v>
      </c>
      <c r="H45" s="1126">
        <v>1920</v>
      </c>
      <c r="I45" s="350"/>
      <c r="S45" s="1170"/>
      <c r="T45" s="1125" t="s">
        <v>2889</v>
      </c>
      <c r="U45" s="1141">
        <f t="shared" si="3"/>
        <v>0.5625</v>
      </c>
      <c r="V45" s="360">
        <v>360</v>
      </c>
      <c r="W45" s="1126">
        <v>640</v>
      </c>
      <c r="X45" s="1141">
        <f t="shared" si="2"/>
        <v>0.5625</v>
      </c>
      <c r="Y45" s="360">
        <v>1440</v>
      </c>
      <c r="Z45" s="1126">
        <v>2560</v>
      </c>
      <c r="AA45" s="350"/>
      <c r="AK45" s="1156"/>
      <c r="AL45" s="1156"/>
      <c r="AM45" s="1166"/>
      <c r="AN45" s="1156"/>
      <c r="AO45" s="1156"/>
    </row>
    <row r="46" spans="1:41" ht="16.5" x14ac:dyDescent="0.3">
      <c r="A46" s="1194" t="s">
        <v>2923</v>
      </c>
      <c r="B46" s="1195" t="s">
        <v>3081</v>
      </c>
      <c r="C46" s="1141">
        <f t="shared" si="0"/>
        <v>0.5625</v>
      </c>
      <c r="D46" s="360">
        <v>360</v>
      </c>
      <c r="E46" s="1126">
        <v>640</v>
      </c>
      <c r="F46" s="1141">
        <f t="shared" si="1"/>
        <v>0.5625</v>
      </c>
      <c r="G46" s="360">
        <v>1080</v>
      </c>
      <c r="H46" s="1126">
        <v>1920</v>
      </c>
      <c r="I46" s="350"/>
      <c r="S46" s="1170"/>
      <c r="T46" s="1125" t="s">
        <v>2890</v>
      </c>
      <c r="U46" s="1141">
        <f t="shared" si="3"/>
        <v>0.625</v>
      </c>
      <c r="V46" s="360">
        <v>600</v>
      </c>
      <c r="W46" s="1126">
        <v>960</v>
      </c>
      <c r="X46" s="1141">
        <f t="shared" si="2"/>
        <v>0.625</v>
      </c>
      <c r="Y46" s="360">
        <v>1200</v>
      </c>
      <c r="Z46" s="1126">
        <v>1920</v>
      </c>
      <c r="AA46" s="350"/>
      <c r="AK46" s="1156"/>
      <c r="AL46" s="1156"/>
      <c r="AM46" s="1166"/>
      <c r="AN46" s="1156"/>
      <c r="AO46" s="1156"/>
    </row>
    <row r="47" spans="1:41" ht="16.5" x14ac:dyDescent="0.3">
      <c r="A47" s="1194" t="s">
        <v>2923</v>
      </c>
      <c r="B47" s="1195" t="s">
        <v>3086</v>
      </c>
      <c r="C47" s="1141">
        <f t="shared" si="0"/>
        <v>0.5625</v>
      </c>
      <c r="D47" s="360">
        <v>360</v>
      </c>
      <c r="E47" s="1126">
        <v>640</v>
      </c>
      <c r="F47" s="1141">
        <f t="shared" si="1"/>
        <v>0.5625</v>
      </c>
      <c r="G47" s="360">
        <v>1080</v>
      </c>
      <c r="H47" s="1126">
        <v>1920</v>
      </c>
      <c r="I47" s="350"/>
      <c r="S47" s="1170"/>
      <c r="T47" s="1125" t="s">
        <v>2891</v>
      </c>
      <c r="U47" s="1141">
        <f t="shared" si="3"/>
        <v>0.75</v>
      </c>
      <c r="V47" s="360">
        <v>768</v>
      </c>
      <c r="W47" s="1126">
        <v>1024</v>
      </c>
      <c r="X47" s="1141">
        <f t="shared" si="2"/>
        <v>0.75</v>
      </c>
      <c r="Y47" s="360">
        <v>1536</v>
      </c>
      <c r="Z47" s="1126">
        <v>2048</v>
      </c>
      <c r="AA47" s="350"/>
      <c r="AK47" s="1156"/>
      <c r="AL47" s="1156"/>
      <c r="AM47" s="1166"/>
      <c r="AN47" s="1156"/>
      <c r="AO47" s="1156"/>
    </row>
    <row r="48" spans="1:41" ht="16.5" x14ac:dyDescent="0.3">
      <c r="A48" s="1194" t="s">
        <v>2923</v>
      </c>
      <c r="B48" s="1195" t="s">
        <v>2969</v>
      </c>
      <c r="C48" s="1141">
        <f t="shared" si="0"/>
        <v>0.5</v>
      </c>
      <c r="D48" s="360">
        <v>360</v>
      </c>
      <c r="E48" s="1126">
        <v>720</v>
      </c>
      <c r="F48" s="1141">
        <f t="shared" si="1"/>
        <v>0.5</v>
      </c>
      <c r="G48" s="360">
        <v>1080</v>
      </c>
      <c r="H48" s="1126">
        <v>2160</v>
      </c>
      <c r="I48" s="350"/>
      <c r="S48" s="1170"/>
      <c r="T48" s="1125" t="s">
        <v>2892</v>
      </c>
      <c r="U48" s="1141">
        <f t="shared" si="3"/>
        <v>0.625</v>
      </c>
      <c r="V48" s="360">
        <v>800</v>
      </c>
      <c r="W48" s="1126">
        <v>1280</v>
      </c>
      <c r="X48" s="1141">
        <f t="shared" si="2"/>
        <v>0.625</v>
      </c>
      <c r="Y48" s="360">
        <v>800</v>
      </c>
      <c r="Z48" s="1126">
        <v>1280</v>
      </c>
      <c r="AA48" s="350"/>
      <c r="AK48" s="1156"/>
      <c r="AL48" s="1156"/>
      <c r="AM48" s="1166"/>
      <c r="AN48" s="1156"/>
      <c r="AO48" s="1156"/>
    </row>
    <row r="49" spans="1:41" ht="16.5" x14ac:dyDescent="0.3">
      <c r="A49" s="1194" t="s">
        <v>2923</v>
      </c>
      <c r="B49" s="1195" t="s">
        <v>2978</v>
      </c>
      <c r="C49" s="1141">
        <f t="shared" si="0"/>
        <v>0.5</v>
      </c>
      <c r="D49" s="360">
        <v>360</v>
      </c>
      <c r="E49" s="1126">
        <v>720</v>
      </c>
      <c r="F49" s="1141">
        <f t="shared" si="1"/>
        <v>0.5</v>
      </c>
      <c r="G49" s="360">
        <v>1440</v>
      </c>
      <c r="H49" s="1126">
        <v>2880</v>
      </c>
      <c r="S49" s="1170"/>
      <c r="T49" s="1127" t="s">
        <v>2893</v>
      </c>
      <c r="U49" s="1142">
        <f t="shared" si="3"/>
        <v>0.6640625</v>
      </c>
      <c r="V49" s="1130">
        <v>850</v>
      </c>
      <c r="W49" s="1128">
        <v>1280</v>
      </c>
      <c r="X49" s="1142">
        <f t="shared" si="2"/>
        <v>0.6640625</v>
      </c>
      <c r="Y49" s="1130">
        <v>1700</v>
      </c>
      <c r="Z49" s="1128">
        <v>2560</v>
      </c>
      <c r="AK49" s="1156"/>
      <c r="AL49" s="1156"/>
      <c r="AM49" s="1166"/>
      <c r="AN49" s="1156"/>
      <c r="AO49" s="1156"/>
    </row>
    <row r="50" spans="1:41" ht="16.5" x14ac:dyDescent="0.3">
      <c r="A50" s="1194" t="s">
        <v>2923</v>
      </c>
      <c r="B50" s="1195" t="s">
        <v>2979</v>
      </c>
      <c r="C50" s="1141">
        <f t="shared" si="0"/>
        <v>0.5</v>
      </c>
      <c r="D50" s="360">
        <v>360</v>
      </c>
      <c r="E50" s="1126">
        <v>720</v>
      </c>
      <c r="F50" s="1141">
        <f t="shared" si="1"/>
        <v>0.5</v>
      </c>
      <c r="G50" s="360">
        <v>1440</v>
      </c>
      <c r="H50" s="1126">
        <v>2880</v>
      </c>
      <c r="S50" s="1170"/>
      <c r="AK50" s="1156"/>
      <c r="AL50" s="1156"/>
      <c r="AM50" s="1166"/>
      <c r="AN50" s="1156"/>
      <c r="AO50" s="1156"/>
    </row>
    <row r="51" spans="1:41" ht="16.5" x14ac:dyDescent="0.3">
      <c r="A51" s="1194" t="s">
        <v>2923</v>
      </c>
      <c r="B51" s="1195" t="s">
        <v>2981</v>
      </c>
      <c r="C51" s="1141">
        <f t="shared" si="0"/>
        <v>0.5</v>
      </c>
      <c r="D51" s="360">
        <v>360</v>
      </c>
      <c r="E51" s="1126">
        <v>720</v>
      </c>
      <c r="F51" s="1141">
        <f t="shared" si="1"/>
        <v>0.5</v>
      </c>
      <c r="G51" s="360">
        <v>1080</v>
      </c>
      <c r="H51" s="1126">
        <v>2160</v>
      </c>
      <c r="S51" s="1170"/>
      <c r="AK51" s="1156"/>
      <c r="AL51" s="1156"/>
      <c r="AM51" s="1166"/>
      <c r="AN51" s="1156"/>
      <c r="AO51" s="1156"/>
    </row>
    <row r="52" spans="1:41" ht="16.5" x14ac:dyDescent="0.3">
      <c r="A52" s="1194" t="s">
        <v>2923</v>
      </c>
      <c r="B52" s="1195" t="s">
        <v>3004</v>
      </c>
      <c r="C52" s="1141">
        <f t="shared" si="0"/>
        <v>0.5</v>
      </c>
      <c r="D52" s="360">
        <v>360</v>
      </c>
      <c r="E52" s="1126">
        <v>720</v>
      </c>
      <c r="F52" s="1141">
        <f t="shared" si="1"/>
        <v>0.5</v>
      </c>
      <c r="G52" s="360">
        <v>1440</v>
      </c>
      <c r="H52" s="1126">
        <v>2880</v>
      </c>
      <c r="S52" s="1170"/>
      <c r="AK52" s="1156"/>
      <c r="AL52" s="1156"/>
      <c r="AM52" s="1166"/>
      <c r="AN52" s="1156"/>
      <c r="AO52" s="1156"/>
    </row>
    <row r="53" spans="1:41" ht="16.5" x14ac:dyDescent="0.3">
      <c r="A53" s="1194" t="s">
        <v>2923</v>
      </c>
      <c r="B53" s="1195" t="s">
        <v>3011</v>
      </c>
      <c r="C53" s="1141">
        <f t="shared" si="0"/>
        <v>0.5</v>
      </c>
      <c r="D53" s="360">
        <v>360</v>
      </c>
      <c r="E53" s="1126">
        <v>720</v>
      </c>
      <c r="F53" s="1141">
        <f t="shared" si="1"/>
        <v>0.5</v>
      </c>
      <c r="G53" s="360">
        <v>720</v>
      </c>
      <c r="H53" s="1126">
        <v>1440</v>
      </c>
      <c r="S53" s="1170"/>
      <c r="AK53" s="1156"/>
      <c r="AL53" s="1156"/>
      <c r="AM53" s="1166"/>
      <c r="AN53" s="1156"/>
      <c r="AO53" s="1156"/>
    </row>
    <row r="54" spans="1:41" ht="16.5" x14ac:dyDescent="0.3">
      <c r="A54" s="1194" t="s">
        <v>2923</v>
      </c>
      <c r="B54" s="1195" t="s">
        <v>3016</v>
      </c>
      <c r="C54" s="1141">
        <f t="shared" si="0"/>
        <v>0.5</v>
      </c>
      <c r="D54" s="360">
        <v>360</v>
      </c>
      <c r="E54" s="1126">
        <v>720</v>
      </c>
      <c r="F54" s="1141">
        <f t="shared" si="1"/>
        <v>0.5</v>
      </c>
      <c r="G54" s="360">
        <v>1080</v>
      </c>
      <c r="H54" s="1126">
        <v>2160</v>
      </c>
      <c r="S54" s="1170"/>
      <c r="AK54" s="1156"/>
      <c r="AL54" s="1156"/>
      <c r="AM54" s="1166"/>
      <c r="AN54" s="1156"/>
      <c r="AO54" s="1156"/>
    </row>
    <row r="55" spans="1:41" ht="16.5" x14ac:dyDescent="0.3">
      <c r="A55" s="1194" t="s">
        <v>2923</v>
      </c>
      <c r="B55" s="1195" t="s">
        <v>3017</v>
      </c>
      <c r="C55" s="1141">
        <f t="shared" si="0"/>
        <v>0.5</v>
      </c>
      <c r="D55" s="360">
        <v>360</v>
      </c>
      <c r="E55" s="1126">
        <v>720</v>
      </c>
      <c r="F55" s="1141">
        <f t="shared" si="1"/>
        <v>0.5</v>
      </c>
      <c r="G55" s="360">
        <v>1080</v>
      </c>
      <c r="H55" s="1126">
        <v>2160</v>
      </c>
      <c r="S55" s="1170"/>
      <c r="AK55" s="1156"/>
      <c r="AL55" s="1156"/>
      <c r="AM55" s="1166"/>
      <c r="AN55" s="1156"/>
      <c r="AO55" s="1156"/>
    </row>
    <row r="56" spans="1:41" ht="16.5" x14ac:dyDescent="0.3">
      <c r="A56" s="1194" t="s">
        <v>2923</v>
      </c>
      <c r="B56" s="1195" t="s">
        <v>3041</v>
      </c>
      <c r="C56" s="1141">
        <f t="shared" si="0"/>
        <v>0.5</v>
      </c>
      <c r="D56" s="360">
        <v>360</v>
      </c>
      <c r="E56" s="1126">
        <v>720</v>
      </c>
      <c r="F56" s="1141">
        <f t="shared" si="1"/>
        <v>0.5</v>
      </c>
      <c r="G56" s="360">
        <v>1080</v>
      </c>
      <c r="H56" s="1126">
        <v>2160</v>
      </c>
      <c r="S56" s="1170"/>
      <c r="AK56" s="1156"/>
      <c r="AL56" s="1156"/>
      <c r="AM56" s="1166"/>
      <c r="AN56" s="1156"/>
      <c r="AO56" s="1156"/>
    </row>
    <row r="57" spans="1:41" ht="16.5" x14ac:dyDescent="0.3">
      <c r="A57" s="1194" t="s">
        <v>2923</v>
      </c>
      <c r="B57" s="1195" t="s">
        <v>3047</v>
      </c>
      <c r="C57" s="1141">
        <f t="shared" si="0"/>
        <v>0.48648648648648651</v>
      </c>
      <c r="D57" s="360">
        <v>360</v>
      </c>
      <c r="E57" s="1126">
        <v>740</v>
      </c>
      <c r="F57" s="1141">
        <f t="shared" si="1"/>
        <v>0.48648648648648651</v>
      </c>
      <c r="G57" s="360">
        <v>1440</v>
      </c>
      <c r="H57" s="1126">
        <v>2960</v>
      </c>
      <c r="S57" s="1170"/>
      <c r="AK57" s="1156"/>
      <c r="AL57" s="1156"/>
      <c r="AM57" s="1166"/>
      <c r="AN57" s="1156"/>
      <c r="AO57" s="1156"/>
    </row>
    <row r="58" spans="1:41" ht="16.5" x14ac:dyDescent="0.3">
      <c r="A58" s="1194" t="s">
        <v>2923</v>
      </c>
      <c r="B58" s="1195" t="s">
        <v>3048</v>
      </c>
      <c r="C58" s="1141">
        <f t="shared" si="0"/>
        <v>0.48648648648648651</v>
      </c>
      <c r="D58" s="360">
        <v>360</v>
      </c>
      <c r="E58" s="1126">
        <v>740</v>
      </c>
      <c r="F58" s="1141">
        <f t="shared" si="1"/>
        <v>0.48648648648648651</v>
      </c>
      <c r="G58" s="360">
        <v>1440</v>
      </c>
      <c r="H58" s="1126">
        <v>2960</v>
      </c>
      <c r="S58" s="1170"/>
      <c r="AK58" s="1156"/>
      <c r="AL58" s="1156"/>
      <c r="AM58" s="1166"/>
      <c r="AN58" s="1156"/>
      <c r="AO58" s="1156"/>
    </row>
    <row r="59" spans="1:41" ht="16.5" x14ac:dyDescent="0.3">
      <c r="A59" s="1194" t="s">
        <v>2923</v>
      </c>
      <c r="B59" s="1195" t="s">
        <v>3065</v>
      </c>
      <c r="C59" s="1141">
        <f t="shared" si="0"/>
        <v>0.48648648648648651</v>
      </c>
      <c r="D59" s="360">
        <v>360</v>
      </c>
      <c r="E59" s="1126">
        <v>740</v>
      </c>
      <c r="F59" s="1141">
        <f t="shared" si="1"/>
        <v>0.48648648648648651</v>
      </c>
      <c r="G59" s="360">
        <v>1440</v>
      </c>
      <c r="H59" s="1126">
        <v>2960</v>
      </c>
      <c r="S59" s="1170"/>
      <c r="AK59" s="1156"/>
      <c r="AL59" s="1156"/>
      <c r="AM59" s="1166"/>
      <c r="AN59" s="1156"/>
      <c r="AO59" s="1156"/>
    </row>
    <row r="60" spans="1:41" ht="16.5" x14ac:dyDescent="0.3">
      <c r="A60" s="1194" t="s">
        <v>2923</v>
      </c>
      <c r="B60" s="1195" t="s">
        <v>3066</v>
      </c>
      <c r="C60" s="1141">
        <f t="shared" si="0"/>
        <v>0.48648648648648651</v>
      </c>
      <c r="D60" s="360">
        <v>360</v>
      </c>
      <c r="E60" s="1126">
        <v>740</v>
      </c>
      <c r="F60" s="1141">
        <f t="shared" si="1"/>
        <v>0.48648648648648651</v>
      </c>
      <c r="G60" s="360">
        <v>1440</v>
      </c>
      <c r="H60" s="1126">
        <v>2960</v>
      </c>
      <c r="S60" s="1170"/>
      <c r="AK60" s="1156"/>
      <c r="AL60" s="1156"/>
      <c r="AM60" s="1166"/>
      <c r="AN60" s="1156"/>
      <c r="AO60" s="1156"/>
    </row>
    <row r="61" spans="1:41" ht="16.5" x14ac:dyDescent="0.3">
      <c r="A61" s="1194" t="s">
        <v>2923</v>
      </c>
      <c r="B61" s="1195" t="s">
        <v>3067</v>
      </c>
      <c r="C61" s="1141">
        <f t="shared" si="0"/>
        <v>0.48648648648648651</v>
      </c>
      <c r="D61" s="360">
        <v>360</v>
      </c>
      <c r="E61" s="1126">
        <v>740</v>
      </c>
      <c r="F61" s="1141">
        <f t="shared" si="1"/>
        <v>0.48648648648648651</v>
      </c>
      <c r="G61" s="360">
        <v>1440</v>
      </c>
      <c r="H61" s="1126">
        <v>2960</v>
      </c>
      <c r="S61" s="1170"/>
      <c r="AK61" s="1156"/>
      <c r="AL61" s="1156"/>
      <c r="AM61" s="1166"/>
      <c r="AN61" s="1156"/>
      <c r="AO61" s="1156"/>
    </row>
    <row r="62" spans="1:41" ht="16.5" x14ac:dyDescent="0.3">
      <c r="A62" s="1194" t="s">
        <v>2923</v>
      </c>
      <c r="B62" s="1195" t="s">
        <v>3068</v>
      </c>
      <c r="C62" s="1141">
        <f t="shared" si="0"/>
        <v>0.48648648648648651</v>
      </c>
      <c r="D62" s="360">
        <v>360</v>
      </c>
      <c r="E62" s="1126">
        <v>740</v>
      </c>
      <c r="F62" s="1141">
        <f t="shared" si="1"/>
        <v>0.48648648648648651</v>
      </c>
      <c r="G62" s="360">
        <v>1440</v>
      </c>
      <c r="H62" s="1126">
        <v>2960</v>
      </c>
      <c r="S62" s="1170"/>
      <c r="AK62" s="1156"/>
      <c r="AL62" s="1156"/>
      <c r="AM62" s="1166"/>
      <c r="AN62" s="1156"/>
      <c r="AO62" s="1156"/>
    </row>
    <row r="63" spans="1:41" ht="16.5" x14ac:dyDescent="0.3">
      <c r="A63" s="1194" t="s">
        <v>2923</v>
      </c>
      <c r="B63" s="1195" t="s">
        <v>2992</v>
      </c>
      <c r="C63" s="1141">
        <f t="shared" si="0"/>
        <v>0.48192771084337349</v>
      </c>
      <c r="D63" s="360">
        <v>360</v>
      </c>
      <c r="E63" s="1126">
        <v>747</v>
      </c>
      <c r="F63" s="1141">
        <f t="shared" si="1"/>
        <v>0.48214285714285715</v>
      </c>
      <c r="G63" s="360">
        <v>1080</v>
      </c>
      <c r="H63" s="1126">
        <v>2240</v>
      </c>
      <c r="S63" s="1170"/>
      <c r="AK63" s="1156"/>
      <c r="AL63" s="1156"/>
      <c r="AM63" s="1166"/>
      <c r="AN63" s="1156"/>
      <c r="AO63" s="1156"/>
    </row>
    <row r="64" spans="1:41" ht="16.5" x14ac:dyDescent="0.3">
      <c r="A64" s="1194" t="s">
        <v>2923</v>
      </c>
      <c r="B64" s="1195" t="s">
        <v>2972</v>
      </c>
      <c r="C64" s="1141">
        <f t="shared" si="0"/>
        <v>0.47368421052631576</v>
      </c>
      <c r="D64" s="360">
        <v>360</v>
      </c>
      <c r="E64" s="1126">
        <v>760</v>
      </c>
      <c r="F64" s="1141">
        <f t="shared" si="1"/>
        <v>0.47368421052631576</v>
      </c>
      <c r="G64" s="360">
        <v>720</v>
      </c>
      <c r="H64" s="1126">
        <v>1520</v>
      </c>
      <c r="S64" s="1170"/>
      <c r="AK64" s="1156"/>
      <c r="AL64" s="1156"/>
      <c r="AM64" s="1166"/>
      <c r="AN64" s="1156"/>
      <c r="AO64" s="1156"/>
    </row>
    <row r="65" spans="1:41" ht="16.5" x14ac:dyDescent="0.3">
      <c r="A65" s="1194" t="s">
        <v>2923</v>
      </c>
      <c r="B65" s="1195" t="s">
        <v>2980</v>
      </c>
      <c r="C65" s="1141">
        <f t="shared" si="0"/>
        <v>0.47368421052631576</v>
      </c>
      <c r="D65" s="360">
        <v>360</v>
      </c>
      <c r="E65" s="1126">
        <v>760</v>
      </c>
      <c r="F65" s="1141">
        <f t="shared" si="1"/>
        <v>0.47368421052631576</v>
      </c>
      <c r="G65" s="360">
        <v>720</v>
      </c>
      <c r="H65" s="1126">
        <v>1520</v>
      </c>
      <c r="S65" s="1170"/>
      <c r="AK65" s="1156"/>
      <c r="AL65" s="1156"/>
      <c r="AM65" s="1166"/>
      <c r="AN65" s="1156"/>
      <c r="AO65" s="1156"/>
    </row>
    <row r="66" spans="1:41" ht="16.5" x14ac:dyDescent="0.3">
      <c r="A66" s="1194" t="s">
        <v>2923</v>
      </c>
      <c r="B66" s="1195" t="s">
        <v>2991</v>
      </c>
      <c r="C66" s="1141">
        <f t="shared" si="0"/>
        <v>0.47368421052631576</v>
      </c>
      <c r="D66" s="360">
        <v>360</v>
      </c>
      <c r="E66" s="1126">
        <v>760</v>
      </c>
      <c r="F66" s="1141">
        <f t="shared" si="1"/>
        <v>0.47368421052631576</v>
      </c>
      <c r="G66" s="360">
        <v>1080</v>
      </c>
      <c r="H66" s="1126">
        <v>2280</v>
      </c>
      <c r="S66" s="1170"/>
      <c r="AK66" s="1156"/>
      <c r="AL66" s="1156"/>
      <c r="AM66" s="1166"/>
      <c r="AN66" s="1156"/>
      <c r="AO66" s="1156"/>
    </row>
    <row r="67" spans="1:41" ht="16.5" x14ac:dyDescent="0.3">
      <c r="A67" s="1194" t="s">
        <v>2923</v>
      </c>
      <c r="B67" s="1195" t="s">
        <v>3012</v>
      </c>
      <c r="C67" s="1141">
        <f t="shared" ref="C67:C130" si="7">D67/E67</f>
        <v>0.47368421052631576</v>
      </c>
      <c r="D67" s="360">
        <v>360</v>
      </c>
      <c r="E67" s="1126">
        <v>760</v>
      </c>
      <c r="F67" s="1141">
        <f t="shared" ref="F67:F130" si="8">G67/H67</f>
        <v>0.47368421052631576</v>
      </c>
      <c r="G67" s="360">
        <v>720</v>
      </c>
      <c r="H67" s="1126">
        <v>1520</v>
      </c>
      <c r="S67" s="1170"/>
      <c r="AK67" s="1156"/>
      <c r="AL67" s="1156"/>
      <c r="AM67" s="1166"/>
      <c r="AN67" s="1156"/>
      <c r="AO67" s="1156"/>
    </row>
    <row r="68" spans="1:41" ht="16.5" x14ac:dyDescent="0.3">
      <c r="A68" s="1194" t="s">
        <v>2923</v>
      </c>
      <c r="B68" s="1195" t="s">
        <v>3019</v>
      </c>
      <c r="C68" s="1141">
        <f t="shared" si="7"/>
        <v>0.47368421052631576</v>
      </c>
      <c r="D68" s="360">
        <v>360</v>
      </c>
      <c r="E68" s="1126">
        <v>760</v>
      </c>
      <c r="F68" s="1141">
        <f t="shared" si="8"/>
        <v>0.47368421052631576</v>
      </c>
      <c r="G68" s="360">
        <v>720</v>
      </c>
      <c r="H68" s="1126">
        <v>1520</v>
      </c>
      <c r="S68" s="1170"/>
      <c r="AK68" s="1156"/>
      <c r="AL68" s="1156"/>
      <c r="AM68" s="1166"/>
      <c r="AN68" s="1156"/>
      <c r="AO68" s="1156"/>
    </row>
    <row r="69" spans="1:41" ht="16.5" x14ac:dyDescent="0.3">
      <c r="A69" s="1194" t="s">
        <v>2923</v>
      </c>
      <c r="B69" s="1195" t="s">
        <v>3053</v>
      </c>
      <c r="C69" s="1141">
        <f t="shared" si="7"/>
        <v>0.47368421052631576</v>
      </c>
      <c r="D69" s="360">
        <v>360</v>
      </c>
      <c r="E69" s="1126">
        <v>760</v>
      </c>
      <c r="F69" s="1141">
        <f t="shared" si="8"/>
        <v>0.47368421052631576</v>
      </c>
      <c r="G69" s="360">
        <v>1440</v>
      </c>
      <c r="H69" s="1126">
        <v>3040</v>
      </c>
      <c r="S69" s="1170"/>
      <c r="AK69" s="1156"/>
      <c r="AL69" s="1156"/>
      <c r="AM69" s="1166"/>
      <c r="AN69" s="1156"/>
      <c r="AO69" s="1156"/>
    </row>
    <row r="70" spans="1:41" ht="16.5" x14ac:dyDescent="0.3">
      <c r="A70" s="1194" t="s">
        <v>2923</v>
      </c>
      <c r="B70" s="1195" t="s">
        <v>2989</v>
      </c>
      <c r="C70" s="1141">
        <f t="shared" si="7"/>
        <v>0.46753246753246752</v>
      </c>
      <c r="D70" s="360">
        <v>360</v>
      </c>
      <c r="E70" s="1126">
        <v>770</v>
      </c>
      <c r="F70" s="1141">
        <f t="shared" si="8"/>
        <v>0.46753246753246752</v>
      </c>
      <c r="G70" s="360">
        <v>1080</v>
      </c>
      <c r="H70" s="1126">
        <v>2310</v>
      </c>
      <c r="S70" s="1170"/>
      <c r="AK70" s="1156"/>
      <c r="AL70" s="1156"/>
      <c r="AM70" s="1166"/>
      <c r="AN70" s="1156"/>
      <c r="AO70" s="1156"/>
    </row>
    <row r="71" spans="1:41" ht="16.5" x14ac:dyDescent="0.3">
      <c r="A71" s="1194" t="s">
        <v>2923</v>
      </c>
      <c r="B71" s="1195" t="s">
        <v>2997</v>
      </c>
      <c r="C71" s="1141">
        <f t="shared" si="7"/>
        <v>0.46753246753246752</v>
      </c>
      <c r="D71" s="360">
        <v>360</v>
      </c>
      <c r="E71" s="1126">
        <v>770</v>
      </c>
      <c r="F71" s="1141">
        <f t="shared" si="8"/>
        <v>0.46753246753246752</v>
      </c>
      <c r="G71" s="360">
        <v>1080</v>
      </c>
      <c r="H71" s="1126">
        <v>2310</v>
      </c>
      <c r="S71" s="1170"/>
      <c r="AK71" s="1156"/>
      <c r="AL71" s="1156"/>
      <c r="AM71" s="1166"/>
      <c r="AN71" s="1156"/>
      <c r="AO71" s="1156"/>
    </row>
    <row r="72" spans="1:41" ht="16.5" x14ac:dyDescent="0.3">
      <c r="A72" s="1194" t="s">
        <v>2923</v>
      </c>
      <c r="B72" s="1195" t="s">
        <v>2994</v>
      </c>
      <c r="C72" s="1141">
        <f t="shared" si="7"/>
        <v>0.46692607003891051</v>
      </c>
      <c r="D72" s="360">
        <v>360</v>
      </c>
      <c r="E72" s="1126">
        <v>771</v>
      </c>
      <c r="F72" s="1141">
        <f t="shared" si="8"/>
        <v>0.4671280276816609</v>
      </c>
      <c r="G72" s="360">
        <v>1080</v>
      </c>
      <c r="H72" s="1126">
        <v>2312</v>
      </c>
      <c r="S72" s="1170"/>
      <c r="AK72" s="1156"/>
      <c r="AL72" s="1156"/>
      <c r="AM72" s="1166"/>
      <c r="AN72" s="1156"/>
      <c r="AO72" s="1156"/>
    </row>
    <row r="73" spans="1:41" ht="16.5" x14ac:dyDescent="0.3">
      <c r="A73" s="1194" t="s">
        <v>2923</v>
      </c>
      <c r="B73" s="1195" t="s">
        <v>2929</v>
      </c>
      <c r="C73" s="1141">
        <f t="shared" si="7"/>
        <v>0.46153846153846156</v>
      </c>
      <c r="D73" s="360">
        <v>360</v>
      </c>
      <c r="E73" s="1126">
        <v>780</v>
      </c>
      <c r="F73" s="1141">
        <f t="shared" si="8"/>
        <v>0.46153846153846156</v>
      </c>
      <c r="G73" s="360">
        <v>1080</v>
      </c>
      <c r="H73" s="1126">
        <v>2340</v>
      </c>
      <c r="S73" s="1170"/>
      <c r="AK73" s="1156"/>
      <c r="AL73" s="1156"/>
      <c r="AM73" s="1166"/>
      <c r="AN73" s="1156"/>
      <c r="AO73" s="1156"/>
    </row>
    <row r="74" spans="1:41" ht="16.5" x14ac:dyDescent="0.3">
      <c r="A74" s="1194" t="s">
        <v>2923</v>
      </c>
      <c r="B74" s="1195" t="s">
        <v>2933</v>
      </c>
      <c r="C74" s="1141">
        <f t="shared" si="7"/>
        <v>0.46153846153846156</v>
      </c>
      <c r="D74" s="360">
        <v>360</v>
      </c>
      <c r="E74" s="1126">
        <v>780</v>
      </c>
      <c r="F74" s="1141">
        <f t="shared" si="8"/>
        <v>0.46153846153846156</v>
      </c>
      <c r="G74" s="360">
        <v>1080</v>
      </c>
      <c r="H74" s="1126">
        <v>2340</v>
      </c>
      <c r="S74" s="1170"/>
      <c r="AK74" s="1156"/>
      <c r="AL74" s="1156"/>
      <c r="AM74" s="1166"/>
      <c r="AN74" s="1156"/>
      <c r="AO74" s="1156"/>
    </row>
    <row r="75" spans="1:41" ht="16.5" x14ac:dyDescent="0.3">
      <c r="A75" s="1194" t="s">
        <v>2923</v>
      </c>
      <c r="B75" s="1195" t="s">
        <v>2970</v>
      </c>
      <c r="C75" s="1141">
        <f t="shared" si="7"/>
        <v>0.46153846153846156</v>
      </c>
      <c r="D75" s="360">
        <v>360</v>
      </c>
      <c r="E75" s="1126">
        <v>780</v>
      </c>
      <c r="F75" s="1141">
        <f t="shared" si="8"/>
        <v>0.46153846153846156</v>
      </c>
      <c r="G75" s="360">
        <v>1080</v>
      </c>
      <c r="H75" s="1126">
        <v>2340</v>
      </c>
      <c r="S75" s="1170"/>
      <c r="AK75" s="1156"/>
      <c r="AL75" s="1156"/>
      <c r="AM75" s="1166"/>
      <c r="AN75" s="1156"/>
      <c r="AO75" s="1156"/>
    </row>
    <row r="76" spans="1:41" ht="16.5" x14ac:dyDescent="0.3">
      <c r="A76" s="1194" t="s">
        <v>2923</v>
      </c>
      <c r="B76" s="1195" t="s">
        <v>2971</v>
      </c>
      <c r="C76" s="1141">
        <f t="shared" si="7"/>
        <v>0.46153846153846156</v>
      </c>
      <c r="D76" s="360">
        <v>360</v>
      </c>
      <c r="E76" s="1126">
        <v>780</v>
      </c>
      <c r="F76" s="1141">
        <f t="shared" si="8"/>
        <v>0.46153846153846156</v>
      </c>
      <c r="G76" s="360">
        <v>1080</v>
      </c>
      <c r="H76" s="1126">
        <v>2340</v>
      </c>
      <c r="S76" s="1170"/>
      <c r="AK76" s="1156"/>
      <c r="AL76" s="1156"/>
      <c r="AM76" s="1166"/>
      <c r="AN76" s="1156"/>
      <c r="AO76" s="1156"/>
    </row>
    <row r="77" spans="1:41" ht="16.5" x14ac:dyDescent="0.3">
      <c r="A77" s="1194" t="s">
        <v>2923</v>
      </c>
      <c r="B77" s="1195" t="s">
        <v>2982</v>
      </c>
      <c r="C77" s="1141">
        <f t="shared" si="7"/>
        <v>0.46153846153846156</v>
      </c>
      <c r="D77" s="360">
        <v>360</v>
      </c>
      <c r="E77" s="1126">
        <v>780</v>
      </c>
      <c r="F77" s="1141">
        <f t="shared" si="8"/>
        <v>0.46153846153846156</v>
      </c>
      <c r="G77" s="360">
        <v>1080</v>
      </c>
      <c r="H77" s="1126">
        <v>2340</v>
      </c>
      <c r="S77" s="1170"/>
      <c r="AK77" s="1156"/>
      <c r="AL77" s="1156"/>
      <c r="AM77" s="1166"/>
      <c r="AN77" s="1156"/>
      <c r="AO77" s="1156"/>
    </row>
    <row r="78" spans="1:41" ht="16.5" x14ac:dyDescent="0.3">
      <c r="A78" s="1194" t="s">
        <v>2923</v>
      </c>
      <c r="B78" s="1195" t="s">
        <v>2983</v>
      </c>
      <c r="C78" s="1141">
        <f t="shared" si="7"/>
        <v>0.46153846153846156</v>
      </c>
      <c r="D78" s="360">
        <v>360</v>
      </c>
      <c r="E78" s="1126">
        <v>780</v>
      </c>
      <c r="F78" s="1141">
        <f t="shared" si="8"/>
        <v>0.46153846153846156</v>
      </c>
      <c r="G78" s="360">
        <v>1440</v>
      </c>
      <c r="H78" s="1126">
        <v>3120</v>
      </c>
      <c r="S78" s="1170"/>
      <c r="AK78" s="1156"/>
      <c r="AL78" s="1156"/>
      <c r="AM78" s="1166"/>
      <c r="AN78" s="1156"/>
      <c r="AO78" s="1156"/>
    </row>
    <row r="79" spans="1:41" ht="16.5" x14ac:dyDescent="0.3">
      <c r="A79" s="1194" t="s">
        <v>2923</v>
      </c>
      <c r="B79" s="1195" t="s">
        <v>2984</v>
      </c>
      <c r="C79" s="1141">
        <f t="shared" si="7"/>
        <v>0.46153846153846156</v>
      </c>
      <c r="D79" s="360">
        <v>360</v>
      </c>
      <c r="E79" s="1126">
        <v>780</v>
      </c>
      <c r="F79" s="1141">
        <f t="shared" si="8"/>
        <v>0.46153846153846156</v>
      </c>
      <c r="G79" s="360">
        <v>1080</v>
      </c>
      <c r="H79" s="1126">
        <v>2340</v>
      </c>
      <c r="S79" s="1170"/>
      <c r="AK79" s="1156"/>
      <c r="AL79" s="1156"/>
      <c r="AM79" s="1166"/>
      <c r="AN79" s="1156"/>
      <c r="AO79" s="1156"/>
    </row>
    <row r="80" spans="1:41" ht="16.5" x14ac:dyDescent="0.3">
      <c r="A80" s="1194" t="s">
        <v>2923</v>
      </c>
      <c r="B80" s="1195" t="s">
        <v>2987</v>
      </c>
      <c r="C80" s="1141">
        <f t="shared" si="7"/>
        <v>0.46153846153846156</v>
      </c>
      <c r="D80" s="360">
        <v>360</v>
      </c>
      <c r="E80" s="1126">
        <v>780</v>
      </c>
      <c r="F80" s="1141">
        <f t="shared" si="8"/>
        <v>0.46153846153846156</v>
      </c>
      <c r="G80" s="360">
        <v>1080</v>
      </c>
      <c r="H80" s="1126">
        <v>2340</v>
      </c>
      <c r="S80" s="1170"/>
      <c r="AK80" s="1156"/>
      <c r="AL80" s="1156"/>
      <c r="AM80" s="1166"/>
      <c r="AN80" s="1156"/>
      <c r="AO80" s="1156"/>
    </row>
    <row r="81" spans="1:41" ht="16.5" x14ac:dyDescent="0.3">
      <c r="A81" s="1194" t="s">
        <v>2923</v>
      </c>
      <c r="B81" s="1195" t="s">
        <v>2993</v>
      </c>
      <c r="C81" s="1141">
        <f t="shared" si="7"/>
        <v>0.46153846153846156</v>
      </c>
      <c r="D81" s="360">
        <v>360</v>
      </c>
      <c r="E81" s="1126">
        <v>780</v>
      </c>
      <c r="F81" s="1141">
        <f t="shared" si="8"/>
        <v>0.46153846153846156</v>
      </c>
      <c r="G81" s="360">
        <v>1080</v>
      </c>
      <c r="H81" s="1126">
        <v>2340</v>
      </c>
      <c r="S81" s="1170"/>
      <c r="AK81" s="1156"/>
      <c r="AL81" s="1156"/>
      <c r="AM81" s="1166"/>
      <c r="AN81" s="1156"/>
      <c r="AO81" s="1156"/>
    </row>
    <row r="82" spans="1:41" ht="16.5" x14ac:dyDescent="0.3">
      <c r="A82" s="1194" t="s">
        <v>2923</v>
      </c>
      <c r="B82" s="1195" t="s">
        <v>2995</v>
      </c>
      <c r="C82" s="1141">
        <f t="shared" si="7"/>
        <v>0.46153846153846156</v>
      </c>
      <c r="D82" s="360">
        <v>360</v>
      </c>
      <c r="E82" s="1126">
        <v>780</v>
      </c>
      <c r="F82" s="1141">
        <f t="shared" si="8"/>
        <v>0.46153846153846156</v>
      </c>
      <c r="G82" s="360">
        <v>1080</v>
      </c>
      <c r="H82" s="1126">
        <v>2340</v>
      </c>
      <c r="S82" s="1170"/>
      <c r="AK82" s="1156"/>
      <c r="AL82" s="1156"/>
      <c r="AM82" s="1166"/>
      <c r="AN82" s="1156"/>
      <c r="AO82" s="1156"/>
    </row>
    <row r="83" spans="1:41" ht="16.5" x14ac:dyDescent="0.3">
      <c r="A83" s="1194" t="s">
        <v>2923</v>
      </c>
      <c r="B83" s="1195" t="s">
        <v>2996</v>
      </c>
      <c r="C83" s="1141">
        <f t="shared" si="7"/>
        <v>0.46153846153846156</v>
      </c>
      <c r="D83" s="360">
        <v>360</v>
      </c>
      <c r="E83" s="1126">
        <v>780</v>
      </c>
      <c r="F83" s="1141">
        <f t="shared" si="8"/>
        <v>0.46153846153846156</v>
      </c>
      <c r="G83" s="360">
        <v>1080</v>
      </c>
      <c r="H83" s="1126">
        <v>2340</v>
      </c>
      <c r="S83" s="1170"/>
      <c r="AK83" s="1156"/>
      <c r="AL83" s="1156"/>
      <c r="AM83" s="1166"/>
      <c r="AN83" s="1156"/>
      <c r="AO83" s="1156"/>
    </row>
    <row r="84" spans="1:41" ht="16.5" x14ac:dyDescent="0.3">
      <c r="A84" s="1194" t="s">
        <v>2923</v>
      </c>
      <c r="B84" s="1195" t="s">
        <v>3001</v>
      </c>
      <c r="C84" s="1141">
        <f t="shared" si="7"/>
        <v>0.46153846153846156</v>
      </c>
      <c r="D84" s="360">
        <v>360</v>
      </c>
      <c r="E84" s="1126">
        <v>780</v>
      </c>
      <c r="F84" s="1141">
        <f t="shared" si="8"/>
        <v>0.46153846153846156</v>
      </c>
      <c r="G84" s="360">
        <v>1080</v>
      </c>
      <c r="H84" s="1126">
        <v>2340</v>
      </c>
      <c r="S84" s="1170"/>
      <c r="AK84" s="1156"/>
      <c r="AL84" s="1156"/>
      <c r="AM84" s="1166"/>
      <c r="AN84" s="1156"/>
      <c r="AO84" s="1156"/>
    </row>
    <row r="85" spans="1:41" ht="16.5" x14ac:dyDescent="0.3">
      <c r="A85" s="1194" t="s">
        <v>2923</v>
      </c>
      <c r="B85" s="1195" t="s">
        <v>3002</v>
      </c>
      <c r="C85" s="1141">
        <f t="shared" si="7"/>
        <v>0.46153846153846156</v>
      </c>
      <c r="D85" s="360">
        <v>360</v>
      </c>
      <c r="E85" s="1126">
        <v>780</v>
      </c>
      <c r="F85" s="1141">
        <f t="shared" si="8"/>
        <v>0.46153846153846156</v>
      </c>
      <c r="G85" s="360">
        <v>1080</v>
      </c>
      <c r="H85" s="1126">
        <v>2340</v>
      </c>
      <c r="S85" s="1170"/>
      <c r="AK85" s="1156"/>
      <c r="AL85" s="1156"/>
      <c r="AM85" s="1166"/>
      <c r="AN85" s="1156"/>
      <c r="AO85" s="1156"/>
    </row>
    <row r="86" spans="1:41" ht="16.5" x14ac:dyDescent="0.3">
      <c r="A86" s="1194" t="s">
        <v>2923</v>
      </c>
      <c r="B86" s="1195" t="s">
        <v>3005</v>
      </c>
      <c r="C86" s="1141">
        <f t="shared" si="7"/>
        <v>0.46153846153846156</v>
      </c>
      <c r="D86" s="360">
        <v>360</v>
      </c>
      <c r="E86" s="1126">
        <v>780</v>
      </c>
      <c r="F86" s="1141">
        <f t="shared" si="8"/>
        <v>0.46153846153846156</v>
      </c>
      <c r="G86" s="360">
        <v>1440</v>
      </c>
      <c r="H86" s="1126">
        <v>3120</v>
      </c>
      <c r="S86" s="1170"/>
      <c r="AK86" s="1156"/>
      <c r="AL86" s="1156"/>
      <c r="AM86" s="1166"/>
      <c r="AN86" s="1156"/>
      <c r="AO86" s="1156"/>
    </row>
    <row r="87" spans="1:41" ht="16.5" x14ac:dyDescent="0.3">
      <c r="A87" s="1194" t="s">
        <v>2923</v>
      </c>
      <c r="B87" s="1195" t="s">
        <v>3006</v>
      </c>
      <c r="C87" s="1141">
        <f t="shared" si="7"/>
        <v>0.46153846153846156</v>
      </c>
      <c r="D87" s="360">
        <v>360</v>
      </c>
      <c r="E87" s="1126">
        <v>780</v>
      </c>
      <c r="F87" s="1141">
        <f t="shared" si="8"/>
        <v>0.46153846153846156</v>
      </c>
      <c r="G87" s="360">
        <v>1440</v>
      </c>
      <c r="H87" s="1126">
        <v>3120</v>
      </c>
      <c r="S87" s="1170"/>
      <c r="AK87" s="1156"/>
      <c r="AL87" s="1156"/>
      <c r="AM87" s="1166"/>
      <c r="AN87" s="1156"/>
      <c r="AO87" s="1156"/>
    </row>
    <row r="88" spans="1:41" ht="16.5" x14ac:dyDescent="0.3">
      <c r="A88" s="1194" t="s">
        <v>2923</v>
      </c>
      <c r="B88" s="1195" t="s">
        <v>3007</v>
      </c>
      <c r="C88" s="1141">
        <f t="shared" si="7"/>
        <v>0.46153846153846156</v>
      </c>
      <c r="D88" s="360">
        <v>360</v>
      </c>
      <c r="E88" s="1126">
        <v>780</v>
      </c>
      <c r="F88" s="1141">
        <f t="shared" si="8"/>
        <v>0.46153846153846156</v>
      </c>
      <c r="G88" s="360">
        <v>1080</v>
      </c>
      <c r="H88" s="1126">
        <v>2340</v>
      </c>
      <c r="S88" s="1170"/>
      <c r="AK88" s="1156"/>
      <c r="AL88" s="1156"/>
      <c r="AM88" s="1166"/>
      <c r="AN88" s="1156"/>
      <c r="AO88" s="1156"/>
    </row>
    <row r="89" spans="1:41" ht="16.5" x14ac:dyDescent="0.3">
      <c r="A89" s="1194" t="s">
        <v>2923</v>
      </c>
      <c r="B89" s="1195" t="s">
        <v>3014</v>
      </c>
      <c r="C89" s="1141">
        <f t="shared" si="7"/>
        <v>0.46153846153846156</v>
      </c>
      <c r="D89" s="360">
        <v>360</v>
      </c>
      <c r="E89" s="1126">
        <v>780</v>
      </c>
      <c r="F89" s="1141">
        <f t="shared" si="8"/>
        <v>0.46153846153846156</v>
      </c>
      <c r="G89" s="360">
        <v>1080</v>
      </c>
      <c r="H89" s="1126">
        <v>2340</v>
      </c>
      <c r="S89" s="1170"/>
      <c r="AK89" s="1156"/>
      <c r="AL89" s="1156"/>
      <c r="AM89" s="1166"/>
      <c r="AN89" s="1156"/>
      <c r="AO89" s="1156"/>
    </row>
    <row r="90" spans="1:41" ht="16.5" x14ac:dyDescent="0.3">
      <c r="A90" s="1194" t="s">
        <v>2923</v>
      </c>
      <c r="B90" s="1195" t="s">
        <v>3020</v>
      </c>
      <c r="C90" s="1141">
        <f t="shared" si="7"/>
        <v>0.46153846153846156</v>
      </c>
      <c r="D90" s="360">
        <v>360</v>
      </c>
      <c r="E90" s="1126">
        <v>780</v>
      </c>
      <c r="F90" s="1141">
        <f t="shared" si="8"/>
        <v>0.46153846153846156</v>
      </c>
      <c r="G90" s="360">
        <v>720</v>
      </c>
      <c r="H90" s="1126">
        <v>1560</v>
      </c>
      <c r="S90" s="1170"/>
      <c r="AK90" s="1156"/>
      <c r="AL90" s="1156"/>
      <c r="AM90" s="1166"/>
      <c r="AN90" s="1156"/>
      <c r="AO90" s="1156"/>
    </row>
    <row r="91" spans="1:41" ht="16.5" x14ac:dyDescent="0.3">
      <c r="A91" s="1194" t="s">
        <v>2923</v>
      </c>
      <c r="B91" s="1195" t="s">
        <v>2986</v>
      </c>
      <c r="C91" s="1141">
        <f t="shared" si="7"/>
        <v>0.45</v>
      </c>
      <c r="D91" s="360">
        <v>360</v>
      </c>
      <c r="E91" s="1126">
        <v>800</v>
      </c>
      <c r="F91" s="1141">
        <f t="shared" si="8"/>
        <v>0.45</v>
      </c>
      <c r="G91" s="360">
        <v>1080</v>
      </c>
      <c r="H91" s="1126">
        <v>2400</v>
      </c>
      <c r="S91" s="1170"/>
      <c r="AK91" s="1156"/>
      <c r="AL91" s="1156"/>
      <c r="AM91" s="1166"/>
      <c r="AN91" s="1156"/>
      <c r="AO91" s="1156"/>
    </row>
    <row r="92" spans="1:41" ht="16.5" x14ac:dyDescent="0.3">
      <c r="A92" s="1194" t="s">
        <v>2923</v>
      </c>
      <c r="B92" s="1195" t="s">
        <v>2988</v>
      </c>
      <c r="C92" s="1141">
        <f t="shared" si="7"/>
        <v>0.45</v>
      </c>
      <c r="D92" s="360">
        <v>360</v>
      </c>
      <c r="E92" s="1126">
        <v>800</v>
      </c>
      <c r="F92" s="1141">
        <f t="shared" si="8"/>
        <v>0.45</v>
      </c>
      <c r="G92" s="360">
        <v>1080</v>
      </c>
      <c r="H92" s="1126">
        <v>2400</v>
      </c>
      <c r="S92" s="1170"/>
      <c r="AK92" s="1156"/>
      <c r="AL92" s="1156"/>
      <c r="AM92" s="1166"/>
      <c r="AN92" s="1156"/>
      <c r="AO92" s="1156"/>
    </row>
    <row r="93" spans="1:41" ht="16.5" x14ac:dyDescent="0.3">
      <c r="A93" s="1194" t="s">
        <v>2923</v>
      </c>
      <c r="B93" s="1195" t="s">
        <v>3013</v>
      </c>
      <c r="C93" s="1141">
        <f t="shared" si="7"/>
        <v>0.45</v>
      </c>
      <c r="D93" s="360">
        <v>360</v>
      </c>
      <c r="E93" s="1126">
        <v>800</v>
      </c>
      <c r="F93" s="1141">
        <f t="shared" si="8"/>
        <v>0.45</v>
      </c>
      <c r="G93" s="360">
        <v>720</v>
      </c>
      <c r="H93" s="1126">
        <v>1600</v>
      </c>
      <c r="S93" s="1170"/>
      <c r="AK93" s="1156"/>
      <c r="AL93" s="1156"/>
      <c r="AM93" s="1166"/>
      <c r="AN93" s="1156"/>
      <c r="AO93" s="1156"/>
    </row>
    <row r="94" spans="1:41" ht="16.5" x14ac:dyDescent="0.3">
      <c r="A94" s="1194" t="s">
        <v>2923</v>
      </c>
      <c r="B94" s="1195" t="s">
        <v>3056</v>
      </c>
      <c r="C94" s="1141">
        <f t="shared" si="7"/>
        <v>0.45</v>
      </c>
      <c r="D94" s="360">
        <v>360</v>
      </c>
      <c r="E94" s="1126">
        <v>800</v>
      </c>
      <c r="F94" s="1141">
        <f t="shared" si="8"/>
        <v>0.45</v>
      </c>
      <c r="G94" s="360">
        <v>1440</v>
      </c>
      <c r="H94" s="1126">
        <v>3200</v>
      </c>
      <c r="S94" s="1170"/>
      <c r="AK94" s="1156"/>
      <c r="AL94" s="1156"/>
      <c r="AM94" s="1166"/>
      <c r="AN94" s="1156"/>
      <c r="AO94" s="1156"/>
    </row>
    <row r="95" spans="1:41" ht="16.5" x14ac:dyDescent="0.3">
      <c r="A95" s="1194" t="s">
        <v>2923</v>
      </c>
      <c r="B95" s="1195" t="s">
        <v>3071</v>
      </c>
      <c r="C95" s="1141">
        <f t="shared" si="7"/>
        <v>0.42857142857142855</v>
      </c>
      <c r="D95" s="360">
        <v>360</v>
      </c>
      <c r="E95" s="1126">
        <v>840</v>
      </c>
      <c r="F95" s="1141">
        <f t="shared" si="8"/>
        <v>0.42857142857142855</v>
      </c>
      <c r="G95" s="360">
        <v>1080</v>
      </c>
      <c r="H95" s="1126">
        <v>2520</v>
      </c>
      <c r="S95" s="1170"/>
      <c r="AK95" s="1156"/>
      <c r="AL95" s="1156"/>
      <c r="AM95" s="1166"/>
      <c r="AN95" s="1156"/>
      <c r="AO95" s="1156"/>
    </row>
    <row r="96" spans="1:41" ht="16.5" x14ac:dyDescent="0.3">
      <c r="A96" s="1194" t="s">
        <v>2923</v>
      </c>
      <c r="B96" s="1195" t="s">
        <v>3072</v>
      </c>
      <c r="C96" s="1141">
        <f t="shared" si="7"/>
        <v>0.42857142857142855</v>
      </c>
      <c r="D96" s="360">
        <v>360</v>
      </c>
      <c r="E96" s="1126">
        <v>840</v>
      </c>
      <c r="F96" s="1141">
        <f t="shared" si="8"/>
        <v>0.42857142857142855</v>
      </c>
      <c r="G96" s="360">
        <v>1080</v>
      </c>
      <c r="H96" s="1126">
        <v>2520</v>
      </c>
      <c r="S96" s="1170"/>
      <c r="AK96" s="1156"/>
      <c r="AL96" s="1156"/>
      <c r="AM96" s="1166"/>
      <c r="AN96" s="1156"/>
      <c r="AO96" s="1156"/>
    </row>
    <row r="97" spans="1:41" ht="16.5" x14ac:dyDescent="0.3">
      <c r="A97" s="1194" t="s">
        <v>2923</v>
      </c>
      <c r="B97" s="1195" t="s">
        <v>3073</v>
      </c>
      <c r="C97" s="1141">
        <f t="shared" si="7"/>
        <v>0.42857142857142855</v>
      </c>
      <c r="D97" s="360">
        <v>360</v>
      </c>
      <c r="E97" s="1126">
        <v>840</v>
      </c>
      <c r="F97" s="1141">
        <f t="shared" si="8"/>
        <v>0.42857142857142855</v>
      </c>
      <c r="G97" s="360">
        <v>1080</v>
      </c>
      <c r="H97" s="1126">
        <v>2520</v>
      </c>
      <c r="S97" s="1170"/>
      <c r="AK97" s="1156"/>
      <c r="AL97" s="1156"/>
      <c r="AM97" s="1166"/>
      <c r="AN97" s="1156"/>
      <c r="AO97" s="1156"/>
    </row>
    <row r="98" spans="1:41" ht="16.5" x14ac:dyDescent="0.3">
      <c r="A98" s="1194" t="s">
        <v>2923</v>
      </c>
      <c r="B98" s="1195" t="s">
        <v>3075</v>
      </c>
      <c r="C98" s="1141">
        <f t="shared" si="7"/>
        <v>0.42857142857142855</v>
      </c>
      <c r="D98" s="360">
        <v>360</v>
      </c>
      <c r="E98" s="1126">
        <v>840</v>
      </c>
      <c r="F98" s="1141">
        <f t="shared" si="8"/>
        <v>0.42857142857142855</v>
      </c>
      <c r="G98" s="360">
        <v>720</v>
      </c>
      <c r="H98" s="1126">
        <v>1680</v>
      </c>
      <c r="S98" s="1170"/>
      <c r="AK98" s="1156"/>
      <c r="AL98" s="1156"/>
      <c r="AM98" s="1166"/>
      <c r="AN98" s="1156"/>
      <c r="AO98" s="1156"/>
    </row>
    <row r="99" spans="1:41" ht="16.5" x14ac:dyDescent="0.3">
      <c r="A99" s="1194" t="s">
        <v>2923</v>
      </c>
      <c r="B99" s="1195" t="s">
        <v>2947</v>
      </c>
      <c r="C99" s="1141">
        <f t="shared" si="7"/>
        <v>0.56221889055472263</v>
      </c>
      <c r="D99" s="360">
        <v>375</v>
      </c>
      <c r="E99" s="1126">
        <v>667</v>
      </c>
      <c r="F99" s="1141">
        <f t="shared" si="8"/>
        <v>0.56221889055472263</v>
      </c>
      <c r="G99" s="360">
        <v>750</v>
      </c>
      <c r="H99" s="1126">
        <v>1334</v>
      </c>
      <c r="S99" s="1170"/>
      <c r="AK99" s="1156"/>
      <c r="AL99" s="1156"/>
      <c r="AM99" s="1166"/>
      <c r="AN99" s="1156"/>
      <c r="AO99" s="1156"/>
    </row>
    <row r="100" spans="1:41" ht="16.5" x14ac:dyDescent="0.3">
      <c r="A100" s="1194" t="s">
        <v>2923</v>
      </c>
      <c r="B100" s="1195" t="s">
        <v>2948</v>
      </c>
      <c r="C100" s="1141">
        <f t="shared" si="7"/>
        <v>0.56221889055472263</v>
      </c>
      <c r="D100" s="360">
        <v>375</v>
      </c>
      <c r="E100" s="1126">
        <v>667</v>
      </c>
      <c r="F100" s="1141">
        <f t="shared" si="8"/>
        <v>0.56221889055472263</v>
      </c>
      <c r="G100" s="360">
        <v>750</v>
      </c>
      <c r="H100" s="1126">
        <v>1334</v>
      </c>
      <c r="S100" s="1170"/>
      <c r="AK100" s="1156"/>
      <c r="AL100" s="1156"/>
      <c r="AM100" s="1166"/>
      <c r="AN100" s="1156"/>
      <c r="AO100" s="1156"/>
    </row>
    <row r="101" spans="1:41" ht="16.5" x14ac:dyDescent="0.3">
      <c r="A101" s="1194" t="s">
        <v>2923</v>
      </c>
      <c r="B101" s="1195" t="s">
        <v>2950</v>
      </c>
      <c r="C101" s="1141">
        <f t="shared" si="7"/>
        <v>0.56221889055472263</v>
      </c>
      <c r="D101" s="360">
        <v>375</v>
      </c>
      <c r="E101" s="1126">
        <v>667</v>
      </c>
      <c r="F101" s="1141">
        <f t="shared" si="8"/>
        <v>0.56221889055472263</v>
      </c>
      <c r="G101" s="360">
        <v>750</v>
      </c>
      <c r="H101" s="1126">
        <v>1334</v>
      </c>
      <c r="S101" s="1170"/>
      <c r="AK101" s="1156"/>
      <c r="AL101" s="1156"/>
      <c r="AM101" s="1166"/>
      <c r="AN101" s="1156"/>
      <c r="AO101" s="1156"/>
    </row>
    <row r="102" spans="1:41" ht="16.5" x14ac:dyDescent="0.3">
      <c r="A102" s="1194" t="s">
        <v>2923</v>
      </c>
      <c r="B102" s="1195" t="s">
        <v>2952</v>
      </c>
      <c r="C102" s="1141">
        <f t="shared" si="7"/>
        <v>0.56221889055472263</v>
      </c>
      <c r="D102" s="360">
        <v>375</v>
      </c>
      <c r="E102" s="1126">
        <v>667</v>
      </c>
      <c r="F102" s="1141">
        <f t="shared" si="8"/>
        <v>0.56221889055472263</v>
      </c>
      <c r="G102" s="360">
        <v>750</v>
      </c>
      <c r="H102" s="1126">
        <v>1334</v>
      </c>
      <c r="S102" s="1170"/>
      <c r="AK102" s="1156"/>
      <c r="AL102" s="1156"/>
      <c r="AM102" s="1166"/>
      <c r="AN102" s="1156"/>
      <c r="AO102" s="1156"/>
    </row>
    <row r="103" spans="1:41" ht="16.5" x14ac:dyDescent="0.3">
      <c r="A103" s="1194" t="s">
        <v>2923</v>
      </c>
      <c r="B103" s="1195" t="s">
        <v>2955</v>
      </c>
      <c r="C103" s="1141">
        <f t="shared" si="7"/>
        <v>0.56221889055472263</v>
      </c>
      <c r="D103" s="360">
        <v>375</v>
      </c>
      <c r="E103" s="1126">
        <v>667</v>
      </c>
      <c r="F103" s="1141">
        <f t="shared" si="8"/>
        <v>0.56221889055472263</v>
      </c>
      <c r="G103" s="360">
        <v>750</v>
      </c>
      <c r="H103" s="1126">
        <v>1334</v>
      </c>
      <c r="S103" s="1170"/>
      <c r="AK103" s="1156"/>
      <c r="AL103" s="1156"/>
      <c r="AM103" s="1166"/>
      <c r="AN103" s="1156"/>
      <c r="AO103" s="1156"/>
    </row>
    <row r="104" spans="1:41" ht="16.5" x14ac:dyDescent="0.3">
      <c r="A104" s="1194" t="s">
        <v>2923</v>
      </c>
      <c r="B104" s="1195" t="s">
        <v>2956</v>
      </c>
      <c r="C104" s="1141">
        <f t="shared" si="7"/>
        <v>0.56221889055472263</v>
      </c>
      <c r="D104" s="360">
        <v>375</v>
      </c>
      <c r="E104" s="1126">
        <v>667</v>
      </c>
      <c r="F104" s="1141">
        <f t="shared" si="8"/>
        <v>0.56221889055472263</v>
      </c>
      <c r="G104" s="360">
        <v>750</v>
      </c>
      <c r="H104" s="1126">
        <v>1334</v>
      </c>
      <c r="S104" s="1170"/>
      <c r="AK104" s="1156"/>
      <c r="AL104" s="1156"/>
      <c r="AM104" s="1166"/>
      <c r="AN104" s="1156"/>
      <c r="AO104" s="1156"/>
    </row>
    <row r="105" spans="1:41" ht="16.5" x14ac:dyDescent="0.3">
      <c r="A105" s="1194" t="s">
        <v>2923</v>
      </c>
      <c r="B105" s="1195" t="s">
        <v>2926</v>
      </c>
      <c r="C105" s="1141">
        <f t="shared" si="7"/>
        <v>0.46182266009852219</v>
      </c>
      <c r="D105" s="360">
        <v>375</v>
      </c>
      <c r="E105" s="1126">
        <v>812</v>
      </c>
      <c r="F105" s="1141">
        <f t="shared" si="8"/>
        <v>0.46182266009852219</v>
      </c>
      <c r="G105" s="360">
        <v>1125</v>
      </c>
      <c r="H105" s="1126">
        <v>2436</v>
      </c>
      <c r="S105" s="1170"/>
      <c r="AK105" s="1156"/>
      <c r="AL105" s="1156"/>
      <c r="AM105" s="1166"/>
      <c r="AN105" s="1156"/>
      <c r="AO105" s="1156"/>
    </row>
    <row r="106" spans="1:41" ht="16.5" x14ac:dyDescent="0.3">
      <c r="A106" s="1194" t="s">
        <v>2923</v>
      </c>
      <c r="B106" s="1195" t="s">
        <v>2957</v>
      </c>
      <c r="C106" s="1141">
        <f t="shared" si="7"/>
        <v>0.46182266009852219</v>
      </c>
      <c r="D106" s="360">
        <v>375</v>
      </c>
      <c r="E106" s="1126">
        <v>812</v>
      </c>
      <c r="F106" s="1141">
        <f t="shared" si="8"/>
        <v>0.46182266009852219</v>
      </c>
      <c r="G106" s="360">
        <v>1125</v>
      </c>
      <c r="H106" s="1126">
        <v>2436</v>
      </c>
      <c r="S106" s="1170"/>
      <c r="AK106" s="1156"/>
      <c r="AL106" s="1156"/>
      <c r="AM106" s="1166"/>
      <c r="AN106" s="1156"/>
      <c r="AO106" s="1156"/>
    </row>
    <row r="107" spans="1:41" ht="16.5" x14ac:dyDescent="0.3">
      <c r="A107" s="1194" t="s">
        <v>2923</v>
      </c>
      <c r="B107" s="1195" t="s">
        <v>3059</v>
      </c>
      <c r="C107" s="1141">
        <f t="shared" si="7"/>
        <v>0.44964871194379391</v>
      </c>
      <c r="D107" s="360">
        <v>384</v>
      </c>
      <c r="E107" s="1126">
        <v>854</v>
      </c>
      <c r="F107" s="1141">
        <f t="shared" si="8"/>
        <v>0.45</v>
      </c>
      <c r="G107" s="360">
        <v>1440</v>
      </c>
      <c r="H107" s="1126">
        <v>3200</v>
      </c>
      <c r="S107" s="1170"/>
      <c r="AK107" s="1156"/>
      <c r="AL107" s="1156"/>
      <c r="AM107" s="1166"/>
      <c r="AN107" s="1156"/>
      <c r="AO107" s="1156"/>
    </row>
    <row r="108" spans="1:41" ht="16.5" x14ac:dyDescent="0.3">
      <c r="A108" s="1194" t="s">
        <v>2923</v>
      </c>
      <c r="B108" s="1195" t="s">
        <v>3060</v>
      </c>
      <c r="C108" s="1141">
        <f t="shared" si="7"/>
        <v>0.44964871194379391</v>
      </c>
      <c r="D108" s="360">
        <v>384</v>
      </c>
      <c r="E108" s="1126">
        <v>854</v>
      </c>
      <c r="F108" s="1141">
        <f t="shared" si="8"/>
        <v>0.45</v>
      </c>
      <c r="G108" s="360">
        <v>1440</v>
      </c>
      <c r="H108" s="1126">
        <v>3200</v>
      </c>
      <c r="S108" s="1170"/>
      <c r="AK108" s="1156"/>
      <c r="AL108" s="1156"/>
      <c r="AM108" s="1166"/>
      <c r="AN108" s="1156"/>
      <c r="AO108" s="1156"/>
    </row>
    <row r="109" spans="1:41" ht="16.5" x14ac:dyDescent="0.3">
      <c r="A109" s="1194" t="s">
        <v>2923</v>
      </c>
      <c r="B109" s="1195" t="s">
        <v>3082</v>
      </c>
      <c r="C109" s="1141">
        <f t="shared" si="7"/>
        <v>0.45081967213114754</v>
      </c>
      <c r="D109" s="360">
        <v>385</v>
      </c>
      <c r="E109" s="1126">
        <v>854</v>
      </c>
      <c r="F109" s="1141">
        <f t="shared" si="8"/>
        <v>0.45</v>
      </c>
      <c r="G109" s="360">
        <v>720</v>
      </c>
      <c r="H109" s="1126">
        <v>1600</v>
      </c>
      <c r="S109" s="1170"/>
      <c r="AK109" s="1156"/>
      <c r="AL109" s="1156"/>
      <c r="AM109" s="1166"/>
      <c r="AN109" s="1156"/>
      <c r="AO109" s="1156"/>
    </row>
    <row r="110" spans="1:41" ht="16.5" x14ac:dyDescent="0.3">
      <c r="A110" s="1194" t="s">
        <v>2923</v>
      </c>
      <c r="B110" s="1195" t="s">
        <v>2928</v>
      </c>
      <c r="C110" s="1141">
        <f t="shared" si="7"/>
        <v>0.46208530805687204</v>
      </c>
      <c r="D110" s="360">
        <v>390</v>
      </c>
      <c r="E110" s="1126">
        <v>844</v>
      </c>
      <c r="F110" s="1141">
        <f t="shared" si="8"/>
        <v>0.46208530805687204</v>
      </c>
      <c r="G110" s="360">
        <v>1170</v>
      </c>
      <c r="H110" s="1126">
        <v>2532</v>
      </c>
      <c r="S110" s="1170"/>
      <c r="AK110" s="1156"/>
      <c r="AL110" s="1156"/>
      <c r="AM110" s="1166"/>
      <c r="AN110" s="1156"/>
      <c r="AO110" s="1156"/>
    </row>
    <row r="111" spans="1:41" ht="16.5" x14ac:dyDescent="0.3">
      <c r="A111" s="1194" t="s">
        <v>2923</v>
      </c>
      <c r="B111" s="1195" t="s">
        <v>2930</v>
      </c>
      <c r="C111" s="1141">
        <f t="shared" si="7"/>
        <v>0.46208530805687204</v>
      </c>
      <c r="D111" s="360">
        <v>390</v>
      </c>
      <c r="E111" s="1126">
        <v>844</v>
      </c>
      <c r="F111" s="1141">
        <f t="shared" si="8"/>
        <v>0.46208530805687204</v>
      </c>
      <c r="G111" s="360">
        <v>1170</v>
      </c>
      <c r="H111" s="1126">
        <v>2532</v>
      </c>
      <c r="S111" s="1170"/>
      <c r="AK111" s="1156"/>
      <c r="AL111" s="1156"/>
      <c r="AM111" s="1166"/>
      <c r="AN111" s="1156"/>
      <c r="AO111" s="1156"/>
    </row>
    <row r="112" spans="1:41" ht="16.5" x14ac:dyDescent="0.3">
      <c r="A112" s="1194" t="s">
        <v>2923</v>
      </c>
      <c r="B112" s="1195" t="s">
        <v>2932</v>
      </c>
      <c r="C112" s="1141">
        <f t="shared" si="7"/>
        <v>0.46208530805687204</v>
      </c>
      <c r="D112" s="360">
        <v>390</v>
      </c>
      <c r="E112" s="1126">
        <v>844</v>
      </c>
      <c r="F112" s="1141">
        <f t="shared" si="8"/>
        <v>0.46208530805687204</v>
      </c>
      <c r="G112" s="360">
        <v>1170</v>
      </c>
      <c r="H112" s="1126">
        <v>2532</v>
      </c>
      <c r="S112" s="1170"/>
      <c r="AK112" s="1156"/>
      <c r="AL112" s="1156"/>
      <c r="AM112" s="1166"/>
      <c r="AN112" s="1156"/>
      <c r="AO112" s="1156"/>
    </row>
    <row r="113" spans="1:41" ht="16.5" x14ac:dyDescent="0.3">
      <c r="A113" s="1194" t="s">
        <v>2923</v>
      </c>
      <c r="B113" s="1195" t="s">
        <v>2934</v>
      </c>
      <c r="C113" s="1141">
        <f t="shared" si="7"/>
        <v>0.46208530805687204</v>
      </c>
      <c r="D113" s="360">
        <v>390</v>
      </c>
      <c r="E113" s="1126">
        <v>844</v>
      </c>
      <c r="F113" s="1141">
        <f t="shared" si="8"/>
        <v>0.46208530805687204</v>
      </c>
      <c r="G113" s="360">
        <v>1170</v>
      </c>
      <c r="H113" s="1126">
        <v>2532</v>
      </c>
      <c r="S113" s="1170"/>
      <c r="AK113" s="1156"/>
      <c r="AL113" s="1156"/>
      <c r="AM113" s="1166"/>
      <c r="AN113" s="1156"/>
      <c r="AO113" s="1156"/>
    </row>
    <row r="114" spans="1:41" ht="16.5" x14ac:dyDescent="0.3">
      <c r="A114" s="1194" t="s">
        <v>2923</v>
      </c>
      <c r="B114" s="1195" t="s">
        <v>2936</v>
      </c>
      <c r="C114" s="1141">
        <f t="shared" si="7"/>
        <v>0.46208530805687204</v>
      </c>
      <c r="D114" s="360">
        <v>390</v>
      </c>
      <c r="E114" s="1126">
        <v>844</v>
      </c>
      <c r="F114" s="1141">
        <f t="shared" si="8"/>
        <v>0.46208530805687204</v>
      </c>
      <c r="G114" s="360">
        <v>1170</v>
      </c>
      <c r="H114" s="1126">
        <v>2532</v>
      </c>
      <c r="S114" s="1170"/>
      <c r="AK114" s="1156"/>
      <c r="AL114" s="1156"/>
      <c r="AM114" s="1166"/>
      <c r="AN114" s="1156"/>
      <c r="AO114" s="1156"/>
    </row>
    <row r="115" spans="1:41" ht="16.5" x14ac:dyDescent="0.3">
      <c r="A115" s="1194" t="s">
        <v>2923</v>
      </c>
      <c r="B115" s="1195" t="s">
        <v>2985</v>
      </c>
      <c r="C115" s="1141">
        <f t="shared" si="7"/>
        <v>0.49</v>
      </c>
      <c r="D115" s="360">
        <v>392</v>
      </c>
      <c r="E115" s="1126">
        <v>800</v>
      </c>
      <c r="F115" s="1141">
        <f t="shared" si="8"/>
        <v>0.49</v>
      </c>
      <c r="G115" s="360">
        <v>1176</v>
      </c>
      <c r="H115" s="1126">
        <v>2400</v>
      </c>
      <c r="S115" s="1170"/>
      <c r="AK115" s="1156"/>
      <c r="AL115" s="1156"/>
      <c r="AM115" s="1166"/>
      <c r="AN115" s="1156"/>
      <c r="AO115" s="1156"/>
    </row>
    <row r="116" spans="1:41" ht="16.5" x14ac:dyDescent="0.3">
      <c r="A116" s="1194" t="s">
        <v>2923</v>
      </c>
      <c r="B116" s="1195" t="s">
        <v>2960</v>
      </c>
      <c r="C116" s="1141">
        <f t="shared" si="7"/>
        <v>0.5</v>
      </c>
      <c r="D116" s="360">
        <v>393</v>
      </c>
      <c r="E116" s="1126">
        <v>786</v>
      </c>
      <c r="F116" s="1141">
        <f t="shared" si="8"/>
        <v>0.5</v>
      </c>
      <c r="G116" s="360">
        <v>1080</v>
      </c>
      <c r="H116" s="1126">
        <v>2160</v>
      </c>
      <c r="S116" s="1170"/>
      <c r="AK116" s="1156"/>
      <c r="AL116" s="1156"/>
      <c r="AM116" s="1166"/>
      <c r="AN116" s="1156"/>
      <c r="AO116" s="1156"/>
    </row>
    <row r="117" spans="1:41" ht="16.5" x14ac:dyDescent="0.3">
      <c r="A117" s="1194" t="s">
        <v>2923</v>
      </c>
      <c r="B117" s="1195" t="s">
        <v>3127</v>
      </c>
      <c r="C117" s="1141">
        <f t="shared" si="7"/>
        <v>0.5</v>
      </c>
      <c r="D117" s="360">
        <v>393</v>
      </c>
      <c r="E117" s="1126">
        <v>786</v>
      </c>
      <c r="F117" s="1141">
        <f t="shared" si="8"/>
        <v>0.46632124352331605</v>
      </c>
      <c r="G117" s="360">
        <v>1440</v>
      </c>
      <c r="H117" s="1126">
        <v>3088</v>
      </c>
      <c r="S117" s="1170"/>
      <c r="AK117" s="1156"/>
      <c r="AL117" s="1156"/>
      <c r="AM117" s="1166"/>
      <c r="AN117" s="1156"/>
      <c r="AO117" s="1156"/>
    </row>
    <row r="118" spans="1:41" ht="16.5" x14ac:dyDescent="0.3">
      <c r="A118" s="1194" t="s">
        <v>2923</v>
      </c>
      <c r="B118" s="1195" t="s">
        <v>2962</v>
      </c>
      <c r="C118" s="1141">
        <f t="shared" si="7"/>
        <v>0.48638613861386137</v>
      </c>
      <c r="D118" s="360">
        <v>393</v>
      </c>
      <c r="E118" s="1126">
        <v>808</v>
      </c>
      <c r="F118" s="1141">
        <f t="shared" si="8"/>
        <v>0.48648648648648651</v>
      </c>
      <c r="G118" s="360">
        <v>1080</v>
      </c>
      <c r="H118" s="1126">
        <v>2220</v>
      </c>
      <c r="S118" s="1170"/>
      <c r="AK118" s="1156"/>
      <c r="AL118" s="1156"/>
      <c r="AM118" s="1166"/>
      <c r="AN118" s="1156"/>
      <c r="AO118" s="1156"/>
    </row>
    <row r="119" spans="1:41" ht="16.5" x14ac:dyDescent="0.3">
      <c r="A119" s="1194" t="s">
        <v>2923</v>
      </c>
      <c r="B119" s="1195" t="s">
        <v>3087</v>
      </c>
      <c r="C119" s="1141">
        <f t="shared" si="7"/>
        <v>0.48161764705882354</v>
      </c>
      <c r="D119" s="360">
        <v>393</v>
      </c>
      <c r="E119" s="1126">
        <v>816</v>
      </c>
      <c r="F119" s="1141">
        <f t="shared" si="8"/>
        <v>0.48128342245989303</v>
      </c>
      <c r="G119" s="360">
        <v>1080</v>
      </c>
      <c r="H119" s="1126">
        <v>2244</v>
      </c>
      <c r="S119" s="1170"/>
      <c r="AK119" s="1156"/>
      <c r="AL119" s="1156"/>
      <c r="AM119" s="1166"/>
      <c r="AN119" s="1156"/>
      <c r="AO119" s="1156"/>
    </row>
    <row r="120" spans="1:41" ht="16.5" x14ac:dyDescent="0.3">
      <c r="A120" s="1194" t="s">
        <v>2923</v>
      </c>
      <c r="B120" s="1195" t="s">
        <v>3088</v>
      </c>
      <c r="C120" s="1141">
        <f t="shared" si="7"/>
        <v>0.48161764705882354</v>
      </c>
      <c r="D120" s="360">
        <v>393</v>
      </c>
      <c r="E120" s="1126">
        <v>816</v>
      </c>
      <c r="F120" s="1141">
        <f t="shared" si="8"/>
        <v>0.48128342245989303</v>
      </c>
      <c r="G120" s="360">
        <v>1080</v>
      </c>
      <c r="H120" s="1126">
        <v>2244</v>
      </c>
      <c r="S120" s="1170"/>
      <c r="AK120" s="1156"/>
      <c r="AL120" s="1156"/>
      <c r="AM120" s="1166"/>
      <c r="AN120" s="1156"/>
      <c r="AO120" s="1156"/>
    </row>
    <row r="121" spans="1:41" ht="16.5" x14ac:dyDescent="0.3">
      <c r="A121" s="1194" t="s">
        <v>2923</v>
      </c>
      <c r="B121" s="1195" t="s">
        <v>3089</v>
      </c>
      <c r="C121" s="1141">
        <f t="shared" si="7"/>
        <v>0.48102815177478581</v>
      </c>
      <c r="D121" s="360">
        <v>393</v>
      </c>
      <c r="E121" s="1126">
        <v>817</v>
      </c>
      <c r="F121" s="1141">
        <f t="shared" si="8"/>
        <v>0.48128342245989303</v>
      </c>
      <c r="G121" s="360">
        <v>1080</v>
      </c>
      <c r="H121" s="1126">
        <v>2244</v>
      </c>
      <c r="S121" s="1170"/>
      <c r="AK121" s="1156"/>
      <c r="AL121" s="1156"/>
      <c r="AM121" s="1166"/>
      <c r="AN121" s="1156"/>
      <c r="AO121" s="1156"/>
    </row>
    <row r="122" spans="1:41" ht="16.5" x14ac:dyDescent="0.3">
      <c r="A122" s="1194" t="s">
        <v>2923</v>
      </c>
      <c r="B122" s="1195" t="s">
        <v>2964</v>
      </c>
      <c r="C122" s="1141">
        <f t="shared" si="7"/>
        <v>0.47349397590361447</v>
      </c>
      <c r="D122" s="360">
        <v>393</v>
      </c>
      <c r="E122" s="1126">
        <v>830</v>
      </c>
      <c r="F122" s="1141">
        <f t="shared" si="8"/>
        <v>0.47368421052631576</v>
      </c>
      <c r="G122" s="360">
        <v>1080</v>
      </c>
      <c r="H122" s="1126">
        <v>2280</v>
      </c>
      <c r="S122" s="1170"/>
      <c r="AK122" s="1156"/>
      <c r="AL122" s="1156"/>
      <c r="AM122" s="1166"/>
      <c r="AN122" s="1156"/>
      <c r="AO122" s="1156"/>
    </row>
    <row r="123" spans="1:41" ht="16.5" x14ac:dyDescent="0.3">
      <c r="A123" s="1194" t="s">
        <v>2923</v>
      </c>
      <c r="B123" s="1195" t="s">
        <v>2966</v>
      </c>
      <c r="C123" s="1141">
        <f t="shared" si="7"/>
        <v>0.46180963572267919</v>
      </c>
      <c r="D123" s="360">
        <v>393</v>
      </c>
      <c r="E123" s="1126">
        <v>851</v>
      </c>
      <c r="F123" s="1141">
        <f t="shared" si="8"/>
        <v>0.46153846153846156</v>
      </c>
      <c r="G123" s="360">
        <v>1080</v>
      </c>
      <c r="H123" s="1126">
        <v>2340</v>
      </c>
      <c r="S123" s="1170"/>
      <c r="AK123" s="1156"/>
      <c r="AL123" s="1156"/>
      <c r="AM123" s="1166"/>
      <c r="AN123" s="1156"/>
      <c r="AO123" s="1156"/>
    </row>
    <row r="124" spans="1:41" ht="16.5" x14ac:dyDescent="0.3">
      <c r="A124" s="1194" t="s">
        <v>2923</v>
      </c>
      <c r="B124" s="1195" t="s">
        <v>2967</v>
      </c>
      <c r="C124" s="1141">
        <f t="shared" si="7"/>
        <v>0.46180963572267919</v>
      </c>
      <c r="D124" s="360">
        <v>393</v>
      </c>
      <c r="E124" s="1126">
        <v>851</v>
      </c>
      <c r="F124" s="1141">
        <f t="shared" si="8"/>
        <v>0.46153846153846156</v>
      </c>
      <c r="G124" s="360">
        <v>1080</v>
      </c>
      <c r="H124" s="1126">
        <v>2340</v>
      </c>
      <c r="S124" s="1170"/>
      <c r="AK124" s="1156"/>
      <c r="AL124" s="1156"/>
      <c r="AM124" s="1166"/>
      <c r="AN124" s="1156"/>
      <c r="AO124" s="1156"/>
    </row>
    <row r="125" spans="1:41" ht="16.5" x14ac:dyDescent="0.3">
      <c r="A125" s="1194" t="s">
        <v>2923</v>
      </c>
      <c r="B125" s="1195" t="s">
        <v>3083</v>
      </c>
      <c r="C125" s="1141">
        <f t="shared" si="7"/>
        <v>0.46180963572267919</v>
      </c>
      <c r="D125" s="360">
        <v>393</v>
      </c>
      <c r="E125" s="1126">
        <v>851</v>
      </c>
      <c r="F125" s="1141">
        <f t="shared" si="8"/>
        <v>0.46153846153846156</v>
      </c>
      <c r="G125" s="360">
        <v>1080</v>
      </c>
      <c r="H125" s="1126">
        <v>2340</v>
      </c>
      <c r="S125" s="1170"/>
      <c r="AK125" s="1156"/>
      <c r="AL125" s="1156"/>
      <c r="AM125" s="1166"/>
      <c r="AN125" s="1156"/>
      <c r="AO125" s="1156"/>
    </row>
    <row r="126" spans="1:41" ht="16.5" x14ac:dyDescent="0.3">
      <c r="A126" s="1194" t="s">
        <v>2923</v>
      </c>
      <c r="B126" s="1195" t="s">
        <v>3084</v>
      </c>
      <c r="C126" s="1141">
        <f t="shared" si="7"/>
        <v>0.46180963572267919</v>
      </c>
      <c r="D126" s="360">
        <v>393</v>
      </c>
      <c r="E126" s="1126">
        <v>851</v>
      </c>
      <c r="F126" s="1141">
        <f t="shared" si="8"/>
        <v>0.46153846153846156</v>
      </c>
      <c r="G126" s="360">
        <v>1080</v>
      </c>
      <c r="H126" s="1126">
        <v>2340</v>
      </c>
      <c r="S126" s="1170"/>
      <c r="AK126" s="1156"/>
      <c r="AL126" s="1156"/>
      <c r="AM126" s="1166"/>
      <c r="AN126" s="1156"/>
      <c r="AO126" s="1156"/>
    </row>
    <row r="127" spans="1:41" ht="16.5" x14ac:dyDescent="0.3">
      <c r="A127" s="1194" t="s">
        <v>2923</v>
      </c>
      <c r="B127" s="1195" t="s">
        <v>3090</v>
      </c>
      <c r="C127" s="1141">
        <f t="shared" si="7"/>
        <v>0.46180963572267919</v>
      </c>
      <c r="D127" s="360">
        <v>393</v>
      </c>
      <c r="E127" s="1126">
        <v>851</v>
      </c>
      <c r="F127" s="1141">
        <f t="shared" si="8"/>
        <v>0.46153846153846156</v>
      </c>
      <c r="G127" s="360">
        <v>1080</v>
      </c>
      <c r="H127" s="1126">
        <v>2340</v>
      </c>
      <c r="S127" s="1170"/>
      <c r="AK127" s="1156"/>
      <c r="AL127" s="1156"/>
      <c r="AM127" s="1166"/>
      <c r="AN127" s="1156"/>
      <c r="AO127" s="1156"/>
    </row>
    <row r="128" spans="1:41" ht="16.5" x14ac:dyDescent="0.3">
      <c r="A128" s="1194" t="s">
        <v>2923</v>
      </c>
      <c r="B128" s="1195" t="s">
        <v>3091</v>
      </c>
      <c r="C128" s="1141">
        <f t="shared" si="7"/>
        <v>0.46180963572267919</v>
      </c>
      <c r="D128" s="360">
        <v>393</v>
      </c>
      <c r="E128" s="1126">
        <v>851</v>
      </c>
      <c r="F128" s="1141">
        <f t="shared" si="8"/>
        <v>0.46153846153846156</v>
      </c>
      <c r="G128" s="360">
        <v>1080</v>
      </c>
      <c r="H128" s="1126">
        <v>2340</v>
      </c>
      <c r="S128" s="1170"/>
      <c r="AK128" s="1156"/>
      <c r="AL128" s="1156"/>
      <c r="AM128" s="1166"/>
      <c r="AN128" s="1156"/>
      <c r="AO128" s="1156"/>
    </row>
    <row r="129" spans="1:41" ht="16.5" x14ac:dyDescent="0.3">
      <c r="A129" s="1194" t="s">
        <v>2923</v>
      </c>
      <c r="B129" s="1195" t="s">
        <v>3092</v>
      </c>
      <c r="C129" s="1141">
        <f t="shared" si="7"/>
        <v>0.46180963572267919</v>
      </c>
      <c r="D129" s="360">
        <v>393</v>
      </c>
      <c r="E129" s="1126">
        <v>851</v>
      </c>
      <c r="F129" s="1141">
        <f t="shared" si="8"/>
        <v>0.46153846153846156</v>
      </c>
      <c r="G129" s="360">
        <v>1080</v>
      </c>
      <c r="H129" s="1126">
        <v>2340</v>
      </c>
      <c r="S129" s="1170"/>
      <c r="AK129" s="1156"/>
      <c r="AL129" s="1156"/>
      <c r="AM129" s="1166"/>
      <c r="AN129" s="1156"/>
      <c r="AO129" s="1156"/>
    </row>
    <row r="130" spans="1:41" ht="16.5" x14ac:dyDescent="0.3">
      <c r="A130" s="1194" t="s">
        <v>2923</v>
      </c>
      <c r="B130" s="1195" t="s">
        <v>3093</v>
      </c>
      <c r="C130" s="1141">
        <f t="shared" si="7"/>
        <v>0.46180963572267919</v>
      </c>
      <c r="D130" s="360">
        <v>393</v>
      </c>
      <c r="E130" s="1126">
        <v>851</v>
      </c>
      <c r="F130" s="1141">
        <f t="shared" si="8"/>
        <v>0.46153846153846156</v>
      </c>
      <c r="G130" s="360">
        <v>1080</v>
      </c>
      <c r="H130" s="1126">
        <v>2340</v>
      </c>
      <c r="S130" s="1170"/>
      <c r="AK130" s="1156"/>
      <c r="AL130" s="1156"/>
      <c r="AM130" s="1166"/>
      <c r="AN130" s="1156"/>
      <c r="AO130" s="1156"/>
    </row>
    <row r="131" spans="1:41" ht="16.5" x14ac:dyDescent="0.3">
      <c r="A131" s="1194" t="s">
        <v>2923</v>
      </c>
      <c r="B131" s="1195" t="s">
        <v>3094</v>
      </c>
      <c r="C131" s="1141">
        <f t="shared" ref="C131:C194" si="9">D131/E131</f>
        <v>0.46180963572267919</v>
      </c>
      <c r="D131" s="360">
        <v>393</v>
      </c>
      <c r="E131" s="1126">
        <v>851</v>
      </c>
      <c r="F131" s="1141">
        <f t="shared" ref="F131:F194" si="10">G131/H131</f>
        <v>0.46153846153846156</v>
      </c>
      <c r="G131" s="360">
        <v>1080</v>
      </c>
      <c r="H131" s="1126">
        <v>2340</v>
      </c>
      <c r="S131" s="1170"/>
      <c r="AK131" s="1156"/>
      <c r="AL131" s="1156"/>
      <c r="AM131" s="1166"/>
      <c r="AN131" s="1156"/>
      <c r="AO131" s="1156"/>
    </row>
    <row r="132" spans="1:41" ht="16.5" x14ac:dyDescent="0.3">
      <c r="A132" s="1194" t="s">
        <v>2923</v>
      </c>
      <c r="B132" s="1195" t="s">
        <v>3095</v>
      </c>
      <c r="C132" s="1141">
        <f t="shared" si="9"/>
        <v>0.46180963572267919</v>
      </c>
      <c r="D132" s="360">
        <v>393</v>
      </c>
      <c r="E132" s="1126">
        <v>851</v>
      </c>
      <c r="F132" s="1141">
        <f t="shared" si="10"/>
        <v>0.46153846153846156</v>
      </c>
      <c r="G132" s="360">
        <v>1080</v>
      </c>
      <c r="H132" s="1126">
        <v>2340</v>
      </c>
      <c r="S132" s="1170"/>
      <c r="AK132" s="1156"/>
      <c r="AL132" s="1156"/>
      <c r="AM132" s="1166"/>
      <c r="AN132" s="1156"/>
      <c r="AO132" s="1156"/>
    </row>
    <row r="133" spans="1:41" ht="16.5" x14ac:dyDescent="0.3">
      <c r="A133" s="1194" t="s">
        <v>2923</v>
      </c>
      <c r="B133" s="1195" t="s">
        <v>3096</v>
      </c>
      <c r="C133" s="1141">
        <f t="shared" si="9"/>
        <v>0.46180963572267919</v>
      </c>
      <c r="D133" s="360">
        <v>393</v>
      </c>
      <c r="E133" s="1126">
        <v>851</v>
      </c>
      <c r="F133" s="1141">
        <f t="shared" si="10"/>
        <v>0.46153846153846156</v>
      </c>
      <c r="G133" s="360">
        <v>1080</v>
      </c>
      <c r="H133" s="1126">
        <v>2340</v>
      </c>
      <c r="S133" s="1170"/>
      <c r="AK133" s="1156"/>
      <c r="AL133" s="1156"/>
      <c r="AM133" s="1166"/>
      <c r="AN133" s="1156"/>
      <c r="AO133" s="1156"/>
    </row>
    <row r="134" spans="1:41" ht="16.5" x14ac:dyDescent="0.3">
      <c r="A134" s="1194" t="s">
        <v>2923</v>
      </c>
      <c r="B134" s="1195" t="s">
        <v>2938</v>
      </c>
      <c r="C134" s="1141">
        <f t="shared" si="9"/>
        <v>0.46126760563380281</v>
      </c>
      <c r="D134" s="360">
        <v>393</v>
      </c>
      <c r="E134" s="1126">
        <v>852</v>
      </c>
      <c r="F134" s="1141">
        <f t="shared" si="10"/>
        <v>0.46126760563380281</v>
      </c>
      <c r="G134" s="360">
        <v>1179</v>
      </c>
      <c r="H134" s="1126">
        <v>2556</v>
      </c>
      <c r="S134" s="1170"/>
      <c r="AK134" s="1156"/>
      <c r="AL134" s="1156"/>
      <c r="AM134" s="1166"/>
      <c r="AN134" s="1156"/>
      <c r="AO134" s="1156"/>
    </row>
    <row r="135" spans="1:41" ht="16.5" x14ac:dyDescent="0.3">
      <c r="A135" s="1194" t="s">
        <v>2923</v>
      </c>
      <c r="B135" s="1195" t="s">
        <v>2940</v>
      </c>
      <c r="C135" s="1141">
        <f t="shared" si="9"/>
        <v>0.46126760563380281</v>
      </c>
      <c r="D135" s="360">
        <v>393</v>
      </c>
      <c r="E135" s="1126">
        <v>852</v>
      </c>
      <c r="F135" s="1141">
        <f t="shared" si="10"/>
        <v>0.46126760563380281</v>
      </c>
      <c r="G135" s="360">
        <v>1179</v>
      </c>
      <c r="H135" s="1126">
        <v>2556</v>
      </c>
      <c r="S135" s="1170"/>
      <c r="AK135" s="1156"/>
      <c r="AL135" s="1156"/>
      <c r="AM135" s="1166"/>
      <c r="AN135" s="1156"/>
      <c r="AO135" s="1156"/>
    </row>
    <row r="136" spans="1:41" ht="16.5" x14ac:dyDescent="0.3">
      <c r="A136" s="1194" t="s">
        <v>2923</v>
      </c>
      <c r="B136" s="1195" t="s">
        <v>2942</v>
      </c>
      <c r="C136" s="1141">
        <f t="shared" si="9"/>
        <v>0.46126760563380281</v>
      </c>
      <c r="D136" s="360">
        <v>393</v>
      </c>
      <c r="E136" s="1126">
        <v>852</v>
      </c>
      <c r="F136" s="1141">
        <f t="shared" si="10"/>
        <v>0.46126760563380281</v>
      </c>
      <c r="G136" s="360">
        <v>1179</v>
      </c>
      <c r="H136" s="1126">
        <v>2556</v>
      </c>
      <c r="S136" s="1170"/>
      <c r="AK136" s="1156"/>
      <c r="AL136" s="1156"/>
      <c r="AM136" s="1166"/>
      <c r="AN136" s="1156"/>
      <c r="AO136" s="1156"/>
    </row>
    <row r="137" spans="1:41" ht="16.5" x14ac:dyDescent="0.3">
      <c r="A137" s="1194" t="s">
        <v>2923</v>
      </c>
      <c r="B137" s="1195" t="s">
        <v>3085</v>
      </c>
      <c r="C137" s="1141">
        <f t="shared" si="9"/>
        <v>0.45017182130584193</v>
      </c>
      <c r="D137" s="360">
        <v>393</v>
      </c>
      <c r="E137" s="1126">
        <v>873</v>
      </c>
      <c r="F137" s="1141">
        <f t="shared" si="10"/>
        <v>0.45</v>
      </c>
      <c r="G137" s="360">
        <v>1080</v>
      </c>
      <c r="H137" s="1126">
        <v>2400</v>
      </c>
      <c r="S137" s="1170"/>
      <c r="AK137" s="1156"/>
      <c r="AL137" s="1156"/>
      <c r="AM137" s="1166"/>
      <c r="AN137" s="1156"/>
      <c r="AO137" s="1156"/>
    </row>
    <row r="138" spans="1:41" ht="16.5" x14ac:dyDescent="0.3">
      <c r="A138" s="1194" t="s">
        <v>2923</v>
      </c>
      <c r="B138" s="1195" t="s">
        <v>3097</v>
      </c>
      <c r="C138" s="1141">
        <f t="shared" si="9"/>
        <v>0.45017182130584193</v>
      </c>
      <c r="D138" s="360">
        <v>393</v>
      </c>
      <c r="E138" s="1126">
        <v>873</v>
      </c>
      <c r="F138" s="1141">
        <f t="shared" si="10"/>
        <v>0.45</v>
      </c>
      <c r="G138" s="360">
        <v>1080</v>
      </c>
      <c r="H138" s="1126">
        <v>2400</v>
      </c>
      <c r="S138" s="1170"/>
      <c r="AK138" s="1156"/>
      <c r="AL138" s="1156"/>
      <c r="AM138" s="1166"/>
      <c r="AN138" s="1156"/>
      <c r="AO138" s="1156"/>
    </row>
    <row r="139" spans="1:41" ht="16.5" x14ac:dyDescent="0.3">
      <c r="A139" s="1194" t="s">
        <v>2923</v>
      </c>
      <c r="B139" s="1195" t="s">
        <v>2998</v>
      </c>
      <c r="C139" s="1141">
        <f t="shared" si="9"/>
        <v>0.45454545454545453</v>
      </c>
      <c r="D139" s="360">
        <v>400</v>
      </c>
      <c r="E139" s="1126">
        <v>880</v>
      </c>
      <c r="F139" s="1141">
        <f t="shared" si="10"/>
        <v>0.45454545454545453</v>
      </c>
      <c r="G139" s="360">
        <v>1200</v>
      </c>
      <c r="H139" s="1126">
        <v>2640</v>
      </c>
      <c r="S139" s="1170"/>
      <c r="AK139" s="1156"/>
      <c r="AL139" s="1156"/>
      <c r="AM139" s="1166"/>
      <c r="AN139" s="1156"/>
      <c r="AO139" s="1156"/>
    </row>
    <row r="140" spans="1:41" ht="16.5" x14ac:dyDescent="0.3">
      <c r="A140" s="1194" t="s">
        <v>2923</v>
      </c>
      <c r="B140" s="1195" t="s">
        <v>3021</v>
      </c>
      <c r="C140" s="1141">
        <f t="shared" si="9"/>
        <v>0.56224350205198359</v>
      </c>
      <c r="D140" s="360">
        <v>411</v>
      </c>
      <c r="E140" s="1126">
        <v>731</v>
      </c>
      <c r="F140" s="1141">
        <f t="shared" si="10"/>
        <v>0.5625</v>
      </c>
      <c r="G140" s="360">
        <v>1440</v>
      </c>
      <c r="H140" s="1126">
        <v>2560</v>
      </c>
      <c r="S140" s="1170"/>
      <c r="AK140" s="1156"/>
      <c r="AL140" s="1156"/>
      <c r="AM140" s="1166"/>
      <c r="AN140" s="1156"/>
      <c r="AO140" s="1156"/>
    </row>
    <row r="141" spans="1:41" ht="16.5" x14ac:dyDescent="0.3">
      <c r="A141" s="1194" t="s">
        <v>2923</v>
      </c>
      <c r="B141" s="1195" t="s">
        <v>3022</v>
      </c>
      <c r="C141" s="1141">
        <f t="shared" si="9"/>
        <v>0.56224350205198359</v>
      </c>
      <c r="D141" s="360">
        <v>411</v>
      </c>
      <c r="E141" s="1126">
        <v>731</v>
      </c>
      <c r="F141" s="1141">
        <f t="shared" si="10"/>
        <v>0.5625</v>
      </c>
      <c r="G141" s="360">
        <v>1440</v>
      </c>
      <c r="H141" s="1126">
        <v>2560</v>
      </c>
      <c r="S141" s="1170"/>
      <c r="AK141" s="1156"/>
      <c r="AL141" s="1156"/>
      <c r="AM141" s="1166"/>
      <c r="AN141" s="1156"/>
      <c r="AO141" s="1156"/>
    </row>
    <row r="142" spans="1:41" ht="16.5" x14ac:dyDescent="0.3">
      <c r="A142" s="1194" t="s">
        <v>2923</v>
      </c>
      <c r="B142" s="1195" t="s">
        <v>3070</v>
      </c>
      <c r="C142" s="1141">
        <f t="shared" si="9"/>
        <v>0.42812499999999998</v>
      </c>
      <c r="D142" s="360">
        <v>411</v>
      </c>
      <c r="E142" s="1126">
        <v>960</v>
      </c>
      <c r="F142" s="1141">
        <f t="shared" si="10"/>
        <v>0.42812499999999998</v>
      </c>
      <c r="G142" s="360">
        <v>1644</v>
      </c>
      <c r="H142" s="1126">
        <v>3840</v>
      </c>
      <c r="S142" s="1170"/>
      <c r="AK142" s="1156"/>
      <c r="AL142" s="1156"/>
      <c r="AM142" s="1166"/>
      <c r="AN142" s="1156"/>
      <c r="AO142" s="1156"/>
    </row>
    <row r="143" spans="1:41" ht="16.5" x14ac:dyDescent="0.3">
      <c r="A143" s="1194" t="s">
        <v>2923</v>
      </c>
      <c r="B143" s="1195" t="s">
        <v>2875</v>
      </c>
      <c r="C143" s="1141">
        <f t="shared" si="9"/>
        <v>0.56284153005464477</v>
      </c>
      <c r="D143" s="360">
        <v>412</v>
      </c>
      <c r="E143" s="1126">
        <v>732</v>
      </c>
      <c r="F143" s="1141">
        <f t="shared" si="10"/>
        <v>0.5625</v>
      </c>
      <c r="G143" s="360">
        <v>1080</v>
      </c>
      <c r="H143" s="1126">
        <v>1920</v>
      </c>
      <c r="S143" s="1170"/>
      <c r="AK143" s="1156"/>
      <c r="AL143" s="1156"/>
      <c r="AM143" s="1166"/>
      <c r="AN143" s="1156"/>
      <c r="AO143" s="1156"/>
    </row>
    <row r="144" spans="1:41" ht="16.5" x14ac:dyDescent="0.3">
      <c r="A144" s="1194" t="s">
        <v>2923</v>
      </c>
      <c r="B144" s="1195" t="s">
        <v>2877</v>
      </c>
      <c r="C144" s="1141">
        <f t="shared" si="9"/>
        <v>0.56284153005464477</v>
      </c>
      <c r="D144" s="360">
        <v>412</v>
      </c>
      <c r="E144" s="1126">
        <v>732</v>
      </c>
      <c r="F144" s="1141">
        <f t="shared" si="10"/>
        <v>0.5625</v>
      </c>
      <c r="G144" s="360">
        <v>1080</v>
      </c>
      <c r="H144" s="1126">
        <v>1920</v>
      </c>
      <c r="S144" s="1170"/>
      <c r="AK144" s="1156"/>
      <c r="AL144" s="1156"/>
      <c r="AM144" s="1166"/>
      <c r="AN144" s="1156"/>
      <c r="AO144" s="1156"/>
    </row>
    <row r="145" spans="1:41" ht="16.5" x14ac:dyDescent="0.3">
      <c r="A145" s="1194" t="s">
        <v>2923</v>
      </c>
      <c r="B145" s="1195" t="s">
        <v>2876</v>
      </c>
      <c r="C145" s="1141">
        <f t="shared" si="9"/>
        <v>0.56284153005464477</v>
      </c>
      <c r="D145" s="360">
        <v>412</v>
      </c>
      <c r="E145" s="1126">
        <v>732</v>
      </c>
      <c r="F145" s="1141">
        <f t="shared" si="10"/>
        <v>0.5625</v>
      </c>
      <c r="G145" s="360">
        <v>1440</v>
      </c>
      <c r="H145" s="1126">
        <v>2560</v>
      </c>
      <c r="S145" s="1170"/>
      <c r="AK145" s="1156"/>
      <c r="AL145" s="1156"/>
      <c r="AM145" s="1166"/>
      <c r="AN145" s="1156"/>
      <c r="AO145" s="1156"/>
    </row>
    <row r="146" spans="1:41" ht="16.5" x14ac:dyDescent="0.3">
      <c r="A146" s="1194" t="s">
        <v>2923</v>
      </c>
      <c r="B146" s="1195" t="s">
        <v>3044</v>
      </c>
      <c r="C146" s="1141">
        <f t="shared" si="9"/>
        <v>0.56284153005464477</v>
      </c>
      <c r="D146" s="360">
        <v>412</v>
      </c>
      <c r="E146" s="1126">
        <v>732</v>
      </c>
      <c r="F146" s="1141">
        <f t="shared" si="10"/>
        <v>0.5625</v>
      </c>
      <c r="G146" s="360">
        <v>1080</v>
      </c>
      <c r="H146" s="1126">
        <v>1920</v>
      </c>
      <c r="S146" s="1170"/>
      <c r="AK146" s="1156"/>
      <c r="AL146" s="1156"/>
      <c r="AM146" s="1166"/>
      <c r="AN146" s="1156"/>
      <c r="AO146" s="1156"/>
    </row>
    <row r="147" spans="1:41" ht="16.5" x14ac:dyDescent="0.3">
      <c r="A147" s="1194" t="s">
        <v>2923</v>
      </c>
      <c r="B147" s="1195" t="s">
        <v>2878</v>
      </c>
      <c r="C147" s="1141">
        <f t="shared" si="9"/>
        <v>0.50060753341433784</v>
      </c>
      <c r="D147" s="360">
        <v>412</v>
      </c>
      <c r="E147" s="1126">
        <v>823</v>
      </c>
      <c r="F147" s="1141">
        <f t="shared" si="10"/>
        <v>0.5</v>
      </c>
      <c r="G147" s="360">
        <v>1440</v>
      </c>
      <c r="H147" s="1126">
        <v>2880</v>
      </c>
      <c r="S147" s="1170"/>
      <c r="AK147" s="1156"/>
      <c r="AL147" s="1156"/>
      <c r="AM147" s="1166"/>
      <c r="AN147" s="1156"/>
      <c r="AO147" s="1156"/>
    </row>
    <row r="148" spans="1:41" ht="16.5" x14ac:dyDescent="0.3">
      <c r="A148" s="1194" t="s">
        <v>2923</v>
      </c>
      <c r="B148" s="1195" t="s">
        <v>2963</v>
      </c>
      <c r="C148" s="1141">
        <f t="shared" si="9"/>
        <v>0.50060753341433784</v>
      </c>
      <c r="D148" s="360">
        <v>412</v>
      </c>
      <c r="E148" s="1126">
        <v>823</v>
      </c>
      <c r="F148" s="1141">
        <f t="shared" si="10"/>
        <v>0.5</v>
      </c>
      <c r="G148" s="360">
        <v>1080</v>
      </c>
      <c r="H148" s="1126">
        <v>2160</v>
      </c>
      <c r="S148" s="1170"/>
      <c r="AK148" s="1156"/>
      <c r="AL148" s="1156"/>
      <c r="AM148" s="1166"/>
      <c r="AN148" s="1156"/>
      <c r="AO148" s="1156"/>
    </row>
    <row r="149" spans="1:41" ht="16.5" x14ac:dyDescent="0.3">
      <c r="A149" s="1194" t="s">
        <v>2923</v>
      </c>
      <c r="B149" s="1195" t="s">
        <v>2961</v>
      </c>
      <c r="C149" s="1141">
        <f t="shared" si="9"/>
        <v>0.48699763593380613</v>
      </c>
      <c r="D149" s="360">
        <v>412</v>
      </c>
      <c r="E149" s="1126">
        <v>846</v>
      </c>
      <c r="F149" s="1141">
        <f t="shared" si="10"/>
        <v>0.48648648648648651</v>
      </c>
      <c r="G149" s="360">
        <v>1440</v>
      </c>
      <c r="H149" s="1126">
        <v>2960</v>
      </c>
      <c r="S149" s="1170"/>
      <c r="AK149" s="1156"/>
      <c r="AL149" s="1156"/>
      <c r="AM149" s="1166"/>
      <c r="AN149" s="1156"/>
      <c r="AO149" s="1156"/>
    </row>
    <row r="150" spans="1:41" ht="16.5" x14ac:dyDescent="0.3">
      <c r="A150" s="1194" t="s">
        <v>2923</v>
      </c>
      <c r="B150" s="1195" t="s">
        <v>2965</v>
      </c>
      <c r="C150" s="1141">
        <f t="shared" si="9"/>
        <v>0.47410817031070196</v>
      </c>
      <c r="D150" s="360">
        <v>412</v>
      </c>
      <c r="E150" s="1126">
        <v>869</v>
      </c>
      <c r="F150" s="1141">
        <f t="shared" si="10"/>
        <v>0.47368421052631576</v>
      </c>
      <c r="G150" s="360">
        <v>1440</v>
      </c>
      <c r="H150" s="1126">
        <v>3040</v>
      </c>
      <c r="S150" s="1170"/>
      <c r="AK150" s="1156"/>
      <c r="AL150" s="1156"/>
      <c r="AM150" s="1166"/>
      <c r="AN150" s="1156"/>
      <c r="AO150" s="1156"/>
    </row>
    <row r="151" spans="1:41" ht="16.5" x14ac:dyDescent="0.3">
      <c r="A151" s="1194" t="s">
        <v>2923</v>
      </c>
      <c r="B151" s="1195" t="s">
        <v>3023</v>
      </c>
      <c r="C151" s="1141">
        <f t="shared" si="9"/>
        <v>0.47410817031070196</v>
      </c>
      <c r="D151" s="360">
        <v>412</v>
      </c>
      <c r="E151" s="1126">
        <v>869</v>
      </c>
      <c r="F151" s="1141">
        <f t="shared" si="10"/>
        <v>0.47368421052631576</v>
      </c>
      <c r="G151" s="360">
        <v>1080</v>
      </c>
      <c r="H151" s="1126">
        <v>2280</v>
      </c>
      <c r="S151" s="1170"/>
      <c r="AK151" s="1156"/>
      <c r="AL151" s="1156"/>
      <c r="AM151" s="1166"/>
      <c r="AN151" s="1156"/>
      <c r="AO151" s="1156"/>
    </row>
    <row r="152" spans="1:41" ht="16.5" x14ac:dyDescent="0.3">
      <c r="A152" s="1194" t="s">
        <v>2923</v>
      </c>
      <c r="B152" s="1195" t="s">
        <v>3049</v>
      </c>
      <c r="C152" s="1141">
        <f t="shared" si="9"/>
        <v>0.47410817031070196</v>
      </c>
      <c r="D152" s="360">
        <v>412</v>
      </c>
      <c r="E152" s="1126">
        <v>869</v>
      </c>
      <c r="F152" s="1141">
        <f t="shared" si="10"/>
        <v>0.47368421052631576</v>
      </c>
      <c r="G152" s="360">
        <v>1080</v>
      </c>
      <c r="H152" s="1126">
        <v>2280</v>
      </c>
      <c r="S152" s="1170"/>
      <c r="AK152" s="1156"/>
      <c r="AL152" s="1156"/>
      <c r="AM152" s="1166"/>
      <c r="AN152" s="1156"/>
      <c r="AO152" s="1156"/>
    </row>
    <row r="153" spans="1:41" ht="16.5" x14ac:dyDescent="0.3">
      <c r="A153" s="1194" t="s">
        <v>2923</v>
      </c>
      <c r="B153" s="1195" t="s">
        <v>3050</v>
      </c>
      <c r="C153" s="1141">
        <f t="shared" si="9"/>
        <v>0.47410817031070196</v>
      </c>
      <c r="D153" s="360">
        <v>412</v>
      </c>
      <c r="E153" s="1126">
        <v>869</v>
      </c>
      <c r="F153" s="1141">
        <f t="shared" si="10"/>
        <v>0.47368421052631576</v>
      </c>
      <c r="G153" s="360">
        <v>1440</v>
      </c>
      <c r="H153" s="1126">
        <v>3040</v>
      </c>
      <c r="S153" s="1170"/>
      <c r="AK153" s="1156"/>
      <c r="AL153" s="1156"/>
      <c r="AM153" s="1166"/>
      <c r="AN153" s="1156"/>
      <c r="AO153" s="1156"/>
    </row>
    <row r="154" spans="1:41" ht="16.5" x14ac:dyDescent="0.3">
      <c r="A154" s="1194" t="s">
        <v>2923</v>
      </c>
      <c r="B154" s="1195" t="s">
        <v>3055</v>
      </c>
      <c r="C154" s="1141">
        <f t="shared" si="9"/>
        <v>0.47410817031070196</v>
      </c>
      <c r="D154" s="360">
        <v>412</v>
      </c>
      <c r="E154" s="1126">
        <v>869</v>
      </c>
      <c r="F154" s="1141">
        <f t="shared" si="10"/>
        <v>0.47368421052631576</v>
      </c>
      <c r="G154" s="360">
        <v>1440</v>
      </c>
      <c r="H154" s="1126">
        <v>3040</v>
      </c>
      <c r="S154" s="1170"/>
      <c r="AK154" s="1156"/>
      <c r="AL154" s="1156"/>
      <c r="AM154" s="1166"/>
      <c r="AN154" s="1156"/>
      <c r="AO154" s="1156"/>
    </row>
    <row r="155" spans="1:41" ht="16.5" x14ac:dyDescent="0.3">
      <c r="A155" s="1194" t="s">
        <v>2923</v>
      </c>
      <c r="B155" s="1195" t="s">
        <v>3052</v>
      </c>
      <c r="C155" s="1141">
        <f t="shared" si="9"/>
        <v>0.46659116647791621</v>
      </c>
      <c r="D155" s="360">
        <v>412</v>
      </c>
      <c r="E155" s="1126">
        <v>883</v>
      </c>
      <c r="F155" s="1141">
        <f t="shared" si="10"/>
        <v>0.46632124352331605</v>
      </c>
      <c r="G155" s="360">
        <v>1440</v>
      </c>
      <c r="H155" s="1126">
        <v>3088</v>
      </c>
      <c r="S155" s="1170"/>
      <c r="AK155" s="1156"/>
      <c r="AL155" s="1156"/>
      <c r="AM155" s="1166"/>
      <c r="AN155" s="1156"/>
      <c r="AO155" s="1156"/>
    </row>
    <row r="156" spans="1:41" ht="16.5" x14ac:dyDescent="0.3">
      <c r="A156" s="1194" t="s">
        <v>2923</v>
      </c>
      <c r="B156" s="1195" t="s">
        <v>3024</v>
      </c>
      <c r="C156" s="1141">
        <f t="shared" si="9"/>
        <v>0.46188340807174888</v>
      </c>
      <c r="D156" s="360">
        <v>412</v>
      </c>
      <c r="E156" s="1126">
        <v>892</v>
      </c>
      <c r="F156" s="1141">
        <f t="shared" si="10"/>
        <v>0.46153846153846156</v>
      </c>
      <c r="G156" s="360">
        <v>1080</v>
      </c>
      <c r="H156" s="1126">
        <v>2340</v>
      </c>
      <c r="S156" s="1170"/>
      <c r="AK156" s="1156"/>
      <c r="AL156" s="1156"/>
      <c r="AM156" s="1166"/>
      <c r="AN156" s="1156"/>
      <c r="AO156" s="1156"/>
    </row>
    <row r="157" spans="1:41" ht="16.5" x14ac:dyDescent="0.3">
      <c r="A157" s="1194" t="s">
        <v>2923</v>
      </c>
      <c r="B157" s="1195" t="s">
        <v>3025</v>
      </c>
      <c r="C157" s="1141">
        <f t="shared" si="9"/>
        <v>0.46188340807174888</v>
      </c>
      <c r="D157" s="360">
        <v>412</v>
      </c>
      <c r="E157" s="1126">
        <v>892</v>
      </c>
      <c r="F157" s="1141">
        <f t="shared" si="10"/>
        <v>0.46153846153846156</v>
      </c>
      <c r="G157" s="360">
        <v>1080</v>
      </c>
      <c r="H157" s="1126">
        <v>2340</v>
      </c>
      <c r="S157" s="1170"/>
      <c r="AK157" s="1156"/>
      <c r="AL157" s="1156"/>
      <c r="AM157" s="1166"/>
      <c r="AN157" s="1156"/>
      <c r="AO157" s="1156"/>
    </row>
    <row r="158" spans="1:41" ht="16.5" x14ac:dyDescent="0.3">
      <c r="A158" s="1194" t="s">
        <v>2923</v>
      </c>
      <c r="B158" s="1195" t="s">
        <v>3026</v>
      </c>
      <c r="C158" s="1141">
        <f t="shared" si="9"/>
        <v>0.46188340807174888</v>
      </c>
      <c r="D158" s="360">
        <v>412</v>
      </c>
      <c r="E158" s="1126">
        <v>892</v>
      </c>
      <c r="F158" s="1141">
        <f t="shared" si="10"/>
        <v>0.46153846153846156</v>
      </c>
      <c r="G158" s="360">
        <v>1440</v>
      </c>
      <c r="H158" s="1126">
        <v>3120</v>
      </c>
      <c r="S158" s="1170"/>
      <c r="AK158" s="1156"/>
      <c r="AL158" s="1156"/>
      <c r="AM158" s="1166"/>
      <c r="AN158" s="1156"/>
      <c r="AO158" s="1156"/>
    </row>
    <row r="159" spans="1:41" ht="16.5" x14ac:dyDescent="0.3">
      <c r="A159" s="1194" t="s">
        <v>2923</v>
      </c>
      <c r="B159" s="1195" t="s">
        <v>3028</v>
      </c>
      <c r="C159" s="1141">
        <f t="shared" si="9"/>
        <v>0.46188340807174888</v>
      </c>
      <c r="D159" s="360">
        <v>412</v>
      </c>
      <c r="E159" s="1126">
        <v>892</v>
      </c>
      <c r="F159" s="1141">
        <f t="shared" si="10"/>
        <v>0.46153846153846156</v>
      </c>
      <c r="G159" s="360">
        <v>1440</v>
      </c>
      <c r="H159" s="1126">
        <v>3120</v>
      </c>
      <c r="S159" s="1170"/>
      <c r="AK159" s="1156"/>
      <c r="AL159" s="1156"/>
      <c r="AM159" s="1166"/>
      <c r="AN159" s="1156"/>
      <c r="AO159" s="1156"/>
    </row>
    <row r="160" spans="1:41" ht="16.5" x14ac:dyDescent="0.3">
      <c r="A160" s="1194" t="s">
        <v>2923</v>
      </c>
      <c r="B160" s="1195" t="s">
        <v>3035</v>
      </c>
      <c r="C160" s="1141">
        <f t="shared" si="9"/>
        <v>0.46188340807174888</v>
      </c>
      <c r="D160" s="360">
        <v>412</v>
      </c>
      <c r="E160" s="1126">
        <v>892</v>
      </c>
      <c r="F160" s="1141">
        <f t="shared" si="10"/>
        <v>0.46153846153846156</v>
      </c>
      <c r="G160" s="360">
        <v>1080</v>
      </c>
      <c r="H160" s="1126">
        <v>2340</v>
      </c>
      <c r="S160" s="1170"/>
      <c r="AK160" s="1156"/>
      <c r="AL160" s="1156"/>
      <c r="AM160" s="1166"/>
      <c r="AN160" s="1156"/>
      <c r="AO160" s="1156"/>
    </row>
    <row r="161" spans="1:41" ht="16.5" x14ac:dyDescent="0.3">
      <c r="A161" s="1194" t="s">
        <v>2923</v>
      </c>
      <c r="B161" s="1195" t="s">
        <v>3038</v>
      </c>
      <c r="C161" s="1141">
        <f t="shared" si="9"/>
        <v>0.46188340807174888</v>
      </c>
      <c r="D161" s="360">
        <v>412</v>
      </c>
      <c r="E161" s="1126">
        <v>892</v>
      </c>
      <c r="F161" s="1141">
        <f t="shared" si="10"/>
        <v>0.46153846153846156</v>
      </c>
      <c r="G161" s="360">
        <v>1080</v>
      </c>
      <c r="H161" s="1126">
        <v>2340</v>
      </c>
      <c r="S161" s="1170"/>
      <c r="AK161" s="1156"/>
      <c r="AL161" s="1156"/>
      <c r="AM161" s="1166"/>
      <c r="AN161" s="1156"/>
      <c r="AO161" s="1156"/>
    </row>
    <row r="162" spans="1:41" ht="16.5" x14ac:dyDescent="0.3">
      <c r="A162" s="1194" t="s">
        <v>2923</v>
      </c>
      <c r="B162" s="1195" t="s">
        <v>3039</v>
      </c>
      <c r="C162" s="1141">
        <f t="shared" si="9"/>
        <v>0.46188340807174888</v>
      </c>
      <c r="D162" s="360">
        <v>412</v>
      </c>
      <c r="E162" s="1126">
        <v>892</v>
      </c>
      <c r="F162" s="1141">
        <f t="shared" si="10"/>
        <v>0.46153846153846156</v>
      </c>
      <c r="G162" s="360">
        <v>1080</v>
      </c>
      <c r="H162" s="1126">
        <v>2340</v>
      </c>
      <c r="S162" s="1170"/>
      <c r="AK162" s="1156"/>
      <c r="AL162" s="1156"/>
      <c r="AM162" s="1166"/>
      <c r="AN162" s="1156"/>
      <c r="AO162" s="1156"/>
    </row>
    <row r="163" spans="1:41" ht="16.5" x14ac:dyDescent="0.3">
      <c r="A163" s="1194" t="s">
        <v>2923</v>
      </c>
      <c r="B163" s="1195" t="s">
        <v>3030</v>
      </c>
      <c r="C163" s="1141">
        <f t="shared" si="9"/>
        <v>0.45474613686534215</v>
      </c>
      <c r="D163" s="360">
        <v>412</v>
      </c>
      <c r="E163" s="1126">
        <v>906</v>
      </c>
      <c r="F163" s="1141">
        <f t="shared" si="10"/>
        <v>0.45454545454545453</v>
      </c>
      <c r="G163" s="360">
        <v>1440</v>
      </c>
      <c r="H163" s="1126">
        <v>3168</v>
      </c>
      <c r="S163" s="1170"/>
      <c r="AK163" s="1156"/>
      <c r="AL163" s="1156"/>
      <c r="AM163" s="1166"/>
      <c r="AN163" s="1156"/>
      <c r="AO163" s="1156"/>
    </row>
    <row r="164" spans="1:41" ht="16.5" x14ac:dyDescent="0.3">
      <c r="A164" s="1194" t="s">
        <v>2923</v>
      </c>
      <c r="B164" s="1195" t="s">
        <v>3027</v>
      </c>
      <c r="C164" s="1141">
        <f t="shared" si="9"/>
        <v>0.45076586433260396</v>
      </c>
      <c r="D164" s="360">
        <v>412</v>
      </c>
      <c r="E164" s="1126">
        <v>914</v>
      </c>
      <c r="F164" s="1141">
        <f t="shared" si="10"/>
        <v>0.45</v>
      </c>
      <c r="G164" s="360">
        <v>1080</v>
      </c>
      <c r="H164" s="1126">
        <v>2400</v>
      </c>
      <c r="S164" s="1170"/>
      <c r="AK164" s="1156"/>
      <c r="AL164" s="1156"/>
      <c r="AM164" s="1166"/>
      <c r="AN164" s="1156"/>
      <c r="AO164" s="1156"/>
    </row>
    <row r="165" spans="1:41" ht="16.5" x14ac:dyDescent="0.3">
      <c r="A165" s="1194" t="s">
        <v>2923</v>
      </c>
      <c r="B165" s="1195" t="s">
        <v>3031</v>
      </c>
      <c r="C165" s="1141">
        <f t="shared" si="9"/>
        <v>0.45076586433260396</v>
      </c>
      <c r="D165" s="360">
        <v>412</v>
      </c>
      <c r="E165" s="1126">
        <v>914</v>
      </c>
      <c r="F165" s="1141">
        <f t="shared" si="10"/>
        <v>0.45</v>
      </c>
      <c r="G165" s="360">
        <v>1080</v>
      </c>
      <c r="H165" s="1126">
        <v>2400</v>
      </c>
      <c r="S165" s="1170"/>
      <c r="AK165" s="1156"/>
      <c r="AL165" s="1156"/>
      <c r="AM165" s="1166"/>
      <c r="AN165" s="1156"/>
      <c r="AO165" s="1156"/>
    </row>
    <row r="166" spans="1:41" ht="16.5" x14ac:dyDescent="0.3">
      <c r="A166" s="1194" t="s">
        <v>2923</v>
      </c>
      <c r="B166" s="1195" t="s">
        <v>3042</v>
      </c>
      <c r="C166" s="1141">
        <f t="shared" si="9"/>
        <v>0.45076586433260396</v>
      </c>
      <c r="D166" s="360">
        <v>412</v>
      </c>
      <c r="E166" s="1126">
        <v>914</v>
      </c>
      <c r="F166" s="1141">
        <f t="shared" si="10"/>
        <v>0.45</v>
      </c>
      <c r="G166" s="360">
        <v>1080</v>
      </c>
      <c r="H166" s="1126">
        <v>2400</v>
      </c>
      <c r="S166" s="1170"/>
      <c r="AK166" s="1156"/>
      <c r="AL166" s="1156"/>
      <c r="AM166" s="1166"/>
      <c r="AN166" s="1156"/>
      <c r="AO166" s="1156"/>
    </row>
    <row r="167" spans="1:41" ht="16.5" x14ac:dyDescent="0.3">
      <c r="A167" s="1194" t="s">
        <v>2923</v>
      </c>
      <c r="B167" s="1195" t="s">
        <v>3043</v>
      </c>
      <c r="C167" s="1141">
        <f t="shared" si="9"/>
        <v>0.45076586433260396</v>
      </c>
      <c r="D167" s="360">
        <v>412</v>
      </c>
      <c r="E167" s="1126">
        <v>914</v>
      </c>
      <c r="F167" s="1141">
        <f t="shared" si="10"/>
        <v>0.45</v>
      </c>
      <c r="G167" s="360">
        <v>1080</v>
      </c>
      <c r="H167" s="1126">
        <v>2400</v>
      </c>
      <c r="S167" s="1170"/>
      <c r="AK167" s="1156"/>
      <c r="AL167" s="1156"/>
      <c r="AM167" s="1166"/>
      <c r="AN167" s="1156"/>
      <c r="AO167" s="1156"/>
    </row>
    <row r="168" spans="1:41" ht="16.5" x14ac:dyDescent="0.3">
      <c r="A168" s="1194" t="s">
        <v>2923</v>
      </c>
      <c r="B168" s="1195" t="s">
        <v>3054</v>
      </c>
      <c r="C168" s="1141">
        <f t="shared" si="9"/>
        <v>0.45076586433260396</v>
      </c>
      <c r="D168" s="360">
        <v>412</v>
      </c>
      <c r="E168" s="1126">
        <v>914</v>
      </c>
      <c r="F168" s="1141">
        <f t="shared" si="10"/>
        <v>0.45</v>
      </c>
      <c r="G168" s="360">
        <v>1080</v>
      </c>
      <c r="H168" s="1126">
        <v>2400</v>
      </c>
      <c r="S168" s="1170"/>
      <c r="AK168" s="1156"/>
      <c r="AL168" s="1156"/>
      <c r="AM168" s="1166"/>
      <c r="AN168" s="1156"/>
      <c r="AO168" s="1156"/>
    </row>
    <row r="169" spans="1:41" ht="16.5" x14ac:dyDescent="0.3">
      <c r="A169" s="1194" t="s">
        <v>2923</v>
      </c>
      <c r="B169" s="1195" t="s">
        <v>3057</v>
      </c>
      <c r="C169" s="1141">
        <f t="shared" si="9"/>
        <v>0.45076586433260396</v>
      </c>
      <c r="D169" s="360">
        <v>412</v>
      </c>
      <c r="E169" s="1126">
        <v>914</v>
      </c>
      <c r="F169" s="1141">
        <f t="shared" si="10"/>
        <v>0.45</v>
      </c>
      <c r="G169" s="360">
        <v>1080</v>
      </c>
      <c r="H169" s="1126">
        <v>2400</v>
      </c>
      <c r="S169" s="1170"/>
      <c r="AK169" s="1156"/>
      <c r="AL169" s="1156"/>
      <c r="AM169" s="1166"/>
      <c r="AN169" s="1156"/>
      <c r="AO169" s="1156"/>
    </row>
    <row r="170" spans="1:41" ht="16.5" x14ac:dyDescent="0.3">
      <c r="A170" s="1194" t="s">
        <v>2923</v>
      </c>
      <c r="B170" s="1195" t="s">
        <v>3029</v>
      </c>
      <c r="C170" s="1141">
        <f t="shared" si="9"/>
        <v>0.45027322404371584</v>
      </c>
      <c r="D170" s="360">
        <v>412</v>
      </c>
      <c r="E170" s="1126">
        <v>915</v>
      </c>
      <c r="F170" s="1141">
        <f t="shared" si="10"/>
        <v>0.45</v>
      </c>
      <c r="G170" s="360">
        <v>1080</v>
      </c>
      <c r="H170" s="1126">
        <v>2400</v>
      </c>
      <c r="S170" s="1170"/>
      <c r="AK170" s="1156"/>
      <c r="AL170" s="1156"/>
      <c r="AM170" s="1166"/>
      <c r="AN170" s="1156"/>
      <c r="AO170" s="1156"/>
    </row>
    <row r="171" spans="1:41" ht="16.5" x14ac:dyDescent="0.3">
      <c r="A171" s="1194" t="s">
        <v>2923</v>
      </c>
      <c r="B171" s="1195" t="s">
        <v>3032</v>
      </c>
      <c r="C171" s="1141">
        <f t="shared" si="9"/>
        <v>0.45027322404371584</v>
      </c>
      <c r="D171" s="360">
        <v>412</v>
      </c>
      <c r="E171" s="1126">
        <v>915</v>
      </c>
      <c r="F171" s="1141">
        <f t="shared" si="10"/>
        <v>0.45</v>
      </c>
      <c r="G171" s="360">
        <v>1080</v>
      </c>
      <c r="H171" s="1126">
        <v>2400</v>
      </c>
      <c r="S171" s="1170"/>
      <c r="AK171" s="1156"/>
      <c r="AL171" s="1156"/>
      <c r="AM171" s="1166"/>
      <c r="AN171" s="1156"/>
      <c r="AO171" s="1156"/>
    </row>
    <row r="172" spans="1:41" ht="16.5" x14ac:dyDescent="0.3">
      <c r="A172" s="1194" t="s">
        <v>2923</v>
      </c>
      <c r="B172" s="1195" t="s">
        <v>3034</v>
      </c>
      <c r="C172" s="1141">
        <f t="shared" si="9"/>
        <v>0.45027322404371584</v>
      </c>
      <c r="D172" s="360">
        <v>412</v>
      </c>
      <c r="E172" s="1126">
        <v>915</v>
      </c>
      <c r="F172" s="1141">
        <f t="shared" si="10"/>
        <v>0.45</v>
      </c>
      <c r="G172" s="360">
        <v>1080</v>
      </c>
      <c r="H172" s="1126">
        <v>2400</v>
      </c>
      <c r="S172" s="1170"/>
      <c r="AK172" s="1156"/>
      <c r="AL172" s="1156"/>
      <c r="AM172" s="1166"/>
      <c r="AN172" s="1156"/>
      <c r="AO172" s="1156"/>
    </row>
    <row r="173" spans="1:41" ht="16.5" x14ac:dyDescent="0.3">
      <c r="A173" s="1194" t="s">
        <v>2923</v>
      </c>
      <c r="B173" s="1195" t="s">
        <v>3036</v>
      </c>
      <c r="C173" s="1141">
        <f t="shared" si="9"/>
        <v>0.45027322404371584</v>
      </c>
      <c r="D173" s="360">
        <v>412</v>
      </c>
      <c r="E173" s="1126">
        <v>915</v>
      </c>
      <c r="F173" s="1141">
        <f t="shared" si="10"/>
        <v>0.45</v>
      </c>
      <c r="G173" s="360">
        <v>1080</v>
      </c>
      <c r="H173" s="1126">
        <v>2400</v>
      </c>
      <c r="S173" s="1170"/>
      <c r="AK173" s="1156"/>
      <c r="AL173" s="1156"/>
      <c r="AM173" s="1166"/>
      <c r="AN173" s="1156"/>
      <c r="AO173" s="1156"/>
    </row>
    <row r="174" spans="1:41" ht="16.5" x14ac:dyDescent="0.3">
      <c r="A174" s="1194" t="s">
        <v>2923</v>
      </c>
      <c r="B174" s="1195" t="s">
        <v>3037</v>
      </c>
      <c r="C174" s="1141">
        <f t="shared" si="9"/>
        <v>0.45027322404371584</v>
      </c>
      <c r="D174" s="360">
        <v>412</v>
      </c>
      <c r="E174" s="1126">
        <v>915</v>
      </c>
      <c r="F174" s="1141">
        <f t="shared" si="10"/>
        <v>0.45</v>
      </c>
      <c r="G174" s="360">
        <v>1080</v>
      </c>
      <c r="H174" s="1126">
        <v>2400</v>
      </c>
      <c r="S174" s="1170"/>
      <c r="AK174" s="1156"/>
      <c r="AL174" s="1156"/>
      <c r="AM174" s="1166"/>
      <c r="AN174" s="1156"/>
      <c r="AO174" s="1156"/>
    </row>
    <row r="175" spans="1:41" ht="16.5" x14ac:dyDescent="0.3">
      <c r="A175" s="1194" t="s">
        <v>2923</v>
      </c>
      <c r="B175" s="1195" t="s">
        <v>3040</v>
      </c>
      <c r="C175" s="1141">
        <f t="shared" si="9"/>
        <v>0.45027322404371584</v>
      </c>
      <c r="D175" s="360">
        <v>412</v>
      </c>
      <c r="E175" s="1126">
        <v>915</v>
      </c>
      <c r="F175" s="1141">
        <f t="shared" si="10"/>
        <v>0.45</v>
      </c>
      <c r="G175" s="360">
        <v>1080</v>
      </c>
      <c r="H175" s="1126">
        <v>2400</v>
      </c>
      <c r="S175" s="1170"/>
      <c r="AK175" s="1156"/>
      <c r="AL175" s="1156"/>
      <c r="AM175" s="1166"/>
      <c r="AN175" s="1156"/>
      <c r="AO175" s="1156"/>
    </row>
    <row r="176" spans="1:41" ht="16.5" x14ac:dyDescent="0.3">
      <c r="A176" s="1194" t="s">
        <v>2923</v>
      </c>
      <c r="B176" s="1195" t="s">
        <v>3051</v>
      </c>
      <c r="C176" s="1141">
        <f t="shared" si="9"/>
        <v>0.45027322404371584</v>
      </c>
      <c r="D176" s="360">
        <v>412</v>
      </c>
      <c r="E176" s="1126">
        <v>915</v>
      </c>
      <c r="F176" s="1141">
        <f t="shared" si="10"/>
        <v>0.45</v>
      </c>
      <c r="G176" s="360">
        <v>1080</v>
      </c>
      <c r="H176" s="1126">
        <v>2400</v>
      </c>
      <c r="S176" s="1170"/>
      <c r="AK176" s="1156"/>
      <c r="AL176" s="1156"/>
      <c r="AM176" s="1166"/>
      <c r="AN176" s="1156"/>
      <c r="AO176" s="1156"/>
    </row>
    <row r="177" spans="1:41" ht="16.5" x14ac:dyDescent="0.3">
      <c r="A177" s="1194" t="s">
        <v>2923</v>
      </c>
      <c r="B177" s="1195" t="s">
        <v>3058</v>
      </c>
      <c r="C177" s="1141">
        <f t="shared" si="9"/>
        <v>0.45027322404371584</v>
      </c>
      <c r="D177" s="360">
        <v>412</v>
      </c>
      <c r="E177" s="1126">
        <v>915</v>
      </c>
      <c r="F177" s="1141">
        <f t="shared" si="10"/>
        <v>0.45</v>
      </c>
      <c r="G177" s="360">
        <v>1440</v>
      </c>
      <c r="H177" s="1126">
        <v>3200</v>
      </c>
      <c r="S177" s="1170"/>
      <c r="AK177" s="1156"/>
      <c r="AL177" s="1156"/>
      <c r="AM177" s="1166"/>
      <c r="AN177" s="1156"/>
      <c r="AO177" s="1156"/>
    </row>
    <row r="178" spans="1:41" ht="16.5" x14ac:dyDescent="0.3">
      <c r="A178" s="1194" t="s">
        <v>2923</v>
      </c>
      <c r="B178" s="1195" t="s">
        <v>3033</v>
      </c>
      <c r="C178" s="1141">
        <f t="shared" si="9"/>
        <v>0.44831338411316646</v>
      </c>
      <c r="D178" s="360">
        <v>412</v>
      </c>
      <c r="E178" s="1126">
        <v>919</v>
      </c>
      <c r="F178" s="1141">
        <f t="shared" si="10"/>
        <v>0.44776119402985076</v>
      </c>
      <c r="G178" s="360">
        <v>1440</v>
      </c>
      <c r="H178" s="1126">
        <v>3216</v>
      </c>
      <c r="S178" s="1170"/>
      <c r="AK178" s="1156"/>
      <c r="AL178" s="1156"/>
      <c r="AM178" s="1166"/>
      <c r="AN178" s="1156"/>
      <c r="AO178" s="1156"/>
    </row>
    <row r="179" spans="1:41" ht="16.5" x14ac:dyDescent="0.3">
      <c r="A179" s="1194" t="s">
        <v>2923</v>
      </c>
      <c r="B179" s="1195" t="s">
        <v>3069</v>
      </c>
      <c r="C179" s="1141">
        <f t="shared" si="9"/>
        <v>0.41035856573705182</v>
      </c>
      <c r="D179" s="360">
        <v>412</v>
      </c>
      <c r="E179" s="1126">
        <v>1004</v>
      </c>
      <c r="F179" s="1141">
        <f t="shared" si="10"/>
        <v>0.40971168437025796</v>
      </c>
      <c r="G179" s="360">
        <v>1080</v>
      </c>
      <c r="H179" s="1126">
        <v>2636</v>
      </c>
      <c r="S179" s="1170"/>
      <c r="AK179" s="1156"/>
      <c r="AL179" s="1156"/>
      <c r="AM179" s="1166"/>
      <c r="AN179" s="1156"/>
      <c r="AO179" s="1156"/>
    </row>
    <row r="180" spans="1:41" ht="16.5" x14ac:dyDescent="0.3">
      <c r="A180" s="1194" t="s">
        <v>2923</v>
      </c>
      <c r="B180" s="1195" t="s">
        <v>2925</v>
      </c>
      <c r="C180" s="1141">
        <f t="shared" si="9"/>
        <v>0.46205357142857145</v>
      </c>
      <c r="D180" s="360">
        <v>414</v>
      </c>
      <c r="E180" s="1126">
        <v>896</v>
      </c>
      <c r="F180" s="1141">
        <f t="shared" si="10"/>
        <v>0.46205357142857145</v>
      </c>
      <c r="G180" s="360">
        <v>828</v>
      </c>
      <c r="H180" s="1126">
        <v>1792</v>
      </c>
      <c r="S180" s="1170"/>
      <c r="AK180" s="1156"/>
      <c r="AL180" s="1156"/>
      <c r="AM180" s="1166"/>
      <c r="AN180" s="1156"/>
      <c r="AO180" s="1156"/>
    </row>
    <row r="181" spans="1:41" ht="16.5" x14ac:dyDescent="0.3">
      <c r="A181" s="1194" t="s">
        <v>2923</v>
      </c>
      <c r="B181" s="1195" t="s">
        <v>2949</v>
      </c>
      <c r="C181" s="1141">
        <f t="shared" si="9"/>
        <v>0.5625</v>
      </c>
      <c r="D181" s="360">
        <v>414</v>
      </c>
      <c r="E181" s="1126">
        <v>736</v>
      </c>
      <c r="F181" s="1141">
        <f t="shared" si="10"/>
        <v>0.5625</v>
      </c>
      <c r="G181" s="360">
        <v>1080</v>
      </c>
      <c r="H181" s="1126">
        <v>1920</v>
      </c>
      <c r="S181" s="1170"/>
      <c r="AK181" s="1156"/>
      <c r="AL181" s="1156"/>
      <c r="AM181" s="1166"/>
      <c r="AN181" s="1156"/>
      <c r="AO181" s="1156"/>
    </row>
    <row r="182" spans="1:41" ht="16.5" x14ac:dyDescent="0.3">
      <c r="A182" s="1194" t="s">
        <v>2923</v>
      </c>
      <c r="B182" s="1195" t="s">
        <v>2951</v>
      </c>
      <c r="C182" s="1167">
        <f t="shared" si="9"/>
        <v>0.5625</v>
      </c>
      <c r="D182" s="356">
        <v>414</v>
      </c>
      <c r="E182" s="1168">
        <v>736</v>
      </c>
      <c r="F182" s="1167">
        <f t="shared" si="10"/>
        <v>0.5625</v>
      </c>
      <c r="G182" s="356">
        <v>1080</v>
      </c>
      <c r="H182" s="1168">
        <v>1920</v>
      </c>
      <c r="S182" s="1170"/>
      <c r="AK182" s="1156"/>
      <c r="AL182" s="1156"/>
      <c r="AM182" s="1166"/>
      <c r="AN182" s="1156"/>
      <c r="AO182" s="1156"/>
    </row>
    <row r="183" spans="1:41" ht="16.5" x14ac:dyDescent="0.3">
      <c r="A183" s="1194" t="s">
        <v>2923</v>
      </c>
      <c r="B183" s="1195" t="s">
        <v>2953</v>
      </c>
      <c r="C183" s="1141">
        <f t="shared" si="9"/>
        <v>0.5625</v>
      </c>
      <c r="D183" s="360">
        <v>414</v>
      </c>
      <c r="E183" s="1126">
        <v>736</v>
      </c>
      <c r="F183" s="1141">
        <f t="shared" si="10"/>
        <v>0.5625</v>
      </c>
      <c r="G183" s="360">
        <v>1080</v>
      </c>
      <c r="H183" s="1126">
        <v>1920</v>
      </c>
      <c r="S183" s="1170"/>
      <c r="AK183" s="1156"/>
      <c r="AL183" s="1156"/>
      <c r="AM183" s="1166"/>
      <c r="AN183" s="1156"/>
      <c r="AO183" s="1156"/>
    </row>
    <row r="184" spans="1:41" ht="16.5" x14ac:dyDescent="0.3">
      <c r="A184" s="1194" t="s">
        <v>2923</v>
      </c>
      <c r="B184" s="1195" t="s">
        <v>2927</v>
      </c>
      <c r="C184" s="1141">
        <f t="shared" si="9"/>
        <v>0.46205357142857145</v>
      </c>
      <c r="D184" s="360">
        <v>414</v>
      </c>
      <c r="E184" s="1126">
        <v>896</v>
      </c>
      <c r="F184" s="1141">
        <f t="shared" si="10"/>
        <v>0.46205357142857145</v>
      </c>
      <c r="G184" s="360">
        <v>1242</v>
      </c>
      <c r="H184" s="1126">
        <v>2688</v>
      </c>
      <c r="S184" s="1170"/>
      <c r="AK184" s="1156"/>
      <c r="AL184" s="1156"/>
      <c r="AM184" s="1166"/>
      <c r="AN184" s="1156"/>
      <c r="AO184" s="1156"/>
    </row>
    <row r="185" spans="1:41" ht="16.5" x14ac:dyDescent="0.3">
      <c r="A185" s="1194" t="s">
        <v>2923</v>
      </c>
      <c r="B185" s="1195" t="s">
        <v>2958</v>
      </c>
      <c r="C185" s="1141">
        <f t="shared" si="9"/>
        <v>0.46205357142857145</v>
      </c>
      <c r="D185" s="360">
        <v>414</v>
      </c>
      <c r="E185" s="1126">
        <v>896</v>
      </c>
      <c r="F185" s="1141">
        <f t="shared" si="10"/>
        <v>0.46205357142857145</v>
      </c>
      <c r="G185" s="360">
        <v>828</v>
      </c>
      <c r="H185" s="1126">
        <v>1792</v>
      </c>
      <c r="S185" s="1170"/>
      <c r="AK185" s="1156"/>
      <c r="AL185" s="1156"/>
      <c r="AM185" s="1166"/>
      <c r="AN185" s="1156"/>
      <c r="AO185" s="1156"/>
    </row>
    <row r="186" spans="1:41" ht="16.5" x14ac:dyDescent="0.3">
      <c r="A186" s="1194" t="s">
        <v>2923</v>
      </c>
      <c r="B186" s="1195" t="s">
        <v>2959</v>
      </c>
      <c r="C186" s="1141">
        <f t="shared" si="9"/>
        <v>0.46205357142857145</v>
      </c>
      <c r="D186" s="360">
        <v>414</v>
      </c>
      <c r="E186" s="1126">
        <v>896</v>
      </c>
      <c r="F186" s="1141">
        <f t="shared" si="10"/>
        <v>0.46205357142857145</v>
      </c>
      <c r="G186" s="360">
        <v>1242</v>
      </c>
      <c r="H186" s="1126">
        <v>2688</v>
      </c>
      <c r="S186" s="1170"/>
      <c r="AK186" s="1156"/>
      <c r="AL186" s="1156"/>
      <c r="AM186" s="1166"/>
      <c r="AN186" s="1156"/>
      <c r="AO186" s="1156"/>
    </row>
    <row r="187" spans="1:41" ht="16.5" x14ac:dyDescent="0.3">
      <c r="A187" s="1194" t="s">
        <v>2923</v>
      </c>
      <c r="B187" s="1195" t="s">
        <v>2931</v>
      </c>
      <c r="C187" s="1141">
        <f t="shared" si="9"/>
        <v>0.46220302375809935</v>
      </c>
      <c r="D187" s="360">
        <v>428</v>
      </c>
      <c r="E187" s="1126">
        <v>926</v>
      </c>
      <c r="F187" s="1141">
        <f t="shared" si="10"/>
        <v>0.46220302375809935</v>
      </c>
      <c r="G187" s="360">
        <v>1284</v>
      </c>
      <c r="H187" s="1126">
        <v>2778</v>
      </c>
      <c r="S187" s="1170"/>
      <c r="AK187" s="1156"/>
      <c r="AL187" s="1156"/>
      <c r="AM187" s="1166"/>
      <c r="AN187" s="1156"/>
      <c r="AO187" s="1156"/>
    </row>
    <row r="188" spans="1:41" ht="16.5" x14ac:dyDescent="0.3">
      <c r="A188" s="1194" t="s">
        <v>2923</v>
      </c>
      <c r="B188" s="1195" t="s">
        <v>2935</v>
      </c>
      <c r="C188" s="1141">
        <f t="shared" si="9"/>
        <v>0.46220302375809935</v>
      </c>
      <c r="D188" s="360">
        <v>428</v>
      </c>
      <c r="E188" s="1126">
        <v>926</v>
      </c>
      <c r="F188" s="1141">
        <f t="shared" si="10"/>
        <v>0.46220302375809935</v>
      </c>
      <c r="G188" s="360">
        <v>1284</v>
      </c>
      <c r="H188" s="1126">
        <v>2778</v>
      </c>
      <c r="S188" s="1170"/>
      <c r="AK188" s="1156"/>
      <c r="AL188" s="1156"/>
      <c r="AM188" s="1166"/>
      <c r="AN188" s="1156"/>
      <c r="AO188" s="1156"/>
    </row>
    <row r="189" spans="1:41" ht="16.5" x14ac:dyDescent="0.3">
      <c r="A189" s="1194" t="s">
        <v>2923</v>
      </c>
      <c r="B189" s="1195" t="s">
        <v>2937</v>
      </c>
      <c r="C189" s="1141">
        <f t="shared" si="9"/>
        <v>0.46220302375809935</v>
      </c>
      <c r="D189" s="360">
        <v>428</v>
      </c>
      <c r="E189" s="1126">
        <v>926</v>
      </c>
      <c r="F189" s="1141">
        <f t="shared" si="10"/>
        <v>0.46220302375809935</v>
      </c>
      <c r="G189" s="360">
        <v>1284</v>
      </c>
      <c r="H189" s="1126">
        <v>2778</v>
      </c>
      <c r="S189" s="1170"/>
      <c r="AK189" s="1156"/>
      <c r="AL189" s="1156"/>
      <c r="AM189" s="1166"/>
      <c r="AN189" s="1156"/>
      <c r="AO189" s="1156"/>
    </row>
    <row r="190" spans="1:41" ht="16.5" x14ac:dyDescent="0.3">
      <c r="A190" s="1194" t="s">
        <v>2923</v>
      </c>
      <c r="B190" s="1195" t="s">
        <v>2939</v>
      </c>
      <c r="C190" s="1167">
        <f t="shared" si="9"/>
        <v>0.46137339055793991</v>
      </c>
      <c r="D190" s="356">
        <v>430</v>
      </c>
      <c r="E190" s="1168">
        <v>932</v>
      </c>
      <c r="F190" s="1167">
        <f t="shared" si="10"/>
        <v>0.46137339055793991</v>
      </c>
      <c r="G190" s="356">
        <v>1290</v>
      </c>
      <c r="H190" s="1168">
        <v>2796</v>
      </c>
      <c r="S190" s="1170"/>
      <c r="AK190" s="1156"/>
      <c r="AL190" s="1156"/>
      <c r="AM190" s="1166"/>
      <c r="AN190" s="1156"/>
      <c r="AO190" s="1156"/>
    </row>
    <row r="191" spans="1:41" ht="16.5" x14ac:dyDescent="0.3">
      <c r="A191" s="1194" t="s">
        <v>2923</v>
      </c>
      <c r="B191" s="1195" t="s">
        <v>2941</v>
      </c>
      <c r="C191" s="1141">
        <f t="shared" si="9"/>
        <v>0.46137339055793991</v>
      </c>
      <c r="D191" s="360">
        <v>430</v>
      </c>
      <c r="E191" s="1126">
        <v>932</v>
      </c>
      <c r="F191" s="1141">
        <f t="shared" si="10"/>
        <v>0.46137339055793991</v>
      </c>
      <c r="G191" s="360">
        <v>1290</v>
      </c>
      <c r="H191" s="1126">
        <v>2796</v>
      </c>
      <c r="S191" s="1170"/>
      <c r="AK191" s="1156"/>
      <c r="AL191" s="1156"/>
      <c r="AM191" s="1166"/>
      <c r="AN191" s="1156"/>
      <c r="AO191" s="1156"/>
    </row>
    <row r="192" spans="1:41" ht="16.5" x14ac:dyDescent="0.3">
      <c r="A192" s="1194" t="s">
        <v>2923</v>
      </c>
      <c r="B192" s="1195" t="s">
        <v>2943</v>
      </c>
      <c r="C192" s="1141">
        <f t="shared" si="9"/>
        <v>0.46137339055793991</v>
      </c>
      <c r="D192" s="360">
        <v>430</v>
      </c>
      <c r="E192" s="1126">
        <v>932</v>
      </c>
      <c r="F192" s="1141">
        <f t="shared" si="10"/>
        <v>0.46137339055793991</v>
      </c>
      <c r="G192" s="360">
        <v>1290</v>
      </c>
      <c r="H192" s="1126">
        <v>2796</v>
      </c>
      <c r="S192" s="1170"/>
      <c r="AK192" s="1156"/>
      <c r="AL192" s="1156"/>
      <c r="AM192" s="1166"/>
      <c r="AN192" s="1156"/>
      <c r="AO192" s="1156"/>
    </row>
    <row r="193" spans="1:41" ht="16.5" x14ac:dyDescent="0.3">
      <c r="A193" s="1194" t="s">
        <v>2923</v>
      </c>
      <c r="B193" s="1195" t="s">
        <v>3074</v>
      </c>
      <c r="C193" s="1141">
        <f t="shared" si="9"/>
        <v>0.5625</v>
      </c>
      <c r="D193" s="360">
        <v>540</v>
      </c>
      <c r="E193" s="1126">
        <v>960</v>
      </c>
      <c r="F193" s="1141">
        <f t="shared" si="10"/>
        <v>0.5625</v>
      </c>
      <c r="G193" s="360">
        <v>1080</v>
      </c>
      <c r="H193" s="1126">
        <v>1920</v>
      </c>
      <c r="S193" s="1170"/>
      <c r="AK193" s="1156"/>
      <c r="AL193" s="1156"/>
      <c r="AM193" s="1166"/>
      <c r="AN193" s="1156"/>
      <c r="AO193" s="1156"/>
    </row>
    <row r="194" spans="1:41" ht="16.5" x14ac:dyDescent="0.3">
      <c r="A194" s="1194" t="s">
        <v>2923</v>
      </c>
      <c r="B194" s="1195" t="s">
        <v>3078</v>
      </c>
      <c r="C194" s="1141">
        <f t="shared" si="9"/>
        <v>0.5625</v>
      </c>
      <c r="D194" s="360">
        <v>540</v>
      </c>
      <c r="E194" s="1126">
        <v>960</v>
      </c>
      <c r="F194" s="1141">
        <f t="shared" si="10"/>
        <v>0.5625</v>
      </c>
      <c r="G194" s="360">
        <v>1080</v>
      </c>
      <c r="H194" s="1126">
        <v>1920</v>
      </c>
      <c r="S194" s="1170"/>
      <c r="AK194" s="1156"/>
      <c r="AL194" s="1156"/>
      <c r="AM194" s="1166"/>
      <c r="AN194" s="1156"/>
      <c r="AO194" s="1156"/>
    </row>
    <row r="195" spans="1:41" ht="16.5" x14ac:dyDescent="0.3">
      <c r="A195" s="1194" t="s">
        <v>2915</v>
      </c>
      <c r="B195" s="1195" t="s">
        <v>2922</v>
      </c>
      <c r="C195" s="1141">
        <f t="shared" ref="C195:C223" si="11">D195/E195</f>
        <v>0.625</v>
      </c>
      <c r="D195" s="360">
        <v>600</v>
      </c>
      <c r="E195" s="1126">
        <v>960</v>
      </c>
      <c r="F195" s="1141">
        <f t="shared" ref="F195:F223" si="12">G195/H195</f>
        <v>0.625</v>
      </c>
      <c r="G195" s="360">
        <v>1200</v>
      </c>
      <c r="H195" s="1126">
        <v>1920</v>
      </c>
      <c r="S195" s="1170"/>
      <c r="AK195" s="1156"/>
      <c r="AL195" s="1156"/>
      <c r="AM195" s="1166"/>
      <c r="AN195" s="1156"/>
      <c r="AO195" s="1156"/>
    </row>
    <row r="196" spans="1:41" ht="16.5" x14ac:dyDescent="0.3">
      <c r="A196" s="1194" t="s">
        <v>2915</v>
      </c>
      <c r="B196" s="1195" t="s">
        <v>2919</v>
      </c>
      <c r="C196" s="1141">
        <f t="shared" si="11"/>
        <v>0.75</v>
      </c>
      <c r="D196" s="360">
        <v>768</v>
      </c>
      <c r="E196" s="1126">
        <v>1024</v>
      </c>
      <c r="F196" s="1141">
        <f t="shared" si="12"/>
        <v>0.75</v>
      </c>
      <c r="G196" s="360">
        <v>1536</v>
      </c>
      <c r="H196" s="1126">
        <v>2048</v>
      </c>
      <c r="S196" s="1170"/>
      <c r="AK196" s="1156"/>
      <c r="AL196" s="1156"/>
      <c r="AM196" s="1166"/>
      <c r="AN196" s="1156"/>
      <c r="AO196" s="1156"/>
    </row>
    <row r="197" spans="1:41" ht="16.5" x14ac:dyDescent="0.3">
      <c r="A197" s="1194" t="s">
        <v>2915</v>
      </c>
      <c r="B197" s="1195" t="s">
        <v>2916</v>
      </c>
      <c r="C197" s="1141">
        <f t="shared" si="11"/>
        <v>0.75</v>
      </c>
      <c r="D197" s="360">
        <v>810</v>
      </c>
      <c r="E197" s="1126">
        <v>1080</v>
      </c>
      <c r="F197" s="1141">
        <f t="shared" si="12"/>
        <v>0.75</v>
      </c>
      <c r="G197" s="360">
        <v>1620</v>
      </c>
      <c r="H197" s="1126">
        <v>2160</v>
      </c>
      <c r="S197" s="1170"/>
      <c r="AK197" s="1156"/>
      <c r="AL197" s="1156"/>
      <c r="AM197" s="1166"/>
      <c r="AN197" s="1156"/>
      <c r="AO197" s="1156"/>
    </row>
    <row r="198" spans="1:41" ht="16.5" x14ac:dyDescent="0.3">
      <c r="A198" s="1194" t="s">
        <v>2915</v>
      </c>
      <c r="B198" s="1195" t="s">
        <v>2918</v>
      </c>
      <c r="C198" s="1141">
        <f t="shared" si="11"/>
        <v>0.69491525423728817</v>
      </c>
      <c r="D198" s="360">
        <v>820</v>
      </c>
      <c r="E198" s="1126">
        <v>1180</v>
      </c>
      <c r="F198" s="1141">
        <f t="shared" si="12"/>
        <v>0.69491525423728817</v>
      </c>
      <c r="G198" s="360">
        <v>1640</v>
      </c>
      <c r="H198" s="1126">
        <v>2360</v>
      </c>
      <c r="S198" s="1170"/>
      <c r="AK198" s="1156"/>
      <c r="AL198" s="1156"/>
      <c r="AM198" s="1166"/>
      <c r="AN198" s="1156"/>
      <c r="AO198" s="1156"/>
    </row>
    <row r="199" spans="1:41" ht="16.5" x14ac:dyDescent="0.3">
      <c r="A199" s="1194" t="s">
        <v>2915</v>
      </c>
      <c r="B199" s="1195" t="s">
        <v>2917</v>
      </c>
      <c r="C199" s="1141">
        <f t="shared" si="11"/>
        <v>0.75</v>
      </c>
      <c r="D199" s="360">
        <v>834</v>
      </c>
      <c r="E199" s="1126">
        <v>1112</v>
      </c>
      <c r="F199" s="1141">
        <f t="shared" si="12"/>
        <v>0.75</v>
      </c>
      <c r="G199" s="360">
        <v>1668</v>
      </c>
      <c r="H199" s="1126">
        <v>2224</v>
      </c>
      <c r="S199" s="1170"/>
      <c r="AK199" s="1156"/>
      <c r="AL199" s="1156"/>
      <c r="AM199" s="1166"/>
      <c r="AN199" s="1156"/>
      <c r="AO199" s="1156"/>
    </row>
    <row r="200" spans="1:41" ht="16.5" x14ac:dyDescent="0.3">
      <c r="A200" s="1194" t="s">
        <v>2915</v>
      </c>
      <c r="B200" s="1195" t="s">
        <v>2924</v>
      </c>
      <c r="C200" s="1141">
        <f t="shared" si="11"/>
        <v>0.69849246231155782</v>
      </c>
      <c r="D200" s="360">
        <v>834</v>
      </c>
      <c r="E200" s="1126">
        <v>1194</v>
      </c>
      <c r="F200" s="1141">
        <f t="shared" si="12"/>
        <v>0.69849246231155782</v>
      </c>
      <c r="G200" s="360">
        <v>1668</v>
      </c>
      <c r="H200" s="1126">
        <v>2388</v>
      </c>
      <c r="S200" s="1170"/>
      <c r="AK200" s="1156"/>
      <c r="AL200" s="1156"/>
      <c r="AM200" s="1166"/>
      <c r="AN200" s="1156"/>
      <c r="AO200" s="1156"/>
    </row>
    <row r="201" spans="1:41" ht="16.5" x14ac:dyDescent="0.3">
      <c r="A201" s="1194" t="s">
        <v>2915</v>
      </c>
      <c r="B201" s="1195" t="s">
        <v>2920</v>
      </c>
      <c r="C201" s="1141">
        <f t="shared" si="11"/>
        <v>0.74963396778916547</v>
      </c>
      <c r="D201" s="360">
        <v>1024</v>
      </c>
      <c r="E201" s="1126">
        <v>1366</v>
      </c>
      <c r="F201" s="1141">
        <f t="shared" si="12"/>
        <v>0.74963396778916547</v>
      </c>
      <c r="G201" s="360">
        <v>2048</v>
      </c>
      <c r="H201" s="1126">
        <v>2732</v>
      </c>
      <c r="S201" s="1170"/>
      <c r="AK201" s="1156"/>
      <c r="AL201" s="1156"/>
      <c r="AM201" s="1166"/>
      <c r="AN201" s="1156"/>
      <c r="AO201" s="1156"/>
    </row>
    <row r="202" spans="1:41" ht="16.5" x14ac:dyDescent="0.3">
      <c r="A202" s="1194" t="s">
        <v>3098</v>
      </c>
      <c r="B202" s="1195" t="s">
        <v>3104</v>
      </c>
      <c r="C202" s="1141">
        <f t="shared" si="11"/>
        <v>1.7777777777777777</v>
      </c>
      <c r="D202" s="360">
        <v>1280</v>
      </c>
      <c r="E202" s="1126">
        <v>720</v>
      </c>
      <c r="F202" s="1141">
        <f t="shared" si="12"/>
        <v>1.7777777777777777</v>
      </c>
      <c r="G202" s="360">
        <v>1920</v>
      </c>
      <c r="H202" s="1126">
        <v>1080</v>
      </c>
      <c r="S202" s="1170"/>
      <c r="AK202" s="1156"/>
      <c r="AL202" s="1156"/>
      <c r="AM202" s="1166"/>
      <c r="AN202" s="1156"/>
      <c r="AO202" s="1156"/>
    </row>
    <row r="203" spans="1:41" ht="16.5" x14ac:dyDescent="0.3">
      <c r="A203" s="1194" t="s">
        <v>3098</v>
      </c>
      <c r="B203" s="1195" t="s">
        <v>3105</v>
      </c>
      <c r="C203" s="1141">
        <f t="shared" si="11"/>
        <v>1.7777777777777777</v>
      </c>
      <c r="D203" s="360">
        <v>1280</v>
      </c>
      <c r="E203" s="1126">
        <v>720</v>
      </c>
      <c r="F203" s="1141">
        <f t="shared" si="12"/>
        <v>1.7777777777777777</v>
      </c>
      <c r="G203" s="360">
        <v>1920</v>
      </c>
      <c r="H203" s="1126">
        <v>1080</v>
      </c>
      <c r="S203" s="1170"/>
      <c r="AK203" s="1156"/>
      <c r="AL203" s="1156"/>
      <c r="AM203" s="1166"/>
      <c r="AN203" s="1156"/>
      <c r="AO203" s="1156"/>
    </row>
    <row r="204" spans="1:41" ht="16.5" x14ac:dyDescent="0.3">
      <c r="A204" s="1194" t="s">
        <v>3098</v>
      </c>
      <c r="B204" s="1195" t="s">
        <v>3112</v>
      </c>
      <c r="C204" s="1141">
        <f t="shared" si="11"/>
        <v>1.7777777777777777</v>
      </c>
      <c r="D204" s="360">
        <v>1280</v>
      </c>
      <c r="E204" s="1126">
        <v>720</v>
      </c>
      <c r="F204" s="1141">
        <f t="shared" si="12"/>
        <v>1.7777777777777777</v>
      </c>
      <c r="G204" s="360">
        <v>1920</v>
      </c>
      <c r="H204" s="1126">
        <v>1080</v>
      </c>
      <c r="S204" s="1170"/>
      <c r="AK204" s="1156"/>
      <c r="AL204" s="1156"/>
      <c r="AM204" s="1166"/>
      <c r="AN204" s="1156"/>
      <c r="AO204" s="1156"/>
    </row>
    <row r="205" spans="1:41" ht="16.5" x14ac:dyDescent="0.3">
      <c r="A205" s="1194" t="s">
        <v>3098</v>
      </c>
      <c r="B205" s="1195" t="s">
        <v>3113</v>
      </c>
      <c r="C205" s="1141">
        <f t="shared" si="11"/>
        <v>1.7777777777777777</v>
      </c>
      <c r="D205" s="360">
        <v>1280</v>
      </c>
      <c r="E205" s="1126">
        <v>720</v>
      </c>
      <c r="F205" s="1141">
        <f t="shared" si="12"/>
        <v>1.7777777777777777</v>
      </c>
      <c r="G205" s="360">
        <v>1920</v>
      </c>
      <c r="H205" s="1126">
        <v>1080</v>
      </c>
      <c r="S205" s="1170"/>
      <c r="AK205" s="1156"/>
      <c r="AL205" s="1156"/>
      <c r="AM205" s="1166"/>
      <c r="AN205" s="1156"/>
      <c r="AO205" s="1156"/>
    </row>
    <row r="206" spans="1:41" ht="16.5" x14ac:dyDescent="0.3">
      <c r="A206" s="1194" t="s">
        <v>2915</v>
      </c>
      <c r="B206" s="1195" t="s">
        <v>2921</v>
      </c>
      <c r="C206" s="1141">
        <f t="shared" si="11"/>
        <v>1.6</v>
      </c>
      <c r="D206" s="360">
        <v>1280</v>
      </c>
      <c r="E206" s="1126">
        <v>800</v>
      </c>
      <c r="F206" s="1141">
        <f t="shared" si="12"/>
        <v>1.6</v>
      </c>
      <c r="G206" s="360">
        <v>2560</v>
      </c>
      <c r="H206" s="1126">
        <v>1600</v>
      </c>
      <c r="S206" s="1170"/>
      <c r="AK206" s="1156"/>
      <c r="AL206" s="1156"/>
      <c r="AM206" s="1166"/>
      <c r="AN206" s="1156"/>
      <c r="AO206" s="1156"/>
    </row>
    <row r="207" spans="1:41" ht="16.5" x14ac:dyDescent="0.3">
      <c r="A207" s="1194" t="s">
        <v>3098</v>
      </c>
      <c r="B207" s="1195" t="s">
        <v>3099</v>
      </c>
      <c r="C207" s="1141">
        <f t="shared" si="11"/>
        <v>1.6</v>
      </c>
      <c r="D207" s="360">
        <v>1280</v>
      </c>
      <c r="E207" s="1126">
        <v>800</v>
      </c>
      <c r="F207" s="1141">
        <f t="shared" si="12"/>
        <v>1.6</v>
      </c>
      <c r="G207" s="360">
        <v>2560</v>
      </c>
      <c r="H207" s="1126">
        <v>1600</v>
      </c>
      <c r="S207" s="1170"/>
      <c r="AK207" s="1156"/>
      <c r="AL207" s="1156"/>
      <c r="AM207" s="1166"/>
      <c r="AN207" s="1156"/>
      <c r="AO207" s="1156"/>
    </row>
    <row r="208" spans="1:41" ht="16.5" x14ac:dyDescent="0.3">
      <c r="A208" s="1194" t="s">
        <v>3098</v>
      </c>
      <c r="B208" s="1195" t="s">
        <v>3101</v>
      </c>
      <c r="C208" s="1141">
        <f t="shared" si="11"/>
        <v>1.6</v>
      </c>
      <c r="D208" s="360">
        <v>1280</v>
      </c>
      <c r="E208" s="1126">
        <v>800</v>
      </c>
      <c r="F208" s="1141">
        <f t="shared" si="12"/>
        <v>1.6</v>
      </c>
      <c r="G208" s="360">
        <v>2560</v>
      </c>
      <c r="H208" s="1126">
        <v>1600</v>
      </c>
      <c r="S208" s="1170"/>
      <c r="AK208" s="1156"/>
      <c r="AL208" s="1156"/>
      <c r="AM208" s="1166"/>
      <c r="AN208" s="1156"/>
      <c r="AO208" s="1156"/>
    </row>
    <row r="209" spans="1:41" ht="16.5" x14ac:dyDescent="0.3">
      <c r="A209" s="1194" t="s">
        <v>3098</v>
      </c>
      <c r="B209" s="1195" t="s">
        <v>3103</v>
      </c>
      <c r="C209" s="1141">
        <f t="shared" si="11"/>
        <v>1.7786458333333333</v>
      </c>
      <c r="D209" s="360">
        <v>1366</v>
      </c>
      <c r="E209" s="1126">
        <v>768</v>
      </c>
      <c r="F209" s="1141">
        <f t="shared" si="12"/>
        <v>1.7786458333333333</v>
      </c>
      <c r="G209" s="360">
        <v>1366</v>
      </c>
      <c r="H209" s="1126">
        <v>768</v>
      </c>
      <c r="S209" s="1170"/>
      <c r="AK209" s="1156"/>
      <c r="AL209" s="1156"/>
      <c r="AM209" s="1166"/>
      <c r="AN209" s="1156"/>
      <c r="AO209" s="1156"/>
    </row>
    <row r="210" spans="1:41" ht="16.5" x14ac:dyDescent="0.3">
      <c r="A210" s="1194" t="s">
        <v>3098</v>
      </c>
      <c r="B210" s="1195" t="s">
        <v>3115</v>
      </c>
      <c r="C210" s="1142">
        <f t="shared" si="11"/>
        <v>1.5</v>
      </c>
      <c r="D210" s="1130">
        <v>1368</v>
      </c>
      <c r="E210" s="1128">
        <v>912</v>
      </c>
      <c r="F210" s="1142">
        <f t="shared" si="12"/>
        <v>1.5</v>
      </c>
      <c r="G210" s="1130">
        <v>2736</v>
      </c>
      <c r="H210" s="1128">
        <v>1824</v>
      </c>
      <c r="S210" s="1170"/>
      <c r="AK210" s="1156"/>
      <c r="AL210" s="1156"/>
      <c r="AM210" s="1166"/>
      <c r="AN210" s="1156"/>
      <c r="AO210" s="1156"/>
    </row>
    <row r="211" spans="1:41" ht="16.5" x14ac:dyDescent="0.3">
      <c r="A211" s="1194" t="s">
        <v>3098</v>
      </c>
      <c r="B211" s="1195" t="s">
        <v>3116</v>
      </c>
      <c r="C211" s="1167">
        <f t="shared" si="11"/>
        <v>1.5</v>
      </c>
      <c r="D211" s="356">
        <v>1368</v>
      </c>
      <c r="E211" s="1168">
        <v>912</v>
      </c>
      <c r="F211" s="1167">
        <f t="shared" si="12"/>
        <v>1.5</v>
      </c>
      <c r="G211" s="356">
        <v>2736</v>
      </c>
      <c r="H211" s="1168">
        <v>1824</v>
      </c>
      <c r="S211" s="1170"/>
      <c r="AK211" s="1156"/>
      <c r="AL211" s="1156"/>
      <c r="AM211" s="1166"/>
      <c r="AN211" s="1156"/>
      <c r="AO211" s="1156"/>
    </row>
    <row r="212" spans="1:41" ht="16.5" x14ac:dyDescent="0.3">
      <c r="A212" s="1194" t="s">
        <v>3098</v>
      </c>
      <c r="B212" s="1195" t="s">
        <v>3117</v>
      </c>
      <c r="C212" s="1141">
        <f t="shared" si="11"/>
        <v>1.5</v>
      </c>
      <c r="D212" s="360">
        <v>1368</v>
      </c>
      <c r="E212" s="1126">
        <v>912</v>
      </c>
      <c r="F212" s="1141">
        <f t="shared" si="12"/>
        <v>1.5</v>
      </c>
      <c r="G212" s="360">
        <v>2736</v>
      </c>
      <c r="H212" s="1126">
        <v>1824</v>
      </c>
      <c r="S212" s="1170"/>
      <c r="AK212" s="1156"/>
      <c r="AL212" s="1156"/>
      <c r="AM212" s="1166"/>
      <c r="AN212" s="1156"/>
      <c r="AO212" s="1156"/>
    </row>
    <row r="213" spans="1:41" ht="16.5" x14ac:dyDescent="0.3">
      <c r="A213" s="1194" t="s">
        <v>3098</v>
      </c>
      <c r="B213" s="1195" t="s">
        <v>3118</v>
      </c>
      <c r="C213" s="1141">
        <f t="shared" si="11"/>
        <v>1.5</v>
      </c>
      <c r="D213" s="360">
        <v>1368</v>
      </c>
      <c r="E213" s="1126">
        <v>912</v>
      </c>
      <c r="F213" s="1141">
        <f t="shared" si="12"/>
        <v>1.5</v>
      </c>
      <c r="G213" s="360">
        <v>2736</v>
      </c>
      <c r="H213" s="1126">
        <v>1824</v>
      </c>
      <c r="S213" s="1170"/>
      <c r="AK213" s="1156"/>
      <c r="AL213" s="1156"/>
      <c r="AM213" s="1166"/>
      <c r="AN213" s="1156"/>
      <c r="AO213" s="1156"/>
    </row>
    <row r="214" spans="1:41" ht="16.5" x14ac:dyDescent="0.3">
      <c r="A214" s="1194" t="s">
        <v>3098</v>
      </c>
      <c r="B214" s="1195" t="s">
        <v>3100</v>
      </c>
      <c r="C214" s="1141">
        <f t="shared" si="11"/>
        <v>1.6</v>
      </c>
      <c r="D214" s="360">
        <v>1440</v>
      </c>
      <c r="E214" s="1126">
        <v>900</v>
      </c>
      <c r="F214" s="1141">
        <f t="shared" si="12"/>
        <v>1.6</v>
      </c>
      <c r="G214" s="360">
        <v>2880</v>
      </c>
      <c r="H214" s="1126">
        <v>1800</v>
      </c>
      <c r="S214" s="1170"/>
      <c r="AK214" s="1156"/>
      <c r="AL214" s="1156"/>
      <c r="AM214" s="1166"/>
      <c r="AN214" s="1156"/>
      <c r="AO214" s="1156"/>
    </row>
    <row r="215" spans="1:41" ht="16.5" x14ac:dyDescent="0.3">
      <c r="A215" s="1194" t="s">
        <v>3098</v>
      </c>
      <c r="B215" s="1195" t="s">
        <v>3114</v>
      </c>
      <c r="C215" s="1141">
        <f t="shared" si="11"/>
        <v>1.5</v>
      </c>
      <c r="D215" s="360">
        <v>1440</v>
      </c>
      <c r="E215" s="1126">
        <v>960</v>
      </c>
      <c r="F215" s="1141">
        <f t="shared" si="12"/>
        <v>1.5</v>
      </c>
      <c r="G215" s="360">
        <v>2160</v>
      </c>
      <c r="H215" s="1126">
        <v>1440</v>
      </c>
      <c r="S215" s="1170"/>
      <c r="AK215" s="1156"/>
      <c r="AL215" s="1156"/>
      <c r="AM215" s="1166"/>
      <c r="AN215" s="1156"/>
      <c r="AO215" s="1156"/>
    </row>
    <row r="216" spans="1:41" ht="16.5" x14ac:dyDescent="0.3">
      <c r="A216" s="1194" t="s">
        <v>3098</v>
      </c>
      <c r="B216" s="1195" t="s">
        <v>3119</v>
      </c>
      <c r="C216" s="1141">
        <f t="shared" si="11"/>
        <v>1.5</v>
      </c>
      <c r="D216" s="360">
        <v>1440</v>
      </c>
      <c r="E216" s="1126">
        <v>960</v>
      </c>
      <c r="F216" s="1141">
        <f t="shared" si="12"/>
        <v>1.5</v>
      </c>
      <c r="G216" s="360">
        <v>2880</v>
      </c>
      <c r="H216" s="1126">
        <v>1920</v>
      </c>
      <c r="S216" s="1170"/>
      <c r="AK216" s="1156"/>
      <c r="AL216" s="1156"/>
      <c r="AM216" s="1166"/>
      <c r="AN216" s="1156"/>
      <c r="AO216" s="1156"/>
    </row>
    <row r="217" spans="1:41" ht="16.5" x14ac:dyDescent="0.3">
      <c r="A217" s="1194" t="s">
        <v>3098</v>
      </c>
      <c r="B217" s="1195" t="s">
        <v>3106</v>
      </c>
      <c r="C217" s="1141">
        <f t="shared" si="11"/>
        <v>1.5</v>
      </c>
      <c r="D217" s="360">
        <v>1500</v>
      </c>
      <c r="E217" s="1126">
        <v>1000</v>
      </c>
      <c r="F217" s="1141">
        <f t="shared" si="12"/>
        <v>1.5</v>
      </c>
      <c r="G217" s="360">
        <v>3000</v>
      </c>
      <c r="H217" s="1126">
        <v>2000</v>
      </c>
      <c r="S217" s="1170"/>
      <c r="AK217" s="1156"/>
      <c r="AL217" s="1156"/>
      <c r="AM217" s="1166"/>
      <c r="AN217" s="1156"/>
      <c r="AO217" s="1156"/>
    </row>
    <row r="218" spans="1:41" ht="16.5" x14ac:dyDescent="0.3">
      <c r="A218" s="1194" t="s">
        <v>3098</v>
      </c>
      <c r="B218" s="1195" t="s">
        <v>3107</v>
      </c>
      <c r="C218" s="1141">
        <f t="shared" si="11"/>
        <v>1.5</v>
      </c>
      <c r="D218" s="360">
        <v>1500</v>
      </c>
      <c r="E218" s="1126">
        <v>1000</v>
      </c>
      <c r="F218" s="1141">
        <f t="shared" si="12"/>
        <v>1.5</v>
      </c>
      <c r="G218" s="360">
        <v>3000</v>
      </c>
      <c r="H218" s="1126">
        <v>2000</v>
      </c>
      <c r="S218" s="1170"/>
      <c r="AK218" s="1156"/>
      <c r="AL218" s="1156"/>
      <c r="AM218" s="1166"/>
      <c r="AN218" s="1156"/>
      <c r="AO218" s="1156"/>
    </row>
    <row r="219" spans="1:41" ht="16.5" x14ac:dyDescent="0.3">
      <c r="A219" s="1194" t="s">
        <v>3098</v>
      </c>
      <c r="B219" s="1195" t="s">
        <v>3109</v>
      </c>
      <c r="C219" s="1141">
        <f t="shared" si="11"/>
        <v>1.4995014955134596</v>
      </c>
      <c r="D219" s="360">
        <v>1504</v>
      </c>
      <c r="E219" s="1126">
        <v>1003</v>
      </c>
      <c r="F219" s="1141">
        <f t="shared" si="12"/>
        <v>1.5</v>
      </c>
      <c r="G219" s="360">
        <v>2256</v>
      </c>
      <c r="H219" s="1126">
        <v>1504</v>
      </c>
      <c r="S219" s="1170"/>
      <c r="AK219" s="1156"/>
      <c r="AL219" s="1156"/>
      <c r="AM219" s="1166"/>
      <c r="AN219" s="1156"/>
      <c r="AO219" s="1156"/>
    </row>
    <row r="220" spans="1:41" ht="16.5" x14ac:dyDescent="0.3">
      <c r="A220" s="1194" t="s">
        <v>3098</v>
      </c>
      <c r="B220" s="1195" t="s">
        <v>3110</v>
      </c>
      <c r="C220" s="1141">
        <f t="shared" si="11"/>
        <v>1.4995014955134596</v>
      </c>
      <c r="D220" s="360">
        <v>1504</v>
      </c>
      <c r="E220" s="1126">
        <v>1003</v>
      </c>
      <c r="F220" s="1141">
        <f t="shared" si="12"/>
        <v>1.5</v>
      </c>
      <c r="G220" s="360">
        <v>2256</v>
      </c>
      <c r="H220" s="1126">
        <v>1504</v>
      </c>
      <c r="S220" s="1170"/>
      <c r="AK220" s="1156"/>
      <c r="AL220" s="1156"/>
      <c r="AM220" s="1166"/>
      <c r="AN220" s="1156"/>
      <c r="AO220" s="1156"/>
    </row>
    <row r="221" spans="1:41" ht="16.5" x14ac:dyDescent="0.3">
      <c r="A221" s="1194" t="s">
        <v>3098</v>
      </c>
      <c r="B221" s="1195" t="s">
        <v>3102</v>
      </c>
      <c r="C221" s="1141">
        <f t="shared" si="11"/>
        <v>1.6</v>
      </c>
      <c r="D221" s="360">
        <v>1536</v>
      </c>
      <c r="E221" s="1126">
        <v>960</v>
      </c>
      <c r="F221" s="1141">
        <f t="shared" si="12"/>
        <v>1.6</v>
      </c>
      <c r="G221" s="360">
        <v>3072</v>
      </c>
      <c r="H221" s="1126">
        <v>1920</v>
      </c>
      <c r="S221" s="1170"/>
      <c r="AK221" s="1156"/>
      <c r="AL221" s="1156"/>
      <c r="AM221" s="1166"/>
      <c r="AN221" s="1156"/>
      <c r="AO221" s="1156"/>
    </row>
    <row r="222" spans="1:41" ht="16.5" x14ac:dyDescent="0.3">
      <c r="A222" s="1194" t="s">
        <v>3098</v>
      </c>
      <c r="B222" s="1196" t="s">
        <v>3108</v>
      </c>
      <c r="C222" s="1141">
        <f t="shared" si="11"/>
        <v>1.5</v>
      </c>
      <c r="D222" s="360">
        <v>1620</v>
      </c>
      <c r="E222" s="1126">
        <v>1080</v>
      </c>
      <c r="F222" s="1141">
        <f t="shared" si="12"/>
        <v>1.5</v>
      </c>
      <c r="G222" s="360">
        <v>3240</v>
      </c>
      <c r="H222" s="1126">
        <v>2160</v>
      </c>
      <c r="S222" s="1170"/>
      <c r="AK222" s="1156"/>
      <c r="AL222" s="1156"/>
      <c r="AM222" s="1166"/>
      <c r="AN222" s="1156"/>
      <c r="AO222" s="1156"/>
    </row>
    <row r="223" spans="1:41" ht="16.5" x14ac:dyDescent="0.3">
      <c r="A223" s="1197" t="s">
        <v>3098</v>
      </c>
      <c r="B223" s="1198" t="s">
        <v>3111</v>
      </c>
      <c r="C223" s="1142">
        <f t="shared" si="11"/>
        <v>1.4990990990990991</v>
      </c>
      <c r="D223" s="1130">
        <v>1664</v>
      </c>
      <c r="E223" s="1128">
        <v>1110</v>
      </c>
      <c r="F223" s="1142">
        <f t="shared" si="12"/>
        <v>1.5</v>
      </c>
      <c r="G223" s="1130">
        <v>2496</v>
      </c>
      <c r="H223" s="1128">
        <v>1664</v>
      </c>
      <c r="S223" s="1170"/>
      <c r="AK223" s="1156"/>
      <c r="AL223" s="1156"/>
      <c r="AM223" s="1166"/>
      <c r="AN223" s="1156"/>
      <c r="AO223" s="1156"/>
    </row>
    <row r="224" spans="1:41" ht="16.5" x14ac:dyDescent="0.3">
      <c r="S224" s="1170"/>
      <c r="AK224" s="1156"/>
      <c r="AL224" s="1156"/>
      <c r="AM224" s="1166"/>
      <c r="AN224" s="1156"/>
      <c r="AO224" s="1156"/>
    </row>
    <row r="225" spans="19:41" ht="16.5" x14ac:dyDescent="0.3">
      <c r="S225" s="1170"/>
      <c r="AK225" s="1156"/>
      <c r="AL225" s="1156"/>
      <c r="AM225" s="1166"/>
      <c r="AN225" s="1156"/>
      <c r="AO225" s="1156"/>
    </row>
    <row r="226" spans="19:41" ht="16.5" x14ac:dyDescent="0.3">
      <c r="S226" s="1170"/>
      <c r="AK226" s="1156"/>
      <c r="AL226" s="1156"/>
      <c r="AM226" s="1166"/>
      <c r="AN226" s="1156"/>
      <c r="AO226" s="1156"/>
    </row>
    <row r="227" spans="19:41" ht="16.5" x14ac:dyDescent="0.3">
      <c r="S227" s="1170"/>
      <c r="AK227" s="1156"/>
      <c r="AL227" s="1156"/>
      <c r="AM227" s="1166"/>
      <c r="AN227" s="1156"/>
      <c r="AO227" s="1156"/>
    </row>
    <row r="228" spans="19:41" ht="16.5" x14ac:dyDescent="0.3">
      <c r="S228" s="1170"/>
      <c r="AK228" s="1156"/>
      <c r="AL228" s="1156"/>
      <c r="AM228" s="1166"/>
      <c r="AN228" s="1156"/>
      <c r="AO228" s="1156"/>
    </row>
    <row r="229" spans="19:41" ht="16.5" x14ac:dyDescent="0.3">
      <c r="S229" s="1170"/>
      <c r="AK229" s="1156"/>
      <c r="AL229" s="1156"/>
      <c r="AM229" s="1166"/>
      <c r="AN229" s="1156"/>
      <c r="AO229" s="1156"/>
    </row>
    <row r="230" spans="19:41" ht="16.5" x14ac:dyDescent="0.3">
      <c r="S230" s="1170"/>
      <c r="AK230" s="1156"/>
      <c r="AL230" s="1156"/>
      <c r="AM230" s="1166"/>
      <c r="AN230" s="1156"/>
      <c r="AO230" s="1156"/>
    </row>
    <row r="231" spans="19:41" ht="16.5" x14ac:dyDescent="0.3">
      <c r="S231" s="1170"/>
      <c r="AK231" s="1156"/>
      <c r="AL231" s="1156"/>
      <c r="AM231" s="1166"/>
      <c r="AN231" s="1156"/>
      <c r="AO231" s="1156"/>
    </row>
    <row r="232" spans="19:41" ht="16.5" x14ac:dyDescent="0.3">
      <c r="S232" s="1170"/>
      <c r="AK232" s="1156"/>
      <c r="AL232" s="1156"/>
      <c r="AM232" s="1166"/>
      <c r="AN232" s="1156"/>
      <c r="AO232" s="1156"/>
    </row>
    <row r="233" spans="19:41" ht="16.5" x14ac:dyDescent="0.3">
      <c r="S233" s="1170"/>
      <c r="AK233" s="1156"/>
      <c r="AL233" s="1156"/>
      <c r="AM233" s="1166"/>
      <c r="AN233" s="1156"/>
      <c r="AO233" s="1156"/>
    </row>
    <row r="234" spans="19:41" ht="16.5" x14ac:dyDescent="0.3">
      <c r="S234" s="1170"/>
      <c r="AK234" s="1156"/>
      <c r="AL234" s="1156"/>
      <c r="AM234" s="1166"/>
      <c r="AN234" s="1156"/>
      <c r="AO234" s="1156"/>
    </row>
    <row r="235" spans="19:41" ht="16.5" x14ac:dyDescent="0.3">
      <c r="S235" s="1170"/>
      <c r="AK235" s="1156"/>
      <c r="AL235" s="1156"/>
      <c r="AM235" s="1166"/>
      <c r="AN235" s="1156"/>
      <c r="AO235" s="1156"/>
    </row>
    <row r="236" spans="19:41" ht="16.5" x14ac:dyDescent="0.3">
      <c r="S236" s="1171"/>
      <c r="AK236" s="1156"/>
      <c r="AL236" s="1156"/>
      <c r="AM236" s="1166"/>
      <c r="AN236" s="1156"/>
      <c r="AO236" s="1156"/>
    </row>
  </sheetData>
  <autoFilter ref="A2:H223">
    <sortState ref="A3:H223">
      <sortCondition ref="D2:D223"/>
    </sortState>
  </autoFilter>
  <sortState ref="AS4:AS5">
    <sortCondition descending="1" ref="AS4"/>
  </sortState>
  <mergeCells count="40">
    <mergeCell ref="AB7:AC7"/>
    <mergeCell ref="AE7:AF7"/>
    <mergeCell ref="AH7:AI7"/>
    <mergeCell ref="AB11:AC11"/>
    <mergeCell ref="AE11:AF11"/>
    <mergeCell ref="AH11:AI11"/>
    <mergeCell ref="AH9:AI9"/>
    <mergeCell ref="AE9:AF9"/>
    <mergeCell ref="AB9:AC9"/>
    <mergeCell ref="AH2:AI2"/>
    <mergeCell ref="AB4:AC4"/>
    <mergeCell ref="AE4:AF4"/>
    <mergeCell ref="AH4:AI4"/>
    <mergeCell ref="AH1:AJ1"/>
    <mergeCell ref="AB1:AD1"/>
    <mergeCell ref="U1:W1"/>
    <mergeCell ref="X1:Z1"/>
    <mergeCell ref="AE1:AG1"/>
    <mergeCell ref="AB2:AC2"/>
    <mergeCell ref="AE2:AF2"/>
    <mergeCell ref="C1:E1"/>
    <mergeCell ref="F1:H1"/>
    <mergeCell ref="J1:L1"/>
    <mergeCell ref="M1:O1"/>
    <mergeCell ref="P1:R1"/>
    <mergeCell ref="J2:K2"/>
    <mergeCell ref="M2:N2"/>
    <mergeCell ref="P2:Q2"/>
    <mergeCell ref="J4:K4"/>
    <mergeCell ref="M4:N4"/>
    <mergeCell ref="P4:Q4"/>
    <mergeCell ref="J11:K11"/>
    <mergeCell ref="M11:N11"/>
    <mergeCell ref="P11:Q11"/>
    <mergeCell ref="J7:K7"/>
    <mergeCell ref="M7:N7"/>
    <mergeCell ref="P7:Q7"/>
    <mergeCell ref="J9:K9"/>
    <mergeCell ref="M9:N9"/>
    <mergeCell ref="P9:Q9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B185"/>
  <sheetViews>
    <sheetView showGridLines="0" topLeftCell="A61" workbookViewId="0">
      <selection activeCell="B84" sqref="B84:D88"/>
    </sheetView>
  </sheetViews>
  <sheetFormatPr defaultRowHeight="14.45" customHeight="1" x14ac:dyDescent="0.3"/>
  <cols>
    <col min="1" max="1" width="16.44140625" style="4" customWidth="1"/>
    <col min="2" max="2" width="30.5546875" style="4" customWidth="1"/>
    <col min="3" max="3" width="42.33203125" style="4" customWidth="1"/>
    <col min="4" max="4" width="11.44140625" style="4" customWidth="1"/>
    <col min="5" max="5" width="11.109375" style="4" customWidth="1"/>
    <col min="6" max="6" width="11.44140625" style="347" customWidth="1"/>
    <col min="7" max="7" width="11.44140625" style="4" customWidth="1"/>
    <col min="8" max="9" width="10.88671875" style="4" customWidth="1"/>
    <col min="10" max="10" width="3" style="4" customWidth="1"/>
    <col min="11" max="11" width="59.109375" style="4" customWidth="1"/>
    <col min="12" max="12" width="3.88671875" style="4" customWidth="1"/>
    <col min="13" max="13" width="14.88671875" style="4" customWidth="1"/>
    <col min="14" max="14" width="9.5546875" style="4" customWidth="1"/>
    <col min="15" max="15" width="12.5546875" style="4" customWidth="1"/>
    <col min="16" max="16" width="7.109375" style="4" customWidth="1"/>
    <col min="17" max="21" width="10.88671875" style="4" customWidth="1"/>
    <col min="22" max="23" width="8" style="347" customWidth="1"/>
    <col min="24" max="24" width="2.77734375" style="347" customWidth="1"/>
    <col min="25" max="25" width="8" style="347" customWidth="1"/>
    <col min="26" max="26" width="6.88671875" style="347" customWidth="1"/>
    <col min="27" max="30" width="10.88671875" style="4" customWidth="1"/>
    <col min="31" max="31" width="25.33203125" style="4" customWidth="1"/>
    <col min="32" max="32" width="6.44140625" style="4" customWidth="1"/>
    <col min="33" max="1016" width="10.88671875" style="4" customWidth="1"/>
  </cols>
  <sheetData>
    <row r="1" spans="1:33" ht="14.45" customHeigh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861" t="s">
        <v>4</v>
      </c>
      <c r="G1" s="2" t="s">
        <v>5</v>
      </c>
      <c r="H1" s="2" t="s">
        <v>6</v>
      </c>
      <c r="I1" s="3" t="s">
        <v>7</v>
      </c>
      <c r="K1" s="5" t="s">
        <v>8</v>
      </c>
      <c r="V1" s="1531" t="s">
        <v>0</v>
      </c>
      <c r="W1" s="1532"/>
      <c r="Y1" s="1531" t="s">
        <v>1</v>
      </c>
      <c r="Z1" s="1532"/>
      <c r="AC1" s="4">
        <f>AVERAGE(AC2:AC39)</f>
        <v>50.121621621621621</v>
      </c>
      <c r="AE1" s="1061" t="s">
        <v>2777</v>
      </c>
      <c r="AF1" s="4" t="b">
        <f>AE1=AG1</f>
        <v>0</v>
      </c>
      <c r="AG1" s="1061" t="s">
        <v>2809</v>
      </c>
    </row>
    <row r="2" spans="1:33" ht="14.45" customHeight="1" x14ac:dyDescent="0.3">
      <c r="A2" s="6" t="s">
        <v>9</v>
      </c>
      <c r="B2" s="7" t="s">
        <v>10</v>
      </c>
      <c r="C2" s="7" t="s">
        <v>10</v>
      </c>
      <c r="D2" s="8"/>
      <c r="E2" s="8"/>
      <c r="F2" s="457"/>
      <c r="G2" s="8"/>
      <c r="H2" s="8"/>
      <c r="I2" s="9"/>
      <c r="K2" s="5"/>
      <c r="M2" s="4" t="s">
        <v>11</v>
      </c>
      <c r="N2" s="4" t="s">
        <v>12</v>
      </c>
      <c r="P2" s="10" t="s">
        <v>13</v>
      </c>
      <c r="V2" s="1044"/>
      <c r="W2" s="1049">
        <f>AVERAGE(W6:W19)</f>
        <v>16.665714285714284</v>
      </c>
      <c r="X2" s="422"/>
      <c r="Y2" s="1044"/>
      <c r="Z2" s="1049">
        <f>AVERAGE(Z6:Z19)</f>
        <v>16.662428571428489</v>
      </c>
      <c r="AB2" s="4">
        <v>10469.2999999523</v>
      </c>
      <c r="AE2" s="1061" t="s">
        <v>2779</v>
      </c>
      <c r="AF2" s="4" t="b">
        <f t="shared" ref="AF2:AF32" si="0">AE2=AG2</f>
        <v>0</v>
      </c>
      <c r="AG2" s="1061" t="s">
        <v>2810</v>
      </c>
    </row>
    <row r="3" spans="1:33" ht="14.45" customHeight="1" x14ac:dyDescent="0.3">
      <c r="A3" s="11" t="s">
        <v>14</v>
      </c>
      <c r="B3" s="12" t="s">
        <v>15</v>
      </c>
      <c r="C3" s="12" t="s">
        <v>15</v>
      </c>
      <c r="D3" s="13"/>
      <c r="E3" s="13"/>
      <c r="F3" s="862"/>
      <c r="G3" s="13"/>
      <c r="H3" s="13"/>
      <c r="I3" s="14"/>
      <c r="K3" s="5"/>
      <c r="N3" s="4" t="s">
        <v>16</v>
      </c>
      <c r="P3" s="10" t="s">
        <v>17</v>
      </c>
      <c r="V3" s="1044">
        <v>0</v>
      </c>
      <c r="W3" s="1050">
        <f>AVERAGE(W4:W20)</f>
        <v>21.529411764705884</v>
      </c>
      <c r="X3" s="422"/>
      <c r="Y3" s="1044">
        <v>0</v>
      </c>
      <c r="Z3" s="1050">
        <f>AVERAGE(Z4:Z20)</f>
        <v>16.643470588235296</v>
      </c>
      <c r="AB3" s="4">
        <v>10510.3999999761</v>
      </c>
      <c r="AC3" s="4">
        <f t="shared" ref="AC3:AC39" si="1">AB3-AB2</f>
        <v>41.100000023800021</v>
      </c>
      <c r="AE3" s="1061" t="s">
        <v>2780</v>
      </c>
      <c r="AF3" s="4" t="b">
        <f t="shared" si="0"/>
        <v>1</v>
      </c>
      <c r="AG3" s="1061" t="s">
        <v>2780</v>
      </c>
    </row>
    <row r="4" spans="1:33" ht="14.45" customHeight="1" x14ac:dyDescent="0.3">
      <c r="A4" s="15" t="s">
        <v>18</v>
      </c>
      <c r="B4" s="7" t="s">
        <v>19</v>
      </c>
      <c r="C4" s="7"/>
      <c r="D4" s="7"/>
      <c r="E4" s="7"/>
      <c r="G4" s="7"/>
      <c r="H4" s="7"/>
      <c r="I4" s="16"/>
      <c r="K4" s="17" t="s">
        <v>20</v>
      </c>
      <c r="N4" s="4" t="s">
        <v>21</v>
      </c>
      <c r="O4" s="4" t="s">
        <v>22</v>
      </c>
      <c r="P4" s="4" t="s">
        <v>23</v>
      </c>
      <c r="V4" s="1044">
        <v>110.75999999999399</v>
      </c>
      <c r="W4" s="1046">
        <f>V4-V3</f>
        <v>110.75999999999399</v>
      </c>
      <c r="X4" s="422"/>
      <c r="Y4" s="1044">
        <v>16.275000000001398</v>
      </c>
      <c r="Z4" s="1046">
        <f>Y4-Y3</f>
        <v>16.275000000001398</v>
      </c>
      <c r="AB4" s="4">
        <v>10562.1000000238</v>
      </c>
      <c r="AC4" s="4">
        <f t="shared" si="1"/>
        <v>51.700000047700087</v>
      </c>
      <c r="AE4" s="1061" t="s">
        <v>2781</v>
      </c>
      <c r="AF4" s="4" t="b">
        <f t="shared" si="0"/>
        <v>1</v>
      </c>
      <c r="AG4" s="1061" t="s">
        <v>2781</v>
      </c>
    </row>
    <row r="5" spans="1:33" ht="14.45" customHeight="1" x14ac:dyDescent="0.3">
      <c r="A5" s="18" t="s">
        <v>24</v>
      </c>
      <c r="B5" s="7" t="s">
        <v>25</v>
      </c>
      <c r="C5" s="7"/>
      <c r="D5" s="7"/>
      <c r="E5" s="7"/>
      <c r="G5" s="7"/>
      <c r="H5" s="7"/>
      <c r="I5" s="16"/>
      <c r="K5" s="17" t="s">
        <v>26</v>
      </c>
      <c r="O5" s="4" t="s">
        <v>27</v>
      </c>
      <c r="V5" s="1044">
        <v>116.579999999994</v>
      </c>
      <c r="W5" s="1047">
        <f t="shared" ref="W5:W20" si="2">V5-V4</f>
        <v>5.8200000000000074</v>
      </c>
      <c r="X5" s="422"/>
      <c r="Y5" s="1044">
        <v>32.943000000001099</v>
      </c>
      <c r="Z5" s="1047">
        <f t="shared" ref="Z5:Z25" si="3">Y5-Y4</f>
        <v>16.667999999999701</v>
      </c>
      <c r="AB5" s="4">
        <v>10610.8999999761</v>
      </c>
      <c r="AC5" s="4">
        <f t="shared" si="1"/>
        <v>48.799999952299913</v>
      </c>
      <c r="AE5" s="1061" t="s">
        <v>2782</v>
      </c>
      <c r="AF5" s="4" t="b">
        <f t="shared" si="0"/>
        <v>1</v>
      </c>
      <c r="AG5" s="1061" t="s">
        <v>2782</v>
      </c>
    </row>
    <row r="6" spans="1:33" ht="14.45" customHeight="1" x14ac:dyDescent="0.3">
      <c r="A6" s="18"/>
      <c r="B6" s="7" t="s">
        <v>10</v>
      </c>
      <c r="C6" s="7" t="s">
        <v>10</v>
      </c>
      <c r="D6" s="7"/>
      <c r="E6" s="7"/>
      <c r="G6" s="7"/>
      <c r="H6" s="7"/>
      <c r="I6" s="16"/>
      <c r="K6" s="17" t="s">
        <v>28</v>
      </c>
      <c r="V6" s="1044">
        <v>133.239999999997</v>
      </c>
      <c r="W6" s="1047">
        <f t="shared" si="2"/>
        <v>16.660000000002995</v>
      </c>
      <c r="X6" s="422"/>
      <c r="Y6" s="1044">
        <v>49.613000000001101</v>
      </c>
      <c r="Z6" s="1047">
        <f t="shared" si="3"/>
        <v>16.670000000000002</v>
      </c>
      <c r="AB6" s="4">
        <v>10660.6000000238</v>
      </c>
      <c r="AC6" s="4">
        <f t="shared" si="1"/>
        <v>49.700000047700087</v>
      </c>
      <c r="AE6" s="1061" t="s">
        <v>2783</v>
      </c>
      <c r="AF6" s="4" t="b">
        <f t="shared" si="0"/>
        <v>1</v>
      </c>
      <c r="AG6" s="1061" t="s">
        <v>2783</v>
      </c>
    </row>
    <row r="7" spans="1:33" ht="14.45" customHeight="1" x14ac:dyDescent="0.3">
      <c r="A7" s="11"/>
      <c r="B7" s="12" t="s">
        <v>29</v>
      </c>
      <c r="C7" s="12" t="s">
        <v>29</v>
      </c>
      <c r="D7" s="12"/>
      <c r="E7" s="12"/>
      <c r="F7" s="863"/>
      <c r="G7" s="12"/>
      <c r="H7" s="12"/>
      <c r="I7" s="19"/>
      <c r="K7" s="20" t="s">
        <v>30</v>
      </c>
      <c r="V7" s="1044">
        <v>149.89999999999401</v>
      </c>
      <c r="W7" s="1047">
        <f t="shared" si="2"/>
        <v>16.659999999997012</v>
      </c>
      <c r="X7" s="422"/>
      <c r="Y7" s="1044">
        <v>66.226000000000496</v>
      </c>
      <c r="Z7" s="1047">
        <f t="shared" si="3"/>
        <v>16.612999999999396</v>
      </c>
      <c r="AB7" s="4">
        <v>10717.2999999523</v>
      </c>
      <c r="AC7" s="4">
        <f t="shared" si="1"/>
        <v>56.699999928499892</v>
      </c>
      <c r="AE7" s="1061" t="s">
        <v>2784</v>
      </c>
      <c r="AF7" s="4" t="b">
        <f t="shared" si="0"/>
        <v>1</v>
      </c>
      <c r="AG7" s="1061" t="s">
        <v>2784</v>
      </c>
    </row>
    <row r="8" spans="1:33" ht="14.45" customHeight="1" x14ac:dyDescent="0.3">
      <c r="A8" s="18" t="s">
        <v>31</v>
      </c>
      <c r="B8" s="7" t="s">
        <v>19</v>
      </c>
      <c r="C8" s="7" t="s">
        <v>19</v>
      </c>
      <c r="D8" s="7"/>
      <c r="E8" s="7"/>
      <c r="G8" s="7"/>
      <c r="H8" s="7"/>
      <c r="I8" s="16"/>
      <c r="K8" s="21" t="s">
        <v>32</v>
      </c>
      <c r="V8" s="1044">
        <v>166.55999999999699</v>
      </c>
      <c r="W8" s="1047">
        <f t="shared" si="2"/>
        <v>16.660000000002981</v>
      </c>
      <c r="X8" s="422"/>
      <c r="Y8" s="1044">
        <v>82.941000000000699</v>
      </c>
      <c r="Z8" s="1047">
        <f t="shared" si="3"/>
        <v>16.715000000000202</v>
      </c>
      <c r="AB8" s="4">
        <v>10763.7000000476</v>
      </c>
      <c r="AC8" s="4">
        <f t="shared" si="1"/>
        <v>46.400000095300129</v>
      </c>
      <c r="AE8" s="1061" t="s">
        <v>2785</v>
      </c>
      <c r="AF8" s="4" t="b">
        <f t="shared" si="0"/>
        <v>1</v>
      </c>
      <c r="AG8" s="1061" t="s">
        <v>2785</v>
      </c>
    </row>
    <row r="9" spans="1:33" ht="14.45" customHeight="1" x14ac:dyDescent="0.3">
      <c r="A9" s="11"/>
      <c r="B9" s="12" t="s">
        <v>25</v>
      </c>
      <c r="C9" s="12" t="s">
        <v>25</v>
      </c>
      <c r="D9" s="12"/>
      <c r="E9" s="12"/>
      <c r="F9" s="863"/>
      <c r="G9" s="12"/>
      <c r="H9" s="12"/>
      <c r="I9" s="19"/>
      <c r="K9" s="17" t="s">
        <v>33</v>
      </c>
      <c r="R9" s="4">
        <v>300</v>
      </c>
      <c r="S9" s="4">
        <v>493</v>
      </c>
      <c r="V9" s="1044">
        <v>183.239999999997</v>
      </c>
      <c r="W9" s="1047">
        <f t="shared" si="2"/>
        <v>16.680000000000007</v>
      </c>
      <c r="X9" s="422"/>
      <c r="Y9" s="1044">
        <v>99.541000000001006</v>
      </c>
      <c r="Z9" s="1047">
        <f t="shared" si="3"/>
        <v>16.600000000000307</v>
      </c>
      <c r="AB9" s="4">
        <v>10811.1000000238</v>
      </c>
      <c r="AC9" s="4">
        <f t="shared" si="1"/>
        <v>47.399999976199979</v>
      </c>
      <c r="AE9" s="1061" t="s">
        <v>2786</v>
      </c>
      <c r="AF9" s="4" t="b">
        <f t="shared" si="0"/>
        <v>1</v>
      </c>
      <c r="AG9" s="1061" t="s">
        <v>2786</v>
      </c>
    </row>
    <row r="10" spans="1:33" ht="14.45" customHeight="1" x14ac:dyDescent="0.3">
      <c r="A10" s="18" t="s">
        <v>34</v>
      </c>
      <c r="B10" s="7" t="s">
        <v>35</v>
      </c>
      <c r="C10" s="7" t="s">
        <v>35</v>
      </c>
      <c r="D10" s="7"/>
      <c r="E10" s="7"/>
      <c r="G10" s="7"/>
      <c r="H10" s="7"/>
      <c r="I10" s="16"/>
      <c r="J10"/>
      <c r="K10" s="17" t="s">
        <v>36</v>
      </c>
      <c r="R10" s="4">
        <v>320</v>
      </c>
      <c r="S10" s="4">
        <v>2000</v>
      </c>
      <c r="V10" s="1044">
        <v>199.89999999999401</v>
      </c>
      <c r="W10" s="1047">
        <f t="shared" si="2"/>
        <v>16.659999999997012</v>
      </c>
      <c r="X10" s="422"/>
      <c r="Y10" s="1044">
        <v>116.24299999999999</v>
      </c>
      <c r="Z10" s="1047">
        <f t="shared" si="3"/>
        <v>16.701999999998989</v>
      </c>
      <c r="AB10" s="4">
        <v>10872</v>
      </c>
      <c r="AC10" s="4">
        <f t="shared" si="1"/>
        <v>60.899999976199979</v>
      </c>
      <c r="AE10" s="1061" t="s">
        <v>2787</v>
      </c>
      <c r="AF10" s="4" t="b">
        <f t="shared" si="0"/>
        <v>0</v>
      </c>
      <c r="AG10" s="1061" t="s">
        <v>2811</v>
      </c>
    </row>
    <row r="11" spans="1:33" ht="14.45" customHeight="1" x14ac:dyDescent="0.3">
      <c r="A11" s="11"/>
      <c r="B11" s="12" t="s">
        <v>37</v>
      </c>
      <c r="C11" s="12" t="s">
        <v>38</v>
      </c>
      <c r="D11" s="12"/>
      <c r="E11" s="12"/>
      <c r="F11" s="863"/>
      <c r="G11" s="12"/>
      <c r="H11" s="12"/>
      <c r="I11" s="19"/>
      <c r="K11" s="17" t="s">
        <v>39</v>
      </c>
      <c r="R11" s="4">
        <f>(R10-R9)/R9</f>
        <v>6.6666666666666666E-2</v>
      </c>
      <c r="S11" s="4">
        <f>S9/S10*1000</f>
        <v>246.5</v>
      </c>
      <c r="V11" s="1044">
        <v>216.55999999999699</v>
      </c>
      <c r="W11" s="1047">
        <f t="shared" si="2"/>
        <v>16.660000000002981</v>
      </c>
      <c r="X11" s="422"/>
      <c r="Y11" s="1044">
        <v>132.93899999999999</v>
      </c>
      <c r="Z11" s="1047">
        <f t="shared" si="3"/>
        <v>16.695999999999998</v>
      </c>
      <c r="AB11" s="4">
        <v>10910.7999999523</v>
      </c>
      <c r="AC11" s="4">
        <f t="shared" si="1"/>
        <v>38.799999952299913</v>
      </c>
      <c r="AE11" s="1061" t="s">
        <v>2788</v>
      </c>
      <c r="AF11" s="4" t="b">
        <f t="shared" si="0"/>
        <v>1</v>
      </c>
      <c r="AG11" s="1061" t="s">
        <v>2788</v>
      </c>
    </row>
    <row r="12" spans="1:33" ht="14.45" customHeight="1" x14ac:dyDescent="0.3">
      <c r="A12" s="11" t="s">
        <v>40</v>
      </c>
      <c r="B12" s="12" t="s">
        <v>41</v>
      </c>
      <c r="C12" s="12" t="s">
        <v>41</v>
      </c>
      <c r="D12" s="12"/>
      <c r="E12" s="12"/>
      <c r="F12" s="863"/>
      <c r="G12" s="12"/>
      <c r="H12" s="12"/>
      <c r="I12" s="19"/>
      <c r="K12" s="17" t="s">
        <v>42</v>
      </c>
      <c r="R12" s="4">
        <f>R10/R9-1</f>
        <v>6.6666666666666652E-2</v>
      </c>
      <c r="S12" s="4">
        <f>S9/(S10/1000)</f>
        <v>246.5</v>
      </c>
      <c r="V12" s="1044">
        <v>233.239999999997</v>
      </c>
      <c r="W12" s="1047">
        <f t="shared" si="2"/>
        <v>16.680000000000007</v>
      </c>
      <c r="X12" s="422"/>
      <c r="Y12" s="1044">
        <v>149.606999999999</v>
      </c>
      <c r="Z12" s="1047">
        <f t="shared" si="3"/>
        <v>16.667999999999012</v>
      </c>
      <c r="AB12" s="4">
        <v>10966.6000000238</v>
      </c>
      <c r="AC12" s="4">
        <f t="shared" si="1"/>
        <v>55.800000071500108</v>
      </c>
      <c r="AE12" s="1061" t="s">
        <v>2789</v>
      </c>
      <c r="AF12" s="4" t="b">
        <f t="shared" si="0"/>
        <v>1</v>
      </c>
      <c r="AG12" s="1061" t="s">
        <v>2789</v>
      </c>
    </row>
    <row r="13" spans="1:33" ht="14.45" customHeight="1" x14ac:dyDescent="0.3">
      <c r="K13" s="17" t="s">
        <v>43</v>
      </c>
      <c r="S13" s="4">
        <f>S9*(1000/S10)</f>
        <v>246.5</v>
      </c>
      <c r="V13" s="1044">
        <v>249.89999999999401</v>
      </c>
      <c r="W13" s="1047">
        <f t="shared" si="2"/>
        <v>16.659999999997012</v>
      </c>
      <c r="X13" s="422"/>
      <c r="Y13" s="1044">
        <v>166.275000000001</v>
      </c>
      <c r="Z13" s="1047">
        <f t="shared" si="3"/>
        <v>16.668000000001996</v>
      </c>
      <c r="AB13" s="4">
        <v>11012.7000000476</v>
      </c>
      <c r="AC13" s="4">
        <f t="shared" si="1"/>
        <v>46.100000023800021</v>
      </c>
      <c r="AE13" s="1061" t="s">
        <v>2790</v>
      </c>
      <c r="AF13" s="4" t="b">
        <f t="shared" si="0"/>
        <v>1</v>
      </c>
      <c r="AG13" s="1061" t="s">
        <v>2790</v>
      </c>
    </row>
    <row r="14" spans="1:33" ht="14.45" customHeight="1" x14ac:dyDescent="0.3">
      <c r="G14" s="4">
        <v>169</v>
      </c>
      <c r="K14" s="17" t="s">
        <v>44</v>
      </c>
      <c r="N14" s="1703" t="s">
        <v>45</v>
      </c>
      <c r="O14" s="1703"/>
      <c r="V14" s="1044">
        <v>266.55999999999699</v>
      </c>
      <c r="W14" s="1047">
        <f t="shared" si="2"/>
        <v>16.660000000002981</v>
      </c>
      <c r="X14" s="422"/>
      <c r="Y14" s="1044">
        <v>182.93899999999999</v>
      </c>
      <c r="Z14" s="1047">
        <f t="shared" si="3"/>
        <v>16.663999999998993</v>
      </c>
      <c r="AB14" s="4">
        <v>11075.1000000238</v>
      </c>
      <c r="AC14" s="4">
        <f t="shared" si="1"/>
        <v>62.399999976199979</v>
      </c>
      <c r="AE14" s="1061" t="s">
        <v>2791</v>
      </c>
      <c r="AF14" s="4" t="b">
        <f t="shared" si="0"/>
        <v>1</v>
      </c>
      <c r="AG14" s="1061" t="s">
        <v>2791</v>
      </c>
    </row>
    <row r="15" spans="1:33" ht="14.45" customHeight="1" x14ac:dyDescent="0.3">
      <c r="G15" s="4">
        <v>169</v>
      </c>
      <c r="K15" s="17" t="s">
        <v>46</v>
      </c>
      <c r="N15" s="22">
        <v>11.1868916666667</v>
      </c>
      <c r="O15" s="4" t="s">
        <v>47</v>
      </c>
      <c r="R15" s="4">
        <v>3.528</v>
      </c>
      <c r="S15" s="4">
        <v>5</v>
      </c>
      <c r="T15" s="4">
        <f>S15*R15</f>
        <v>17.64</v>
      </c>
      <c r="V15" s="1044">
        <v>283.239999999997</v>
      </c>
      <c r="W15" s="1047">
        <f t="shared" si="2"/>
        <v>16.680000000000007</v>
      </c>
      <c r="X15" s="422"/>
      <c r="Y15" s="1044">
        <v>199.60600000000099</v>
      </c>
      <c r="Z15" s="1047">
        <f t="shared" si="3"/>
        <v>16.667000000000996</v>
      </c>
      <c r="AB15" s="4">
        <v>11111.5</v>
      </c>
      <c r="AC15" s="4">
        <f t="shared" si="1"/>
        <v>36.399999976199979</v>
      </c>
      <c r="AE15" s="1061" t="s">
        <v>2792</v>
      </c>
      <c r="AF15" s="4" t="b">
        <f t="shared" si="0"/>
        <v>1</v>
      </c>
      <c r="AG15" s="1061" t="s">
        <v>2792</v>
      </c>
    </row>
    <row r="16" spans="1:33" ht="14.45" customHeight="1" x14ac:dyDescent="0.3">
      <c r="G16" s="4">
        <v>375</v>
      </c>
      <c r="K16" s="21" t="s">
        <v>48</v>
      </c>
      <c r="N16" s="23">
        <v>10.067202777777799</v>
      </c>
      <c r="O16" s="4" t="s">
        <v>49</v>
      </c>
      <c r="V16" s="1044">
        <v>299.89999999999401</v>
      </c>
      <c r="W16" s="1047">
        <f t="shared" si="2"/>
        <v>16.659999999997012</v>
      </c>
      <c r="X16" s="422"/>
      <c r="Y16" s="1044">
        <v>216.27199999999999</v>
      </c>
      <c r="Z16" s="1047">
        <f t="shared" si="3"/>
        <v>16.665999999999002</v>
      </c>
      <c r="AB16" s="4">
        <v>11168.8999999761</v>
      </c>
      <c r="AC16" s="4">
        <f t="shared" si="1"/>
        <v>57.399999976099934</v>
      </c>
      <c r="AE16" s="1061" t="s">
        <v>2793</v>
      </c>
      <c r="AF16" s="4" t="b">
        <f t="shared" si="0"/>
        <v>1</v>
      </c>
      <c r="AG16" s="1061" t="s">
        <v>2793</v>
      </c>
    </row>
    <row r="17" spans="1:1016" ht="14.45" customHeight="1" x14ac:dyDescent="0.3">
      <c r="G17" s="4">
        <f>G16-SUM(G14:G15)</f>
        <v>37</v>
      </c>
      <c r="K17" s="24" t="s">
        <v>50</v>
      </c>
      <c r="N17" s="25">
        <v>1.1196888888889001</v>
      </c>
      <c r="V17" s="1044">
        <v>316.55999999999699</v>
      </c>
      <c r="W17" s="1047">
        <f t="shared" si="2"/>
        <v>16.660000000002981</v>
      </c>
      <c r="X17" s="422"/>
      <c r="Y17" s="1044">
        <v>232.94</v>
      </c>
      <c r="Z17" s="1047">
        <f t="shared" si="3"/>
        <v>16.668000000000006</v>
      </c>
      <c r="AB17" s="4">
        <v>11217.1000000238</v>
      </c>
      <c r="AC17" s="4">
        <f t="shared" si="1"/>
        <v>48.200000047700087</v>
      </c>
      <c r="AE17" s="1061" t="s">
        <v>2794</v>
      </c>
      <c r="AF17" s="4" t="b">
        <f t="shared" si="0"/>
        <v>1</v>
      </c>
      <c r="AG17" s="1061" t="s">
        <v>2794</v>
      </c>
    </row>
    <row r="18" spans="1:1016" ht="14.45" customHeight="1" x14ac:dyDescent="0.3">
      <c r="A18" s="1061" t="s">
        <v>2761</v>
      </c>
      <c r="C18" s="1061" t="s">
        <v>2761</v>
      </c>
      <c r="K18" s="26" t="s">
        <v>51</v>
      </c>
      <c r="N18" s="25"/>
      <c r="Q18" s="27">
        <v>323</v>
      </c>
      <c r="R18" s="28">
        <v>323</v>
      </c>
      <c r="S18" s="29"/>
      <c r="V18" s="1044">
        <v>333.239999999997</v>
      </c>
      <c r="W18" s="1047">
        <f t="shared" si="2"/>
        <v>16.680000000000007</v>
      </c>
      <c r="X18" s="422"/>
      <c r="Y18" s="1044">
        <v>249.60400000000101</v>
      </c>
      <c r="Z18" s="1047">
        <f t="shared" si="3"/>
        <v>16.66400000000101</v>
      </c>
      <c r="AB18" s="4">
        <v>11260.2999999523</v>
      </c>
      <c r="AC18" s="4">
        <f t="shared" si="1"/>
        <v>43.199999928499892</v>
      </c>
      <c r="AE18" s="1061" t="s">
        <v>2795</v>
      </c>
      <c r="AF18" s="4" t="b">
        <f t="shared" si="0"/>
        <v>1</v>
      </c>
      <c r="AG18" s="1061" t="s">
        <v>2795</v>
      </c>
    </row>
    <row r="19" spans="1:1016" ht="14.45" customHeight="1" x14ac:dyDescent="0.3">
      <c r="A19" s="1061" t="s">
        <v>2762</v>
      </c>
      <c r="C19" s="1061" t="s">
        <v>2762</v>
      </c>
      <c r="K19" s="26" t="s">
        <v>52</v>
      </c>
      <c r="N19" s="25"/>
      <c r="Q19" s="30">
        <v>314</v>
      </c>
      <c r="R19" s="31">
        <v>310</v>
      </c>
      <c r="S19" s="32">
        <v>-4</v>
      </c>
      <c r="V19" s="1044">
        <v>349.89999999999401</v>
      </c>
      <c r="W19" s="1047">
        <f t="shared" si="2"/>
        <v>16.659999999997012</v>
      </c>
      <c r="X19" s="422"/>
      <c r="Y19" s="1044">
        <v>266.21699999999998</v>
      </c>
      <c r="Z19" s="1047">
        <f t="shared" si="3"/>
        <v>16.612999999998976</v>
      </c>
      <c r="AB19" s="4">
        <v>11324.8999999761</v>
      </c>
      <c r="AC19" s="4">
        <f t="shared" si="1"/>
        <v>64.600000023800021</v>
      </c>
      <c r="AE19" s="1061" t="s">
        <v>2796</v>
      </c>
      <c r="AF19" s="4" t="b">
        <f t="shared" si="0"/>
        <v>1</v>
      </c>
      <c r="AG19" s="1061" t="s">
        <v>2796</v>
      </c>
    </row>
    <row r="20" spans="1:1016" ht="14.45" customHeight="1" x14ac:dyDescent="0.3">
      <c r="A20" s="1061" t="s">
        <v>2763</v>
      </c>
      <c r="C20" s="1061" t="s">
        <v>2763</v>
      </c>
      <c r="K20" s="26" t="s">
        <v>53</v>
      </c>
      <c r="N20" s="25"/>
      <c r="Q20" s="30"/>
      <c r="R20" s="31"/>
      <c r="S20" s="32"/>
      <c r="V20" s="1045">
        <v>366</v>
      </c>
      <c r="W20" s="1048">
        <f t="shared" si="2"/>
        <v>16.100000000005991</v>
      </c>
      <c r="X20" s="422"/>
      <c r="Y20" s="1044">
        <v>282.93900000000002</v>
      </c>
      <c r="Z20" s="1047">
        <f t="shared" si="3"/>
        <v>16.722000000000037</v>
      </c>
      <c r="AB20" s="4">
        <v>11371.5</v>
      </c>
      <c r="AC20" s="4">
        <f t="shared" si="1"/>
        <v>46.600000023900066</v>
      </c>
      <c r="AE20" s="1061" t="s">
        <v>2797</v>
      </c>
      <c r="AF20" s="4" t="b">
        <f t="shared" si="0"/>
        <v>1</v>
      </c>
      <c r="AG20" s="1061" t="s">
        <v>2797</v>
      </c>
    </row>
    <row r="21" spans="1:1016" ht="14.45" customHeight="1" x14ac:dyDescent="0.3">
      <c r="A21" s="1061" t="s">
        <v>2764</v>
      </c>
      <c r="C21" s="1061" t="s">
        <v>2764</v>
      </c>
      <c r="K21" s="21" t="s">
        <v>54</v>
      </c>
      <c r="N21" s="23">
        <v>10.797000000000001</v>
      </c>
      <c r="O21" s="4" t="s">
        <v>55</v>
      </c>
      <c r="Q21" s="33">
        <v>-9</v>
      </c>
      <c r="R21" s="34">
        <v>-13</v>
      </c>
      <c r="S21" s="35">
        <v>-13</v>
      </c>
      <c r="V21" s="422"/>
      <c r="W21" s="422"/>
      <c r="X21" s="422"/>
      <c r="Y21" s="1044">
        <v>299.601</v>
      </c>
      <c r="Z21" s="1047">
        <f t="shared" si="3"/>
        <v>16.661999999999978</v>
      </c>
      <c r="AB21" s="4">
        <v>11417.3999999761</v>
      </c>
      <c r="AC21" s="4">
        <f t="shared" si="1"/>
        <v>45.899999976099934</v>
      </c>
      <c r="AE21" s="1061" t="s">
        <v>2798</v>
      </c>
      <c r="AF21" s="4" t="b">
        <f t="shared" si="0"/>
        <v>1</v>
      </c>
      <c r="AG21" s="1061" t="s">
        <v>2798</v>
      </c>
    </row>
    <row r="22" spans="1:1016" ht="14.45" customHeight="1" x14ac:dyDescent="0.3">
      <c r="A22" s="1061" t="s">
        <v>2765</v>
      </c>
      <c r="C22" s="1061" t="s">
        <v>2765</v>
      </c>
      <c r="F22" s="411">
        <v>4.5191256830601096</v>
      </c>
      <c r="I22"/>
      <c r="K22" s="4" t="s">
        <v>56</v>
      </c>
      <c r="N22" s="25">
        <v>-0.389891666666699</v>
      </c>
      <c r="V22" s="422"/>
      <c r="W22" s="422"/>
      <c r="X22" s="422"/>
      <c r="Y22" s="1044">
        <v>316.27200000000198</v>
      </c>
      <c r="Z22" s="1047">
        <f t="shared" si="3"/>
        <v>16.671000000001982</v>
      </c>
      <c r="AB22" s="4">
        <v>11463</v>
      </c>
      <c r="AC22" s="4">
        <f t="shared" si="1"/>
        <v>45.600000023900066</v>
      </c>
      <c r="AE22" s="1061" t="s">
        <v>2799</v>
      </c>
      <c r="AF22" s="4" t="b">
        <f t="shared" si="0"/>
        <v>1</v>
      </c>
      <c r="AG22" s="1061" t="s">
        <v>2799</v>
      </c>
    </row>
    <row r="23" spans="1:1016" ht="14.45" customHeight="1" x14ac:dyDescent="0.3">
      <c r="A23" s="1061" t="s">
        <v>2766</v>
      </c>
      <c r="C23" s="1061" t="s">
        <v>2766</v>
      </c>
      <c r="F23" s="347" t="b">
        <v>1</v>
      </c>
      <c r="K23" s="4" t="s">
        <v>57</v>
      </c>
      <c r="N23" s="25">
        <v>0.729797222222201</v>
      </c>
      <c r="V23" s="422"/>
      <c r="W23" s="422"/>
      <c r="X23" s="422"/>
      <c r="Y23" s="1044">
        <v>332.930000000002</v>
      </c>
      <c r="Z23" s="1047">
        <f t="shared" si="3"/>
        <v>16.658000000000015</v>
      </c>
      <c r="AB23" s="4">
        <v>11525.6000000238</v>
      </c>
      <c r="AC23" s="4">
        <f t="shared" si="1"/>
        <v>62.600000023800021</v>
      </c>
      <c r="AE23" s="1061" t="s">
        <v>2800</v>
      </c>
      <c r="AF23" s="4" t="b">
        <f t="shared" si="0"/>
        <v>1</v>
      </c>
      <c r="AG23" s="1061" t="s">
        <v>2800</v>
      </c>
    </row>
    <row r="24" spans="1:1016" ht="14.45" customHeight="1" x14ac:dyDescent="0.3">
      <c r="A24" s="1061" t="s">
        <v>2767</v>
      </c>
      <c r="C24" s="1061" t="s">
        <v>2767</v>
      </c>
      <c r="F24" s="347" t="s">
        <v>60</v>
      </c>
      <c r="G24" s="4" t="s">
        <v>61</v>
      </c>
      <c r="H24" s="4" t="s">
        <v>62</v>
      </c>
      <c r="I24" s="4" t="s">
        <v>63</v>
      </c>
      <c r="J24"/>
      <c r="K24" s="4" t="s">
        <v>64</v>
      </c>
      <c r="N24" s="36"/>
      <c r="V24" s="422"/>
      <c r="W24" s="422"/>
      <c r="X24" s="422"/>
      <c r="Y24" s="1044">
        <v>349.60500000000098</v>
      </c>
      <c r="Z24" s="1047">
        <f t="shared" si="3"/>
        <v>16.674999999998988</v>
      </c>
      <c r="AB24" s="4">
        <v>11573.2999999523</v>
      </c>
      <c r="AC24" s="4">
        <f t="shared" si="1"/>
        <v>47.699999928499892</v>
      </c>
      <c r="AE24" s="1061" t="s">
        <v>2801</v>
      </c>
      <c r="AF24" s="4" t="b">
        <f t="shared" si="0"/>
        <v>1</v>
      </c>
      <c r="AG24" s="1061" t="s">
        <v>2801</v>
      </c>
    </row>
    <row r="25" spans="1:1016" ht="14.45" customHeight="1" x14ac:dyDescent="0.3">
      <c r="A25" s="1061" t="s">
        <v>2768</v>
      </c>
      <c r="C25" s="1061" t="s">
        <v>2768</v>
      </c>
      <c r="F25" s="347">
        <v>226</v>
      </c>
      <c r="G25" s="4">
        <v>43</v>
      </c>
      <c r="H25" s="4">
        <v>226</v>
      </c>
      <c r="I25" s="4">
        <v>183</v>
      </c>
      <c r="K25" s="4" t="s">
        <v>65</v>
      </c>
      <c r="N25" s="25">
        <v>1.0361111111111101</v>
      </c>
      <c r="O25" s="4">
        <v>1119</v>
      </c>
      <c r="Q25" s="37">
        <v>14</v>
      </c>
      <c r="R25" s="37">
        <v>3</v>
      </c>
      <c r="S25" s="38">
        <v>422.24980533333297</v>
      </c>
      <c r="T25" s="37">
        <v>205</v>
      </c>
      <c r="V25" s="422"/>
      <c r="W25" s="422"/>
      <c r="X25" s="422"/>
      <c r="Y25" s="1045">
        <v>366</v>
      </c>
      <c r="Z25" s="1048">
        <f t="shared" si="3"/>
        <v>16.394999999999015</v>
      </c>
      <c r="AB25" s="4">
        <v>11619.5</v>
      </c>
      <c r="AC25" s="4">
        <f t="shared" si="1"/>
        <v>46.200000047700087</v>
      </c>
      <c r="AE25" s="1061" t="s">
        <v>2802</v>
      </c>
      <c r="AF25" s="4" t="b">
        <f t="shared" si="0"/>
        <v>1</v>
      </c>
      <c r="AG25" s="1061" t="s">
        <v>2802</v>
      </c>
    </row>
    <row r="26" spans="1:1016" ht="14.45" customHeight="1" x14ac:dyDescent="0.3">
      <c r="A26" s="1061" t="s">
        <v>2769</v>
      </c>
      <c r="C26" s="1061" t="s">
        <v>2769</v>
      </c>
      <c r="F26" s="411">
        <v>0.88627450980392097</v>
      </c>
      <c r="G26" s="25">
        <v>0.168627450980392</v>
      </c>
      <c r="H26" s="25">
        <v>0.88627450980392097</v>
      </c>
      <c r="I26" s="25">
        <v>0.71764705882352897</v>
      </c>
      <c r="N26" s="25"/>
      <c r="Q26" s="37"/>
      <c r="R26" s="37"/>
      <c r="S26" s="38"/>
      <c r="T26" s="37"/>
      <c r="AB26" s="4">
        <v>11660.6000000238</v>
      </c>
      <c r="AC26" s="4">
        <f t="shared" si="1"/>
        <v>41.100000023800021</v>
      </c>
      <c r="AE26" s="1061" t="s">
        <v>2808</v>
      </c>
      <c r="AF26" s="4" t="b">
        <f t="shared" si="0"/>
        <v>1</v>
      </c>
      <c r="AG26" s="1061" t="s">
        <v>2808</v>
      </c>
    </row>
    <row r="27" spans="1:1016" ht="14.45" customHeight="1" x14ac:dyDescent="0.3">
      <c r="A27" s="1061" t="s">
        <v>2770</v>
      </c>
      <c r="C27" s="1061" t="s">
        <v>2774</v>
      </c>
      <c r="F27" s="347" t="s">
        <v>67</v>
      </c>
      <c r="I27" s="4" t="s">
        <v>68</v>
      </c>
      <c r="K27" s="4" t="s">
        <v>69</v>
      </c>
      <c r="N27" s="25">
        <v>0.93240740740740702</v>
      </c>
      <c r="O27" s="4">
        <v>1007</v>
      </c>
      <c r="Q27" s="37">
        <v>14</v>
      </c>
      <c r="R27" s="37">
        <v>3</v>
      </c>
      <c r="S27" s="38">
        <v>422.14872466666702</v>
      </c>
      <c r="T27" s="37">
        <v>205</v>
      </c>
      <c r="AB27" s="4">
        <v>11710.2999999523</v>
      </c>
      <c r="AC27" s="4">
        <f t="shared" si="1"/>
        <v>49.699999928499892</v>
      </c>
      <c r="AE27" s="1061" t="s">
        <v>2803</v>
      </c>
      <c r="AF27" s="4" t="b">
        <f t="shared" si="0"/>
        <v>1</v>
      </c>
      <c r="AG27" s="1061" t="s">
        <v>2803</v>
      </c>
      <c r="AMB27"/>
    </row>
    <row r="28" spans="1:1016" ht="14.45" customHeight="1" x14ac:dyDescent="0.3">
      <c r="A28" s="1061" t="s">
        <v>2771</v>
      </c>
      <c r="C28" s="1061" t="s">
        <v>2771</v>
      </c>
      <c r="F28" s="864">
        <v>52.745098039215698</v>
      </c>
      <c r="I28" s="4">
        <v>269</v>
      </c>
      <c r="K28" s="4" t="s">
        <v>70</v>
      </c>
      <c r="Q28" s="37">
        <v>14</v>
      </c>
      <c r="R28" s="37">
        <v>3</v>
      </c>
      <c r="S28" s="38">
        <v>421.74286291666698</v>
      </c>
      <c r="T28" s="37">
        <v>205</v>
      </c>
      <c r="AB28" s="4">
        <v>11760.3999999761</v>
      </c>
      <c r="AC28" s="4">
        <f t="shared" si="1"/>
        <v>50.100000023800021</v>
      </c>
      <c r="AE28" s="1061" t="s">
        <v>2804</v>
      </c>
      <c r="AF28" s="4" t="b">
        <f t="shared" si="0"/>
        <v>1</v>
      </c>
      <c r="AG28" s="1061" t="s">
        <v>2804</v>
      </c>
      <c r="AMB28"/>
    </row>
    <row r="29" spans="1:1016" ht="14.45" customHeight="1" x14ac:dyDescent="0.3">
      <c r="A29" s="1061" t="s">
        <v>2772</v>
      </c>
      <c r="B29" s="1060"/>
      <c r="C29" s="1061" t="s">
        <v>2772</v>
      </c>
      <c r="F29" s="347" t="s">
        <v>60</v>
      </c>
      <c r="I29" s="25">
        <v>1.05490196078431</v>
      </c>
      <c r="K29" s="4" t="s">
        <v>72</v>
      </c>
      <c r="Q29" s="37">
        <v>29.6238300533333</v>
      </c>
      <c r="R29" s="37">
        <v>3</v>
      </c>
      <c r="S29" s="38">
        <v>421.03322383333301</v>
      </c>
      <c r="T29" s="37">
        <v>205</v>
      </c>
      <c r="AB29" s="4">
        <v>11823.2999999523</v>
      </c>
      <c r="AC29" s="4">
        <f t="shared" si="1"/>
        <v>62.899999976199979</v>
      </c>
      <c r="AE29" s="1061" t="s">
        <v>2805</v>
      </c>
      <c r="AF29" s="4" t="b">
        <f t="shared" si="0"/>
        <v>1</v>
      </c>
      <c r="AG29" s="1061" t="s">
        <v>2805</v>
      </c>
      <c r="AMB29"/>
    </row>
    <row r="30" spans="1:1016" ht="14.45" customHeight="1" x14ac:dyDescent="0.3">
      <c r="A30" s="1061" t="s">
        <v>2773</v>
      </c>
      <c r="C30" s="1061" t="s">
        <v>2775</v>
      </c>
      <c r="F30" s="864">
        <v>11.372549019607799</v>
      </c>
      <c r="K30" s="4" t="s">
        <v>73</v>
      </c>
      <c r="N30" s="1706">
        <f>ROUND(O31/O32, 3)</f>
        <v>19.884</v>
      </c>
      <c r="O30" s="1706"/>
      <c r="Q30" s="37">
        <v>41.183088826666598</v>
      </c>
      <c r="R30" s="37">
        <v>3</v>
      </c>
      <c r="S30" s="38">
        <v>420.52626316666698</v>
      </c>
      <c r="T30" s="37">
        <v>205</v>
      </c>
      <c r="AB30" s="4">
        <v>11860.8999999761</v>
      </c>
      <c r="AC30" s="4">
        <f t="shared" si="1"/>
        <v>37.600000023800021</v>
      </c>
      <c r="AE30" s="1061" t="s">
        <v>2806</v>
      </c>
      <c r="AF30" s="4" t="b">
        <f t="shared" si="0"/>
        <v>1</v>
      </c>
      <c r="AG30" s="1061" t="s">
        <v>2806</v>
      </c>
      <c r="AMB30"/>
    </row>
    <row r="31" spans="1:1016" ht="14.45" customHeight="1" x14ac:dyDescent="0.3">
      <c r="G31"/>
      <c r="H31"/>
      <c r="I31"/>
      <c r="K31" s="4" t="s">
        <v>74</v>
      </c>
      <c r="O31" s="4">
        <v>48</v>
      </c>
      <c r="Q31" s="37">
        <v>55.055697386666999</v>
      </c>
      <c r="R31" s="37">
        <v>3</v>
      </c>
      <c r="S31" s="38">
        <v>419.91784466666701</v>
      </c>
      <c r="T31" s="37">
        <v>205</v>
      </c>
      <c r="AB31" s="4">
        <v>11910.7000000476</v>
      </c>
      <c r="AC31" s="4">
        <f t="shared" si="1"/>
        <v>49.800000071500108</v>
      </c>
      <c r="AE31" s="1061" t="s">
        <v>2807</v>
      </c>
      <c r="AF31" s="4" t="b">
        <f t="shared" si="0"/>
        <v>1</v>
      </c>
      <c r="AG31" s="1061" t="s">
        <v>2807</v>
      </c>
      <c r="AMB31"/>
    </row>
    <row r="32" spans="1:1016" ht="14.45" customHeight="1" x14ac:dyDescent="0.3">
      <c r="A32" s="1701" t="s">
        <v>3379</v>
      </c>
      <c r="B32" s="1702"/>
      <c r="G32"/>
      <c r="H32"/>
      <c r="I32"/>
      <c r="K32" s="39" t="s">
        <v>75</v>
      </c>
      <c r="O32" s="4">
        <v>2.4140000000000001</v>
      </c>
      <c r="Q32" s="37">
        <v>66.608575653333304</v>
      </c>
      <c r="R32" s="37">
        <v>3</v>
      </c>
      <c r="S32" s="38">
        <v>419.41116383333298</v>
      </c>
      <c r="T32" s="37">
        <v>205</v>
      </c>
      <c r="AB32" s="4">
        <v>11961.7000000476</v>
      </c>
      <c r="AC32" s="4">
        <f t="shared" si="1"/>
        <v>51</v>
      </c>
      <c r="AE32" s="1061" t="s">
        <v>2778</v>
      </c>
      <c r="AF32" s="4" t="b">
        <f t="shared" si="0"/>
        <v>0</v>
      </c>
      <c r="AG32" s="1061" t="s">
        <v>2812</v>
      </c>
      <c r="AMB32"/>
    </row>
    <row r="33" spans="1:1016" ht="14.45" customHeight="1" x14ac:dyDescent="0.3">
      <c r="A33" s="1697" t="s">
        <v>3378</v>
      </c>
      <c r="B33" s="1698"/>
      <c r="G33"/>
      <c r="H33"/>
      <c r="I33"/>
      <c r="K33" s="4" t="s">
        <v>76</v>
      </c>
      <c r="N33" s="1705">
        <v>19.882250993908599</v>
      </c>
      <c r="O33" s="1705"/>
      <c r="P33" s="1464" t="s">
        <v>3527</v>
      </c>
      <c r="Q33" s="37">
        <v>80.479242319999898</v>
      </c>
      <c r="R33" s="37">
        <v>3</v>
      </c>
      <c r="S33" s="38">
        <v>418.80283050000003</v>
      </c>
      <c r="T33" s="37">
        <v>205</v>
      </c>
      <c r="AB33" s="4">
        <v>12030</v>
      </c>
      <c r="AC33" s="4">
        <f t="shared" si="1"/>
        <v>68.299999952399958</v>
      </c>
      <c r="AMB33"/>
    </row>
    <row r="34" spans="1:1016" ht="14.45" customHeight="1" x14ac:dyDescent="0.3">
      <c r="A34" s="1282" t="s">
        <v>3366</v>
      </c>
      <c r="B34" s="1283" t="s">
        <v>3367</v>
      </c>
      <c r="C34" s="347" t="s">
        <v>3232</v>
      </c>
      <c r="G34"/>
      <c r="H34"/>
      <c r="I34"/>
      <c r="K34" s="4" t="s">
        <v>77</v>
      </c>
      <c r="O34" s="4">
        <f>SQRT(2)</f>
        <v>1.4142135623730951</v>
      </c>
      <c r="Q34" s="37"/>
      <c r="R34" s="37"/>
      <c r="S34" s="38"/>
      <c r="T34" s="37"/>
      <c r="AB34" s="4">
        <v>12060.6000000238</v>
      </c>
      <c r="AC34" s="4">
        <f t="shared" si="1"/>
        <v>30.600000023800021</v>
      </c>
      <c r="AMB34"/>
    </row>
    <row r="35" spans="1:1016" ht="14.45" customHeight="1" x14ac:dyDescent="0.3">
      <c r="A35" s="1278" t="s">
        <v>3364</v>
      </c>
      <c r="B35" s="1279" t="s">
        <v>3365</v>
      </c>
      <c r="C35" s="347" t="s">
        <v>3233</v>
      </c>
      <c r="G35"/>
      <c r="H35"/>
      <c r="I35"/>
      <c r="K35" s="4" t="s">
        <v>78</v>
      </c>
      <c r="N35" s="1707">
        <v>14.058874503045743</v>
      </c>
      <c r="O35" s="1707"/>
      <c r="P35" s="1464" t="s">
        <v>3528</v>
      </c>
      <c r="Q35" s="37"/>
      <c r="R35" s="37"/>
      <c r="S35" s="38"/>
      <c r="T35" s="37"/>
      <c r="AB35" s="4">
        <v>12111</v>
      </c>
      <c r="AC35" s="4">
        <f t="shared" si="1"/>
        <v>50.399999976199979</v>
      </c>
      <c r="AMB35"/>
    </row>
    <row r="36" spans="1:1016" ht="14.45" customHeight="1" x14ac:dyDescent="0.3">
      <c r="A36" s="1280" t="s">
        <v>3393</v>
      </c>
      <c r="B36" s="1281" t="s">
        <v>3394</v>
      </c>
      <c r="C36" s="347" t="s">
        <v>3234</v>
      </c>
      <c r="G36"/>
      <c r="H36"/>
      <c r="I36"/>
      <c r="K36" s="26" t="s">
        <v>79</v>
      </c>
      <c r="O36" s="4">
        <f>N35*2</f>
        <v>28.117749006091486</v>
      </c>
      <c r="Q36" s="37"/>
      <c r="R36" s="37"/>
      <c r="S36" s="38"/>
      <c r="T36" s="37"/>
      <c r="AB36" s="4">
        <v>12160.5</v>
      </c>
      <c r="AC36" s="4">
        <f t="shared" si="1"/>
        <v>49.5</v>
      </c>
      <c r="AMB36"/>
    </row>
    <row r="37" spans="1:1016" ht="14.45" customHeight="1" x14ac:dyDescent="0.3">
      <c r="A37" s="1697" t="s">
        <v>3377</v>
      </c>
      <c r="B37" s="1698"/>
      <c r="C37" s="347" t="s">
        <v>3235</v>
      </c>
      <c r="D37"/>
      <c r="E37"/>
      <c r="G37" s="457" t="s">
        <v>453</v>
      </c>
      <c r="H37" s="457" t="s">
        <v>3219</v>
      </c>
      <c r="I37" s="347"/>
      <c r="K37" s="26" t="s">
        <v>80</v>
      </c>
      <c r="N37" s="1704">
        <f>O36+N33</f>
        <v>48.000000000000085</v>
      </c>
      <c r="O37" s="1704"/>
      <c r="Q37" s="37"/>
      <c r="R37" s="37"/>
      <c r="S37" s="38"/>
      <c r="T37" s="37"/>
      <c r="AB37" s="4">
        <v>12210.6000000238</v>
      </c>
      <c r="AC37" s="4">
        <f t="shared" si="1"/>
        <v>50.100000023800021</v>
      </c>
      <c r="AMB37"/>
    </row>
    <row r="38" spans="1:1016" ht="14.45" customHeight="1" x14ac:dyDescent="0.3">
      <c r="A38" s="1282" t="s">
        <v>3395</v>
      </c>
      <c r="B38" s="1296" t="s">
        <v>3390</v>
      </c>
      <c r="C38" s="347" t="s">
        <v>3236</v>
      </c>
      <c r="D38"/>
      <c r="E38"/>
      <c r="F38" s="423" t="s">
        <v>3215</v>
      </c>
      <c r="G38" s="1693" t="s">
        <v>3220</v>
      </c>
      <c r="H38" s="1694"/>
      <c r="I38" s="347"/>
      <c r="K38" s="26"/>
      <c r="N38" s="1704">
        <f>(N30/O34)*2+N30</f>
        <v>48.004222474226623</v>
      </c>
      <c r="O38" s="1704"/>
      <c r="Q38" s="37"/>
      <c r="R38" s="37"/>
      <c r="S38" s="38"/>
      <c r="T38" s="37"/>
      <c r="AB38" s="4">
        <v>12260.7999999523</v>
      </c>
      <c r="AC38" s="4">
        <f t="shared" si="1"/>
        <v>50.199999928499892</v>
      </c>
      <c r="AMB38"/>
    </row>
    <row r="39" spans="1:1016" ht="14.45" customHeight="1" x14ac:dyDescent="0.3">
      <c r="A39" s="1278" t="s">
        <v>3380</v>
      </c>
      <c r="B39" s="1699" t="s">
        <v>3371</v>
      </c>
      <c r="C39" s="347"/>
      <c r="D39"/>
      <c r="E39" s="1215"/>
      <c r="F39" s="1216" t="s">
        <v>3218</v>
      </c>
      <c r="G39" s="1695"/>
      <c r="H39" s="1696"/>
      <c r="I39" s="347"/>
      <c r="K39" s="4" t="s">
        <v>81</v>
      </c>
      <c r="N39" s="1704"/>
      <c r="O39" s="1704"/>
      <c r="Q39" s="37">
        <v>94.352960533333402</v>
      </c>
      <c r="R39" s="37">
        <v>3</v>
      </c>
      <c r="S39" s="38">
        <v>418.194363333333</v>
      </c>
      <c r="T39" s="37">
        <v>205</v>
      </c>
      <c r="AB39" s="4">
        <v>12323.7999999523</v>
      </c>
      <c r="AC39" s="4">
        <f t="shared" si="1"/>
        <v>63</v>
      </c>
      <c r="AMB39"/>
    </row>
    <row r="40" spans="1:1016" ht="14.45" customHeight="1" x14ac:dyDescent="0.3">
      <c r="A40" s="1278" t="s">
        <v>3370</v>
      </c>
      <c r="B40" s="1700"/>
      <c r="D40"/>
      <c r="E40"/>
      <c r="F40" s="423" t="s">
        <v>3216</v>
      </c>
      <c r="G40" s="1693" t="s">
        <v>3221</v>
      </c>
      <c r="H40" s="1694"/>
      <c r="I40" s="347"/>
      <c r="K40" s="26" t="s">
        <v>82</v>
      </c>
      <c r="N40" s="1705">
        <f>N33+N35</f>
        <v>33.941125496954342</v>
      </c>
      <c r="O40" s="1705"/>
      <c r="Q40" s="37">
        <v>105.91</v>
      </c>
      <c r="R40" s="37">
        <v>3</v>
      </c>
      <c r="S40" s="38">
        <v>417.6875</v>
      </c>
      <c r="T40" s="37">
        <v>205</v>
      </c>
      <c r="AMB40"/>
    </row>
    <row r="41" spans="1:1016" ht="14.45" customHeight="1" x14ac:dyDescent="0.3">
      <c r="A41" s="1290" t="s">
        <v>3368</v>
      </c>
      <c r="B41" s="1291" t="s">
        <v>3369</v>
      </c>
      <c r="C41" s="860" t="s">
        <v>1586</v>
      </c>
      <c r="D41"/>
      <c r="E41"/>
      <c r="F41" s="423" t="s">
        <v>3217</v>
      </c>
      <c r="G41" s="1695"/>
      <c r="H41" s="1696"/>
      <c r="I41" s="347"/>
      <c r="K41" s="26" t="s">
        <v>83</v>
      </c>
      <c r="Q41" s="37">
        <v>119.779002186667</v>
      </c>
      <c r="R41" s="37">
        <v>3</v>
      </c>
      <c r="S41" s="38">
        <v>417.07923966666698</v>
      </c>
      <c r="T41" s="37">
        <v>205</v>
      </c>
      <c r="AMB41"/>
    </row>
    <row r="42" spans="1:1016" ht="14.45" customHeight="1" x14ac:dyDescent="0.3">
      <c r="A42" s="1282" t="s">
        <v>3387</v>
      </c>
      <c r="B42" s="1283" t="s">
        <v>3390</v>
      </c>
      <c r="C42" s="860" t="s">
        <v>1587</v>
      </c>
      <c r="D42"/>
      <c r="E42"/>
      <c r="G42" s="347"/>
      <c r="H42" s="347"/>
      <c r="I42" s="347"/>
      <c r="K42" s="26" t="s">
        <v>84</v>
      </c>
      <c r="Q42" s="37"/>
      <c r="R42" s="37"/>
      <c r="S42" s="38"/>
      <c r="T42" s="37"/>
      <c r="AMB42"/>
    </row>
    <row r="43" spans="1:1016" ht="14.45" customHeight="1" x14ac:dyDescent="0.3">
      <c r="A43" s="1292" t="s">
        <v>3372</v>
      </c>
      <c r="B43" s="1293" t="s">
        <v>3392</v>
      </c>
      <c r="C43" s="860"/>
      <c r="D43"/>
      <c r="E43"/>
      <c r="G43" s="347"/>
      <c r="H43" s="347"/>
      <c r="I43" s="347"/>
      <c r="K43" s="26" t="s">
        <v>85</v>
      </c>
      <c r="Q43" s="37"/>
      <c r="R43" s="37"/>
      <c r="S43" s="38"/>
      <c r="T43" s="37"/>
      <c r="AMB43"/>
    </row>
    <row r="44" spans="1:1016" ht="14.45" customHeight="1" x14ac:dyDescent="0.3">
      <c r="A44" s="1282" t="s">
        <v>3373</v>
      </c>
      <c r="B44" s="1283" t="s">
        <v>823</v>
      </c>
      <c r="C44" s="860" t="s">
        <v>1583</v>
      </c>
      <c r="D44"/>
      <c r="E44"/>
      <c r="G44" s="347"/>
      <c r="H44" s="347"/>
      <c r="I44" s="347"/>
      <c r="K44" s="26" t="s">
        <v>86</v>
      </c>
      <c r="Q44" s="37">
        <v>131.340896386667</v>
      </c>
      <c r="R44" s="37">
        <v>3</v>
      </c>
      <c r="S44" s="38">
        <v>416.57216341666702</v>
      </c>
      <c r="T44" s="37">
        <v>205</v>
      </c>
      <c r="AMB44"/>
    </row>
    <row r="45" spans="1:1016" ht="14.45" customHeight="1" x14ac:dyDescent="0.3">
      <c r="A45" s="1292" t="s">
        <v>3374</v>
      </c>
      <c r="B45" s="1293" t="s">
        <v>3376</v>
      </c>
      <c r="C45" s="860" t="s">
        <v>1584</v>
      </c>
      <c r="D45"/>
      <c r="E45"/>
      <c r="G45" s="347"/>
      <c r="H45" s="347"/>
      <c r="I45" s="347"/>
      <c r="K45" s="26" t="s">
        <v>87</v>
      </c>
      <c r="Q45" s="37"/>
      <c r="R45" s="37"/>
      <c r="S45" s="38"/>
      <c r="T45" s="37"/>
      <c r="AMB45"/>
    </row>
    <row r="46" spans="1:1016" ht="14.45" customHeight="1" x14ac:dyDescent="0.3">
      <c r="A46" s="1282" t="s">
        <v>3375</v>
      </c>
      <c r="B46" s="1283" t="s">
        <v>823</v>
      </c>
      <c r="C46" s="860" t="s">
        <v>1585</v>
      </c>
      <c r="D46"/>
      <c r="E46"/>
      <c r="G46" s="347"/>
      <c r="H46" s="347"/>
      <c r="I46" s="347"/>
      <c r="K46" s="26" t="s">
        <v>88</v>
      </c>
      <c r="Q46" s="37"/>
      <c r="R46" s="37"/>
      <c r="S46" s="38"/>
      <c r="T46" s="37"/>
      <c r="AMB46"/>
    </row>
    <row r="47" spans="1:1016" ht="14.45" customHeight="1" x14ac:dyDescent="0.3">
      <c r="A47" s="1290" t="s">
        <v>3388</v>
      </c>
      <c r="B47" s="1291" t="s">
        <v>3390</v>
      </c>
      <c r="D47"/>
      <c r="E47" s="1297"/>
      <c r="G47" s="347"/>
      <c r="H47" s="347"/>
      <c r="I47" s="347"/>
      <c r="K47" s="4" t="s">
        <v>89</v>
      </c>
      <c r="Q47" s="37">
        <v>142.89807456</v>
      </c>
      <c r="R47" s="37">
        <v>3</v>
      </c>
      <c r="S47" s="38">
        <v>416.06529399999999</v>
      </c>
      <c r="T47" s="37">
        <v>205</v>
      </c>
      <c r="AMB47"/>
    </row>
    <row r="48" spans="1:1016" ht="14.45" customHeight="1" x14ac:dyDescent="0.3">
      <c r="A48" s="1290" t="s">
        <v>3389</v>
      </c>
      <c r="B48" s="1291" t="s">
        <v>3390</v>
      </c>
      <c r="D48"/>
      <c r="E48"/>
      <c r="G48" s="347"/>
      <c r="H48" s="347"/>
      <c r="I48" s="347"/>
      <c r="K48" s="689" t="s">
        <v>3170</v>
      </c>
      <c r="O48" s="4">
        <v>100</v>
      </c>
      <c r="Q48" s="37">
        <v>156.77123794666699</v>
      </c>
      <c r="R48" s="37">
        <v>3</v>
      </c>
      <c r="S48" s="38">
        <v>415.45685116666698</v>
      </c>
      <c r="T48" s="37">
        <v>205</v>
      </c>
      <c r="AMB48"/>
    </row>
    <row r="49" spans="1:1016" ht="14.45" customHeight="1" x14ac:dyDescent="0.3">
      <c r="A49" s="1294" t="s">
        <v>3391</v>
      </c>
      <c r="B49" s="1295" t="s">
        <v>3390</v>
      </c>
      <c r="C49" s="1288">
        <v>0</v>
      </c>
      <c r="D49" s="1229">
        <v>3</v>
      </c>
      <c r="E49"/>
      <c r="G49" s="347"/>
      <c r="H49" s="347"/>
      <c r="I49" s="347"/>
      <c r="K49" s="689" t="s">
        <v>3171</v>
      </c>
      <c r="Q49" s="37"/>
      <c r="R49" s="37"/>
      <c r="S49" s="38"/>
      <c r="T49" s="37"/>
      <c r="AMB49"/>
    </row>
    <row r="50" spans="1:1016" ht="14.45" customHeight="1" x14ac:dyDescent="0.3">
      <c r="A50" s="346"/>
      <c r="B50" s="1285"/>
      <c r="C50" s="1289" t="s">
        <v>3381</v>
      </c>
      <c r="D50" s="1229">
        <v>1</v>
      </c>
      <c r="E50"/>
      <c r="G50" s="347"/>
      <c r="H50" s="347"/>
      <c r="I50" s="347"/>
      <c r="K50" s="26" t="s">
        <v>90</v>
      </c>
      <c r="Q50" s="37"/>
      <c r="R50" s="37"/>
      <c r="S50" s="38"/>
      <c r="T50" s="37"/>
      <c r="AMB50"/>
    </row>
    <row r="51" spans="1:1016" ht="14.45" customHeight="1" x14ac:dyDescent="0.3">
      <c r="A51" s="1277">
        <v>0</v>
      </c>
      <c r="B51" s="1286">
        <v>1</v>
      </c>
      <c r="C51" s="1287" t="s">
        <v>3381</v>
      </c>
      <c r="D51" s="1229"/>
      <c r="E51"/>
      <c r="G51" s="347"/>
      <c r="H51" s="347"/>
      <c r="I51" s="347"/>
      <c r="K51" s="1063" t="s">
        <v>1715</v>
      </c>
      <c r="Q51" s="37"/>
      <c r="R51" s="37"/>
      <c r="S51" s="38"/>
      <c r="T51" s="37"/>
      <c r="AMB51"/>
    </row>
    <row r="52" spans="1:1016" ht="14.45" customHeight="1" x14ac:dyDescent="0.3">
      <c r="A52" s="1277">
        <v>0</v>
      </c>
      <c r="B52" s="1286">
        <v>100</v>
      </c>
      <c r="C52" s="1287" t="s">
        <v>3381</v>
      </c>
      <c r="D52" s="1229"/>
      <c r="E52"/>
      <c r="G52" s="347"/>
      <c r="H52" s="347"/>
      <c r="I52" s="347"/>
      <c r="K52" s="876" t="s">
        <v>1716</v>
      </c>
      <c r="Q52" s="37"/>
      <c r="R52" s="37"/>
      <c r="S52" s="38"/>
      <c r="T52" s="37"/>
      <c r="AMB52"/>
    </row>
    <row r="53" spans="1:1016" ht="14.45" customHeight="1" x14ac:dyDescent="0.3">
      <c r="A53" s="1277">
        <v>0</v>
      </c>
      <c r="B53" s="1286">
        <v>105</v>
      </c>
      <c r="C53" s="1287" t="s">
        <v>3381</v>
      </c>
      <c r="D53" s="1229"/>
      <c r="E53"/>
      <c r="G53"/>
      <c r="H53"/>
      <c r="I53"/>
      <c r="K53" s="1064" t="s">
        <v>2826</v>
      </c>
      <c r="O53" s="4">
        <v>255</v>
      </c>
      <c r="Q53" s="37">
        <v>168.32619681333301</v>
      </c>
      <c r="R53" s="37">
        <v>3</v>
      </c>
      <c r="S53" s="38">
        <v>414.95007908333298</v>
      </c>
      <c r="T53" s="37">
        <v>205</v>
      </c>
      <c r="AMB53"/>
    </row>
    <row r="54" spans="1:1016" ht="14.45" customHeight="1" x14ac:dyDescent="0.3">
      <c r="A54" s="1277">
        <v>0</v>
      </c>
      <c r="B54" s="1286">
        <v>145</v>
      </c>
      <c r="C54" s="1287" t="s">
        <v>3381</v>
      </c>
      <c r="D54" s="1229"/>
      <c r="E54"/>
      <c r="G54"/>
      <c r="H54"/>
      <c r="I54"/>
      <c r="K54" s="1065" t="s">
        <v>2827</v>
      </c>
      <c r="O54" s="4">
        <v>0.39215686274509798</v>
      </c>
      <c r="Q54" s="37">
        <v>182.203660106667</v>
      </c>
      <c r="R54" s="37">
        <v>3</v>
      </c>
      <c r="S54" s="38">
        <v>414.34144766666702</v>
      </c>
      <c r="T54" s="37">
        <v>205</v>
      </c>
      <c r="AMB54"/>
    </row>
    <row r="55" spans="1:1016" ht="14.45" customHeight="1" x14ac:dyDescent="0.3">
      <c r="A55" s="1277">
        <v>0</v>
      </c>
      <c r="B55" s="1286">
        <v>150</v>
      </c>
      <c r="C55" s="1287" t="s">
        <v>3381</v>
      </c>
      <c r="D55" s="1229">
        <v>0</v>
      </c>
      <c r="E55"/>
      <c r="G55"/>
      <c r="H55"/>
      <c r="I55"/>
      <c r="K55" s="26" t="s">
        <v>91</v>
      </c>
      <c r="Q55" s="37">
        <v>196.07335582666701</v>
      </c>
      <c r="R55" s="37">
        <v>3</v>
      </c>
      <c r="S55" s="38">
        <v>413.73315691666699</v>
      </c>
      <c r="T55" s="37">
        <v>205</v>
      </c>
      <c r="AMB55"/>
    </row>
    <row r="56" spans="1:1016" ht="14.45" customHeight="1" x14ac:dyDescent="0.3">
      <c r="A56" s="1277">
        <v>0</v>
      </c>
      <c r="B56" s="1286">
        <v>220</v>
      </c>
      <c r="C56" s="1287" t="s">
        <v>3382</v>
      </c>
      <c r="D56" s="1229"/>
      <c r="E56"/>
      <c r="G56"/>
      <c r="H56"/>
      <c r="I56"/>
      <c r="K56" s="26" t="s">
        <v>92</v>
      </c>
      <c r="Q56" s="37">
        <v>207.62859210666701</v>
      </c>
      <c r="R56" s="37">
        <v>3</v>
      </c>
      <c r="S56" s="38">
        <v>413.22637266666698</v>
      </c>
      <c r="T56" s="37">
        <v>205</v>
      </c>
      <c r="AMB56"/>
    </row>
    <row r="57" spans="1:1016" ht="14.45" customHeight="1" x14ac:dyDescent="0.3">
      <c r="A57" s="1277">
        <v>0</v>
      </c>
      <c r="B57" s="1286">
        <v>360</v>
      </c>
      <c r="C57" s="1287" t="s">
        <v>3382</v>
      </c>
      <c r="D57" s="1229"/>
      <c r="E57"/>
      <c r="G57"/>
      <c r="H57"/>
      <c r="I57"/>
      <c r="K57" s="26" t="s">
        <v>93</v>
      </c>
      <c r="Q57" s="37">
        <v>221.49898135999999</v>
      </c>
      <c r="R57" s="37">
        <v>3</v>
      </c>
      <c r="S57" s="38">
        <v>412.61805149999998</v>
      </c>
      <c r="T57" s="37">
        <v>205</v>
      </c>
      <c r="AMB57"/>
    </row>
    <row r="58" spans="1:1016" ht="14.45" customHeight="1" x14ac:dyDescent="0.3">
      <c r="A58" s="1277">
        <v>0</v>
      </c>
      <c r="B58" s="1286">
        <v>9504.7000000000007</v>
      </c>
      <c r="C58" s="1287" t="s">
        <v>3382</v>
      </c>
      <c r="D58" s="1229"/>
      <c r="E58"/>
      <c r="F58" s="347">
        <v>829.8</v>
      </c>
      <c r="G58"/>
      <c r="H58"/>
      <c r="I58"/>
      <c r="K58" s="40" t="s">
        <v>94</v>
      </c>
      <c r="Q58" s="37"/>
      <c r="R58" s="37"/>
      <c r="S58" s="38"/>
      <c r="T58" s="37"/>
      <c r="AMB58"/>
    </row>
    <row r="59" spans="1:1016" ht="14.45" customHeight="1" x14ac:dyDescent="0.3">
      <c r="A59" s="1277">
        <v>0</v>
      </c>
      <c r="B59" s="1286">
        <v>10000</v>
      </c>
      <c r="C59" s="1287" t="s">
        <v>3382</v>
      </c>
      <c r="D59" s="1229"/>
      <c r="E59"/>
      <c r="F59" s="347">
        <v>812.36199999999997</v>
      </c>
      <c r="G59"/>
      <c r="H59"/>
      <c r="I59"/>
      <c r="K59" s="26" t="s">
        <v>95</v>
      </c>
      <c r="Q59" s="37"/>
      <c r="R59" s="37"/>
      <c r="S59" s="38"/>
      <c r="T59" s="37"/>
      <c r="AMB59"/>
    </row>
    <row r="60" spans="1:1016" ht="14.45" customHeight="1" x14ac:dyDescent="0.3">
      <c r="A60" s="1277">
        <v>0</v>
      </c>
      <c r="B60" s="1286">
        <v>10888.3</v>
      </c>
      <c r="C60" s="1289" t="s">
        <v>3383</v>
      </c>
      <c r="D60" s="1229">
        <v>2</v>
      </c>
      <c r="E60"/>
      <c r="F60" s="347">
        <f>F58-F59</f>
        <v>17.437999999999988</v>
      </c>
      <c r="G60"/>
      <c r="H60"/>
      <c r="I60"/>
      <c r="K60" s="40" t="s">
        <v>96</v>
      </c>
      <c r="N60" s="4">
        <v>4</v>
      </c>
      <c r="Q60" s="37"/>
      <c r="R60" s="37"/>
      <c r="S60" s="38"/>
      <c r="T60" s="37"/>
      <c r="AMB60"/>
    </row>
    <row r="61" spans="1:1016" ht="14.45" customHeight="1" x14ac:dyDescent="0.3">
      <c r="A61" s="1277">
        <v>0</v>
      </c>
      <c r="B61" s="1286">
        <v>65504</v>
      </c>
      <c r="C61" s="1289" t="s">
        <v>3384</v>
      </c>
      <c r="D61" s="1229" t="s">
        <v>3386</v>
      </c>
      <c r="E61"/>
      <c r="G61"/>
      <c r="H61"/>
      <c r="I61"/>
      <c r="K61" s="21" t="s">
        <v>97</v>
      </c>
      <c r="N61" s="4">
        <v>10</v>
      </c>
      <c r="Q61" s="37"/>
      <c r="R61" s="37"/>
      <c r="S61" s="38"/>
      <c r="T61" s="37"/>
      <c r="AMB61"/>
    </row>
    <row r="62" spans="1:1016" ht="14.45" customHeight="1" x14ac:dyDescent="0.3">
      <c r="A62" s="1277">
        <v>-0.36</v>
      </c>
      <c r="B62" s="1286">
        <v>1.47</v>
      </c>
      <c r="C62" s="1289" t="s">
        <v>3384</v>
      </c>
      <c r="D62" s="1229"/>
      <c r="E62"/>
      <c r="G62"/>
      <c r="H62"/>
      <c r="I62"/>
      <c r="K62" s="41" t="s">
        <v>577</v>
      </c>
      <c r="N62" s="4">
        <f>N60/N61</f>
        <v>0.4</v>
      </c>
      <c r="Q62" s="37"/>
      <c r="R62" s="37"/>
      <c r="S62" s="38"/>
      <c r="T62" s="37"/>
      <c r="AMB62"/>
    </row>
    <row r="63" spans="1:1016" ht="14.45" customHeight="1" x14ac:dyDescent="0.3">
      <c r="A63" s="1277">
        <v>-0.4</v>
      </c>
      <c r="B63" s="1286">
        <v>0.4</v>
      </c>
      <c r="C63" s="1289" t="s">
        <v>3385</v>
      </c>
      <c r="D63" s="1229">
        <v>0</v>
      </c>
      <c r="E63" s="347"/>
      <c r="I63"/>
      <c r="K63" s="26" t="s">
        <v>98</v>
      </c>
      <c r="Q63" s="37"/>
      <c r="R63" s="37"/>
      <c r="S63" s="38"/>
      <c r="T63" s="37"/>
      <c r="AMB63"/>
    </row>
    <row r="64" spans="1:1016" ht="14.45" customHeight="1" x14ac:dyDescent="0.3">
      <c r="A64" s="1277">
        <v>-0.5</v>
      </c>
      <c r="B64" s="1286">
        <v>0.5</v>
      </c>
      <c r="C64" s="1289" t="s">
        <v>3385</v>
      </c>
      <c r="D64" s="1229"/>
      <c r="E64" s="347"/>
      <c r="I64"/>
      <c r="K64" s="26" t="s">
        <v>99</v>
      </c>
      <c r="Q64" s="37"/>
      <c r="R64" s="37"/>
      <c r="S64" s="38"/>
      <c r="T64" s="37"/>
      <c r="AMB64"/>
    </row>
    <row r="65" spans="1:1016" ht="14.45" customHeight="1" x14ac:dyDescent="0.3">
      <c r="A65" s="1277">
        <v>-125</v>
      </c>
      <c r="B65" s="1286">
        <v>125</v>
      </c>
      <c r="D65" s="347"/>
      <c r="E65" s="347"/>
      <c r="I65"/>
      <c r="K65" s="40" t="s">
        <v>100</v>
      </c>
      <c r="Q65" s="37">
        <v>237.68230428000001</v>
      </c>
      <c r="R65" s="37">
        <v>3</v>
      </c>
      <c r="S65" s="38">
        <v>411.90829074999999</v>
      </c>
      <c r="T65" s="37">
        <v>205</v>
      </c>
      <c r="AMB65"/>
    </row>
    <row r="66" spans="1:1016" ht="14.45" customHeight="1" x14ac:dyDescent="0.3">
      <c r="A66" s="1277">
        <v>-215</v>
      </c>
      <c r="B66" s="1286">
        <v>215</v>
      </c>
      <c r="C66" s="347"/>
      <c r="D66" s="347"/>
      <c r="E66" s="347"/>
      <c r="I66"/>
      <c r="K66" s="681" t="s">
        <v>919</v>
      </c>
      <c r="Q66" s="37">
        <v>249.241146933333</v>
      </c>
      <c r="R66" s="37">
        <v>3</v>
      </c>
      <c r="S66" s="38">
        <v>411.40134833333298</v>
      </c>
      <c r="T66" s="37">
        <v>205</v>
      </c>
      <c r="AMB66"/>
    </row>
    <row r="67" spans="1:1016" ht="14.45" customHeight="1" x14ac:dyDescent="0.3">
      <c r="A67" s="1277"/>
      <c r="B67" s="1286"/>
      <c r="C67" s="347"/>
      <c r="D67" s="347"/>
      <c r="E67" s="347"/>
      <c r="I67"/>
      <c r="K67" s="1062" t="s">
        <v>2776</v>
      </c>
      <c r="Q67" s="37">
        <v>263.1138942</v>
      </c>
      <c r="R67" s="37">
        <v>3</v>
      </c>
      <c r="S67" s="38">
        <v>410.79292375</v>
      </c>
      <c r="T67" s="37">
        <v>205</v>
      </c>
      <c r="AMB67"/>
    </row>
    <row r="68" spans="1:1016" ht="14.45" customHeight="1" x14ac:dyDescent="0.3">
      <c r="A68" s="346"/>
      <c r="B68" s="1284"/>
      <c r="C68" s="347"/>
      <c r="D68" s="347"/>
      <c r="E68" s="347"/>
      <c r="G68" s="347"/>
      <c r="H68" s="347"/>
      <c r="I68"/>
      <c r="K68" s="689" t="s">
        <v>941</v>
      </c>
      <c r="Q68" s="37">
        <v>276.98317379999997</v>
      </c>
      <c r="R68" s="37">
        <v>3</v>
      </c>
      <c r="S68" s="38">
        <v>410.18465125</v>
      </c>
      <c r="T68" s="37">
        <v>205</v>
      </c>
      <c r="AMB68"/>
    </row>
    <row r="69" spans="1:1016" ht="14.45" customHeight="1" x14ac:dyDescent="0.3">
      <c r="A69" s="346"/>
      <c r="B69" s="1284"/>
      <c r="C69" s="411"/>
      <c r="D69" s="347"/>
      <c r="E69" s="347"/>
      <c r="G69" s="347"/>
      <c r="H69" s="347"/>
      <c r="I69"/>
      <c r="K69" s="690" t="s">
        <v>942</v>
      </c>
      <c r="Q69" s="37">
        <v>288.54076809333299</v>
      </c>
      <c r="R69" s="37">
        <v>3</v>
      </c>
      <c r="S69" s="38">
        <v>409.67776358333299</v>
      </c>
      <c r="T69" s="37">
        <v>205</v>
      </c>
      <c r="AMB69"/>
    </row>
    <row r="70" spans="1:1016" ht="14.45" customHeight="1" x14ac:dyDescent="0.3">
      <c r="A70" s="346"/>
      <c r="B70" s="1284"/>
      <c r="C70" s="895" t="s">
        <v>812</v>
      </c>
      <c r="D70" s="896">
        <v>1000</v>
      </c>
      <c r="E70" s="899" t="s">
        <v>1717</v>
      </c>
      <c r="G70" s="347"/>
      <c r="H70" s="347"/>
      <c r="I70"/>
      <c r="K70" s="682" t="s">
        <v>920</v>
      </c>
      <c r="Q70" s="37">
        <v>304.72228782666701</v>
      </c>
      <c r="R70" s="37">
        <v>3</v>
      </c>
      <c r="S70" s="38">
        <v>408.96808191666702</v>
      </c>
      <c r="T70" s="37">
        <v>205</v>
      </c>
      <c r="AMB70"/>
    </row>
    <row r="71" spans="1:1016" ht="14.45" customHeight="1" x14ac:dyDescent="0.3">
      <c r="A71" s="346"/>
      <c r="B71" s="1284"/>
      <c r="C71" s="878" t="s">
        <v>947</v>
      </c>
      <c r="D71" s="879">
        <v>1000</v>
      </c>
      <c r="E71" s="880"/>
      <c r="G71" s="347"/>
      <c r="H71" s="347"/>
      <c r="I71"/>
      <c r="K71" s="689" t="s">
        <v>938</v>
      </c>
      <c r="Q71" s="37">
        <v>318.59586733333401</v>
      </c>
      <c r="R71" s="37">
        <v>3</v>
      </c>
      <c r="S71" s="38">
        <v>408.359620833333</v>
      </c>
      <c r="T71" s="37">
        <v>205</v>
      </c>
      <c r="AMB71"/>
    </row>
    <row r="72" spans="1:1016" ht="14.45" customHeight="1" x14ac:dyDescent="0.3">
      <c r="A72" s="346"/>
      <c r="B72" s="1284"/>
      <c r="C72" s="883" t="s">
        <v>948</v>
      </c>
      <c r="D72" s="884">
        <v>0</v>
      </c>
      <c r="E72" s="898"/>
      <c r="G72" s="347"/>
      <c r="H72" s="347"/>
      <c r="I72"/>
      <c r="K72" s="690" t="s">
        <v>939</v>
      </c>
      <c r="Q72" s="37">
        <v>330.15900989333397</v>
      </c>
      <c r="R72" s="37">
        <v>3</v>
      </c>
      <c r="S72" s="38">
        <v>407.85248983333298</v>
      </c>
      <c r="T72" s="37">
        <v>205</v>
      </c>
      <c r="AMB72"/>
    </row>
    <row r="73" spans="1:1016" ht="14.45" customHeight="1" x14ac:dyDescent="0.3">
      <c r="A73" s="346"/>
      <c r="C73" s="881" t="s">
        <v>812</v>
      </c>
      <c r="D73" s="882">
        <v>3250</v>
      </c>
      <c r="E73" s="900" t="s">
        <v>1592</v>
      </c>
      <c r="G73" s="347"/>
      <c r="H73" s="347"/>
      <c r="I73"/>
      <c r="K73" s="690" t="s">
        <v>940</v>
      </c>
      <c r="Q73" s="37">
        <v>344.02537665333301</v>
      </c>
      <c r="R73" s="37">
        <v>3</v>
      </c>
      <c r="S73" s="38">
        <v>407.24434508333297</v>
      </c>
      <c r="T73" s="37">
        <v>205</v>
      </c>
      <c r="AMB73"/>
    </row>
    <row r="74" spans="1:1016" ht="14.45" customHeight="1" x14ac:dyDescent="0.3">
      <c r="A74" s="865" t="s">
        <v>1589</v>
      </c>
      <c r="B74" s="411">
        <v>0</v>
      </c>
      <c r="C74" s="885" t="s">
        <v>948</v>
      </c>
      <c r="D74" s="886">
        <f>D73-D71</f>
        <v>2250</v>
      </c>
      <c r="E74" s="887"/>
      <c r="G74" s="347"/>
      <c r="H74" s="347"/>
      <c r="I74"/>
      <c r="K74" s="26" t="s">
        <v>101</v>
      </c>
      <c r="Q74" s="37">
        <v>355.58394189333302</v>
      </c>
      <c r="R74" s="37">
        <v>3</v>
      </c>
      <c r="S74" s="38">
        <v>406.73741483333299</v>
      </c>
      <c r="T74" s="37">
        <v>205</v>
      </c>
      <c r="AMB74"/>
    </row>
    <row r="75" spans="1:1016" ht="14.45" customHeight="1" x14ac:dyDescent="0.3">
      <c r="A75" s="865" t="s">
        <v>1590</v>
      </c>
      <c r="B75" s="411">
        <v>28545.400000035701</v>
      </c>
      <c r="C75" s="892" t="s">
        <v>1718</v>
      </c>
      <c r="D75" s="893">
        <v>2500</v>
      </c>
      <c r="E75" s="894"/>
      <c r="G75" s="347"/>
      <c r="H75" s="347"/>
      <c r="I75"/>
      <c r="K75" s="40" t="s">
        <v>102</v>
      </c>
      <c r="Q75" s="37">
        <v>374.07784046666598</v>
      </c>
      <c r="R75" s="37">
        <v>3</v>
      </c>
      <c r="S75" s="38">
        <v>405.92631791666702</v>
      </c>
      <c r="T75" s="37">
        <v>205</v>
      </c>
      <c r="AMB75"/>
    </row>
    <row r="76" spans="1:1016" ht="14.45" customHeight="1" x14ac:dyDescent="0.3">
      <c r="A76" s="347" t="s">
        <v>1588</v>
      </c>
      <c r="B76" s="411"/>
      <c r="C76" s="889" t="s">
        <v>1720</v>
      </c>
      <c r="D76" s="891">
        <f>D75-D74</f>
        <v>250</v>
      </c>
      <c r="E76" s="890"/>
      <c r="G76" s="347"/>
      <c r="H76" s="347"/>
      <c r="I76"/>
      <c r="K76" s="934" t="s">
        <v>1787</v>
      </c>
      <c r="Q76" s="37">
        <v>387.94989420000002</v>
      </c>
      <c r="R76" s="37">
        <v>3</v>
      </c>
      <c r="S76" s="38">
        <v>405.31792374999998</v>
      </c>
      <c r="T76" s="37">
        <v>205</v>
      </c>
      <c r="AMB76"/>
    </row>
    <row r="77" spans="1:1016" ht="14.45" customHeight="1" x14ac:dyDescent="0.3">
      <c r="A77" s="347" t="s">
        <v>1589</v>
      </c>
      <c r="B77" s="411">
        <v>1.0106666666666599</v>
      </c>
      <c r="C77" s="881" t="s">
        <v>812</v>
      </c>
      <c r="D77" s="897">
        <v>5000</v>
      </c>
      <c r="E77" s="900" t="s">
        <v>1721</v>
      </c>
      <c r="G77" s="347"/>
      <c r="H77" s="347"/>
      <c r="I77"/>
      <c r="K77" s="801" t="s">
        <v>1375</v>
      </c>
      <c r="Q77" s="37">
        <v>406.44351535999999</v>
      </c>
      <c r="R77" s="37">
        <v>3</v>
      </c>
      <c r="S77" s="38">
        <v>404.50683900000001</v>
      </c>
      <c r="T77" s="37">
        <v>205</v>
      </c>
      <c r="AMB77"/>
    </row>
    <row r="78" spans="1:1016" ht="14.45" customHeight="1" x14ac:dyDescent="0.3">
      <c r="A78" s="347" t="s">
        <v>1590</v>
      </c>
      <c r="B78" s="411">
        <v>29557.900000035701</v>
      </c>
      <c r="C78" s="878" t="s">
        <v>947</v>
      </c>
      <c r="D78" s="879">
        <f>D77-D74</f>
        <v>2750</v>
      </c>
      <c r="E78" s="880"/>
      <c r="G78" s="347"/>
      <c r="H78" s="347"/>
      <c r="I78"/>
      <c r="K78" s="802" t="s">
        <v>1376</v>
      </c>
      <c r="Q78" s="37">
        <v>418</v>
      </c>
      <c r="R78" s="37">
        <v>3</v>
      </c>
      <c r="S78" s="38">
        <v>404</v>
      </c>
      <c r="T78" s="37">
        <v>205</v>
      </c>
      <c r="AMB78"/>
    </row>
    <row r="79" spans="1:1016" ht="14.45" customHeight="1" x14ac:dyDescent="0.3">
      <c r="A79" s="347" t="s">
        <v>1591</v>
      </c>
      <c r="B79" s="411">
        <v>29546.145</v>
      </c>
      <c r="C79" s="885" t="s">
        <v>948</v>
      </c>
      <c r="D79" s="886">
        <f>D77-D78</f>
        <v>2250</v>
      </c>
      <c r="E79" s="888" t="s">
        <v>1723</v>
      </c>
      <c r="G79" s="347"/>
      <c r="H79" s="347"/>
      <c r="I79"/>
      <c r="K79" s="170" t="s">
        <v>468</v>
      </c>
    </row>
    <row r="80" spans="1:1016" ht="14.45" customHeight="1" x14ac:dyDescent="0.3">
      <c r="A80" s="347" t="s">
        <v>1589</v>
      </c>
      <c r="B80" s="411">
        <v>1.0106666666666599</v>
      </c>
      <c r="C80" s="889" t="s">
        <v>1722</v>
      </c>
      <c r="D80" s="877">
        <f>D77-D74-D72</f>
        <v>2750</v>
      </c>
      <c r="E80" s="890"/>
      <c r="G80" s="347"/>
      <c r="H80" s="347"/>
      <c r="I80"/>
      <c r="K80" s="171" t="s">
        <v>469</v>
      </c>
      <c r="Q80" s="37">
        <v>404</v>
      </c>
      <c r="R80" s="37">
        <v>0</v>
      </c>
      <c r="S80" s="38">
        <v>-18.249805333333001</v>
      </c>
      <c r="T80" s="37">
        <v>0</v>
      </c>
    </row>
    <row r="81" spans="1:11" ht="14.45" customHeight="1" x14ac:dyDescent="0.3">
      <c r="A81" s="347" t="s">
        <v>1590</v>
      </c>
      <c r="B81" s="411">
        <v>29558.400000035701</v>
      </c>
      <c r="K81" s="819" t="s">
        <v>1512</v>
      </c>
    </row>
    <row r="82" spans="1:11" ht="14.45" customHeight="1" x14ac:dyDescent="0.3">
      <c r="F82" s="347">
        <f>1000/F83</f>
        <v>59.999999999999993</v>
      </c>
      <c r="K82" s="818" t="s">
        <v>1513</v>
      </c>
    </row>
    <row r="83" spans="1:11" ht="14.45" customHeight="1" x14ac:dyDescent="0.3">
      <c r="F83" s="347">
        <f>1000/60</f>
        <v>16.666666666666668</v>
      </c>
      <c r="K83" s="818" t="s">
        <v>1514</v>
      </c>
    </row>
    <row r="84" spans="1:11" ht="14.45" customHeight="1" x14ac:dyDescent="0.3">
      <c r="K84" s="40" t="s">
        <v>103</v>
      </c>
    </row>
    <row r="85" spans="1:11" ht="14.45" customHeight="1" x14ac:dyDescent="0.3">
      <c r="K85" s="858" t="s">
        <v>1581</v>
      </c>
    </row>
    <row r="86" spans="1:11" ht="14.45" customHeight="1" x14ac:dyDescent="0.3">
      <c r="F86" s="347">
        <v>999</v>
      </c>
      <c r="K86" s="859" t="s">
        <v>1582</v>
      </c>
    </row>
    <row r="87" spans="1:11" ht="14.45" customHeight="1" x14ac:dyDescent="0.3">
      <c r="F87" s="347">
        <v>16.670000000000002</v>
      </c>
      <c r="K87" s="199" t="s">
        <v>532</v>
      </c>
    </row>
    <row r="88" spans="1:11" ht="14.45" customHeight="1" x14ac:dyDescent="0.3">
      <c r="F88" s="347">
        <f>F87*F86</f>
        <v>16653.330000000002</v>
      </c>
      <c r="K88" s="200" t="s">
        <v>533</v>
      </c>
    </row>
    <row r="89" spans="1:11" ht="14.45" customHeight="1" x14ac:dyDescent="0.3">
      <c r="F89" s="347">
        <v>1028</v>
      </c>
      <c r="K89" s="40" t="s">
        <v>104</v>
      </c>
    </row>
    <row r="90" spans="1:11" ht="14.45" customHeight="1" x14ac:dyDescent="0.3">
      <c r="F90" s="347">
        <v>24</v>
      </c>
      <c r="K90" s="42" t="s">
        <v>105</v>
      </c>
    </row>
    <row r="91" spans="1:11" ht="14.45" customHeight="1" x14ac:dyDescent="0.3">
      <c r="F91" s="347">
        <f>F90/F89</f>
        <v>2.3346303501945526E-2</v>
      </c>
      <c r="K91" s="42" t="s">
        <v>106</v>
      </c>
    </row>
    <row r="92" spans="1:11" ht="14.45" customHeight="1" x14ac:dyDescent="0.3">
      <c r="K92" s="42" t="s">
        <v>107</v>
      </c>
    </row>
    <row r="93" spans="1:11" ht="14.45" customHeight="1" x14ac:dyDescent="0.3">
      <c r="F93" s="347">
        <v>-15</v>
      </c>
      <c r="K93" s="42" t="s">
        <v>108</v>
      </c>
    </row>
    <row r="94" spans="1:11" ht="14.45" customHeight="1" x14ac:dyDescent="0.3">
      <c r="F94" s="347">
        <v>1030</v>
      </c>
      <c r="K94" s="43" t="s">
        <v>109</v>
      </c>
    </row>
    <row r="95" spans="1:11" ht="14.45" customHeight="1" x14ac:dyDescent="0.3">
      <c r="F95" s="1042">
        <f>F93/F94</f>
        <v>-1.4563106796116505E-2</v>
      </c>
      <c r="K95" s="42" t="s">
        <v>110</v>
      </c>
    </row>
    <row r="96" spans="1:11" ht="14.45" customHeight="1" x14ac:dyDescent="0.3">
      <c r="F96" s="1042">
        <f>F95*0.34</f>
        <v>-4.9514563106796122E-3</v>
      </c>
      <c r="K96" s="42" t="s">
        <v>111</v>
      </c>
    </row>
    <row r="97" spans="4:11" ht="14.45" customHeight="1" x14ac:dyDescent="0.3">
      <c r="F97" s="1043">
        <f>1+F96</f>
        <v>0.99504854368932039</v>
      </c>
      <c r="K97" s="42" t="s">
        <v>112</v>
      </c>
    </row>
    <row r="98" spans="4:11" ht="14.45" customHeight="1" x14ac:dyDescent="0.3">
      <c r="F98" s="1043">
        <f>1+F95</f>
        <v>0.9854368932038835</v>
      </c>
      <c r="K98" s="40" t="s">
        <v>370</v>
      </c>
    </row>
    <row r="99" spans="4:11" ht="14.45" customHeight="1" x14ac:dyDescent="0.3">
      <c r="D99"/>
      <c r="E99"/>
      <c r="G99"/>
      <c r="H99"/>
      <c r="I99"/>
      <c r="K99" s="42" t="s">
        <v>371</v>
      </c>
    </row>
    <row r="100" spans="4:11" ht="14.45" customHeight="1" x14ac:dyDescent="0.3">
      <c r="D100"/>
      <c r="E100"/>
      <c r="G100"/>
      <c r="H100"/>
      <c r="I100"/>
      <c r="K100" s="42" t="s">
        <v>372</v>
      </c>
    </row>
    <row r="101" spans="4:11" ht="14.45" customHeight="1" x14ac:dyDescent="0.3">
      <c r="D101"/>
      <c r="E101"/>
      <c r="G101"/>
      <c r="H101"/>
      <c r="I101"/>
      <c r="K101" s="42" t="s">
        <v>373</v>
      </c>
    </row>
    <row r="102" spans="4:11" ht="14.45" customHeight="1" x14ac:dyDescent="0.3">
      <c r="D102"/>
      <c r="E102"/>
      <c r="G102"/>
      <c r="H102"/>
      <c r="I102"/>
      <c r="K102" s="42" t="s">
        <v>374</v>
      </c>
    </row>
    <row r="103" spans="4:11" ht="14.45" customHeight="1" x14ac:dyDescent="0.3">
      <c r="D103"/>
      <c r="E103"/>
      <c r="G103"/>
      <c r="H103"/>
      <c r="I103"/>
      <c r="K103" s="42" t="s">
        <v>375</v>
      </c>
    </row>
    <row r="104" spans="4:11" ht="14.45" customHeight="1" x14ac:dyDescent="0.3">
      <c r="D104"/>
      <c r="E104"/>
      <c r="G104"/>
      <c r="H104"/>
      <c r="I104"/>
      <c r="K104" s="40" t="s">
        <v>376</v>
      </c>
    </row>
    <row r="105" spans="4:11" ht="14.45" customHeight="1" x14ac:dyDescent="0.3">
      <c r="D105"/>
      <c r="E105"/>
      <c r="G105"/>
      <c r="H105"/>
      <c r="I105"/>
      <c r="K105" s="42" t="s">
        <v>377</v>
      </c>
    </row>
    <row r="106" spans="4:11" ht="14.45" customHeight="1" x14ac:dyDescent="0.3">
      <c r="D106"/>
      <c r="E106"/>
      <c r="G106"/>
      <c r="H106"/>
      <c r="I106"/>
      <c r="K106" s="4" t="s">
        <v>113</v>
      </c>
    </row>
    <row r="107" spans="4:11" ht="14.45" customHeight="1" x14ac:dyDescent="0.3">
      <c r="D107"/>
      <c r="E107"/>
      <c r="G107"/>
      <c r="H107"/>
      <c r="I107"/>
    </row>
    <row r="108" spans="4:11" ht="14.45" customHeight="1" x14ac:dyDescent="0.3">
      <c r="D108"/>
      <c r="E108"/>
      <c r="G108"/>
      <c r="H108"/>
      <c r="I108"/>
    </row>
    <row r="109" spans="4:11" ht="14.45" customHeight="1" x14ac:dyDescent="0.3">
      <c r="D109"/>
      <c r="E109"/>
      <c r="G109"/>
      <c r="H109"/>
      <c r="I109"/>
    </row>
    <row r="110" spans="4:11" ht="14.45" customHeight="1" x14ac:dyDescent="0.3">
      <c r="D110"/>
      <c r="E110"/>
      <c r="G110"/>
      <c r="H110"/>
      <c r="I110"/>
    </row>
    <row r="111" spans="4:11" ht="14.45" customHeight="1" x14ac:dyDescent="0.3">
      <c r="D111"/>
      <c r="E111"/>
      <c r="G111"/>
      <c r="H111"/>
      <c r="I111"/>
    </row>
    <row r="112" spans="4:11" ht="14.45" customHeight="1" x14ac:dyDescent="0.3">
      <c r="D112"/>
      <c r="E112"/>
      <c r="G112"/>
      <c r="H112"/>
      <c r="I112"/>
    </row>
    <row r="113" spans="4:9" ht="14.45" customHeight="1" x14ac:dyDescent="0.3">
      <c r="D113"/>
      <c r="E113"/>
      <c r="G113"/>
      <c r="H113"/>
      <c r="I113"/>
    </row>
    <row r="114" spans="4:9" ht="14.45" customHeight="1" x14ac:dyDescent="0.3">
      <c r="D114"/>
      <c r="E114"/>
      <c r="G114"/>
      <c r="H114"/>
      <c r="I114"/>
    </row>
    <row r="115" spans="4:9" ht="14.45" customHeight="1" x14ac:dyDescent="0.3">
      <c r="D115"/>
      <c r="E115"/>
      <c r="G115"/>
      <c r="H115"/>
      <c r="I115"/>
    </row>
    <row r="116" spans="4:9" ht="14.45" customHeight="1" x14ac:dyDescent="0.3">
      <c r="D116"/>
      <c r="E116"/>
      <c r="G116"/>
      <c r="H116"/>
      <c r="I116"/>
    </row>
    <row r="117" spans="4:9" ht="14.45" customHeight="1" x14ac:dyDescent="0.3">
      <c r="D117"/>
      <c r="E117"/>
      <c r="G117"/>
      <c r="H117"/>
      <c r="I117"/>
    </row>
    <row r="118" spans="4:9" ht="14.45" customHeight="1" x14ac:dyDescent="0.3">
      <c r="D118"/>
      <c r="E118"/>
      <c r="G118"/>
      <c r="H118"/>
      <c r="I118"/>
    </row>
    <row r="119" spans="4:9" ht="14.45" customHeight="1" x14ac:dyDescent="0.3">
      <c r="D119"/>
      <c r="E119"/>
      <c r="G119"/>
      <c r="H119"/>
      <c r="I119"/>
    </row>
    <row r="120" spans="4:9" ht="14.45" customHeight="1" x14ac:dyDescent="0.3">
      <c r="D120"/>
      <c r="E120"/>
      <c r="G120"/>
      <c r="H120"/>
      <c r="I120"/>
    </row>
    <row r="121" spans="4:9" ht="14.45" customHeight="1" x14ac:dyDescent="0.3">
      <c r="D121"/>
      <c r="E121"/>
      <c r="G121"/>
      <c r="H121"/>
      <c r="I121"/>
    </row>
    <row r="122" spans="4:9" ht="14.45" customHeight="1" x14ac:dyDescent="0.3">
      <c r="D122"/>
      <c r="E122"/>
      <c r="G122"/>
      <c r="H122"/>
      <c r="I122"/>
    </row>
    <row r="123" spans="4:9" ht="14.45" customHeight="1" x14ac:dyDescent="0.3">
      <c r="D123"/>
      <c r="E123"/>
      <c r="G123"/>
      <c r="H123"/>
      <c r="I123"/>
    </row>
    <row r="124" spans="4:9" ht="14.45" customHeight="1" x14ac:dyDescent="0.3">
      <c r="D124"/>
      <c r="E124"/>
      <c r="G124"/>
      <c r="H124"/>
      <c r="I124"/>
    </row>
    <row r="125" spans="4:9" ht="14.45" customHeight="1" x14ac:dyDescent="0.3">
      <c r="D125"/>
      <c r="E125"/>
      <c r="G125"/>
      <c r="H125"/>
      <c r="I125"/>
    </row>
    <row r="126" spans="4:9" ht="14.45" customHeight="1" x14ac:dyDescent="0.3">
      <c r="D126"/>
      <c r="E126"/>
      <c r="G126"/>
      <c r="H126"/>
      <c r="I126"/>
    </row>
    <row r="127" spans="4:9" ht="14.45" customHeight="1" x14ac:dyDescent="0.3">
      <c r="D127"/>
      <c r="E127"/>
      <c r="G127"/>
      <c r="H127"/>
      <c r="I127"/>
    </row>
    <row r="128" spans="4:9" ht="14.45" customHeight="1" x14ac:dyDescent="0.3">
      <c r="D128"/>
      <c r="E128"/>
      <c r="G128"/>
      <c r="H128"/>
      <c r="I128"/>
    </row>
    <row r="129" spans="4:9" ht="14.45" customHeight="1" x14ac:dyDescent="0.3">
      <c r="D129"/>
      <c r="E129"/>
      <c r="G129"/>
      <c r="H129"/>
      <c r="I129"/>
    </row>
    <row r="130" spans="4:9" ht="14.45" customHeight="1" x14ac:dyDescent="0.3">
      <c r="D130"/>
      <c r="E130"/>
      <c r="G130"/>
      <c r="H130"/>
      <c r="I130"/>
    </row>
    <row r="131" spans="4:9" ht="14.45" customHeight="1" x14ac:dyDescent="0.3">
      <c r="D131"/>
      <c r="E131"/>
      <c r="G131"/>
      <c r="H131"/>
      <c r="I131"/>
    </row>
    <row r="132" spans="4:9" ht="14.45" customHeight="1" x14ac:dyDescent="0.3">
      <c r="D132"/>
      <c r="E132"/>
      <c r="G132"/>
      <c r="H132"/>
      <c r="I132"/>
    </row>
    <row r="133" spans="4:9" ht="14.45" customHeight="1" x14ac:dyDescent="0.3">
      <c r="D133"/>
      <c r="E133"/>
      <c r="G133"/>
      <c r="H133"/>
      <c r="I133"/>
    </row>
    <row r="134" spans="4:9" ht="14.45" customHeight="1" x14ac:dyDescent="0.3">
      <c r="D134"/>
      <c r="E134"/>
      <c r="G134"/>
      <c r="H134"/>
      <c r="I134"/>
    </row>
    <row r="135" spans="4:9" ht="14.45" customHeight="1" x14ac:dyDescent="0.3">
      <c r="D135"/>
      <c r="E135"/>
      <c r="G135"/>
      <c r="H135"/>
      <c r="I135"/>
    </row>
    <row r="136" spans="4:9" ht="14.45" customHeight="1" x14ac:dyDescent="0.3">
      <c r="D136"/>
      <c r="E136"/>
      <c r="G136"/>
      <c r="H136"/>
      <c r="I136"/>
    </row>
    <row r="137" spans="4:9" ht="14.45" customHeight="1" x14ac:dyDescent="0.3">
      <c r="D137"/>
      <c r="E137"/>
      <c r="G137"/>
      <c r="H137"/>
      <c r="I137"/>
    </row>
    <row r="138" spans="4:9" ht="14.45" customHeight="1" x14ac:dyDescent="0.3">
      <c r="D138"/>
      <c r="E138"/>
      <c r="G138"/>
      <c r="H138"/>
      <c r="I138"/>
    </row>
    <row r="139" spans="4:9" ht="14.45" customHeight="1" x14ac:dyDescent="0.3">
      <c r="D139"/>
      <c r="E139"/>
      <c r="G139"/>
      <c r="H139"/>
      <c r="I139"/>
    </row>
    <row r="140" spans="4:9" ht="14.45" customHeight="1" x14ac:dyDescent="0.3">
      <c r="D140"/>
      <c r="E140"/>
      <c r="G140"/>
      <c r="H140"/>
      <c r="I140"/>
    </row>
    <row r="141" spans="4:9" ht="14.45" customHeight="1" x14ac:dyDescent="0.3">
      <c r="D141"/>
      <c r="E141"/>
      <c r="G141"/>
      <c r="H141"/>
      <c r="I141"/>
    </row>
    <row r="142" spans="4:9" ht="14.45" customHeight="1" x14ac:dyDescent="0.3">
      <c r="D142"/>
      <c r="E142"/>
      <c r="G142"/>
      <c r="H142"/>
      <c r="I142"/>
    </row>
    <row r="143" spans="4:9" ht="14.45" customHeight="1" x14ac:dyDescent="0.3">
      <c r="D143"/>
      <c r="E143"/>
      <c r="G143"/>
      <c r="H143"/>
      <c r="I143"/>
    </row>
    <row r="144" spans="4:9" ht="14.45" customHeight="1" x14ac:dyDescent="0.3">
      <c r="D144"/>
      <c r="E144"/>
      <c r="G144"/>
      <c r="H144"/>
      <c r="I144"/>
    </row>
    <row r="145" spans="4:9" ht="14.45" customHeight="1" x14ac:dyDescent="0.3">
      <c r="D145"/>
      <c r="E145"/>
      <c r="G145"/>
      <c r="H145"/>
      <c r="I145"/>
    </row>
    <row r="146" spans="4:9" ht="14.45" customHeight="1" x14ac:dyDescent="0.3">
      <c r="D146"/>
      <c r="E146"/>
      <c r="G146"/>
      <c r="H146"/>
      <c r="I146"/>
    </row>
    <row r="147" spans="4:9" ht="14.45" customHeight="1" x14ac:dyDescent="0.3">
      <c r="D147"/>
      <c r="E147"/>
      <c r="G147"/>
      <c r="H147"/>
      <c r="I147"/>
    </row>
    <row r="148" spans="4:9" ht="14.45" customHeight="1" x14ac:dyDescent="0.3">
      <c r="D148"/>
      <c r="E148"/>
      <c r="G148"/>
      <c r="H148"/>
      <c r="I148"/>
    </row>
    <row r="149" spans="4:9" ht="14.45" customHeight="1" x14ac:dyDescent="0.3">
      <c r="D149"/>
      <c r="E149"/>
      <c r="G149"/>
      <c r="H149"/>
      <c r="I149"/>
    </row>
    <row r="150" spans="4:9" ht="14.45" customHeight="1" x14ac:dyDescent="0.3">
      <c r="D150"/>
      <c r="E150"/>
      <c r="G150"/>
      <c r="H150"/>
      <c r="I150"/>
    </row>
    <row r="151" spans="4:9" ht="14.45" customHeight="1" x14ac:dyDescent="0.3">
      <c r="D151"/>
      <c r="E151"/>
      <c r="G151"/>
      <c r="H151"/>
      <c r="I151"/>
    </row>
    <row r="152" spans="4:9" ht="14.45" customHeight="1" x14ac:dyDescent="0.3">
      <c r="D152"/>
      <c r="E152"/>
      <c r="G152"/>
      <c r="H152"/>
      <c r="I152"/>
    </row>
    <row r="153" spans="4:9" ht="14.45" customHeight="1" x14ac:dyDescent="0.3">
      <c r="D153"/>
      <c r="E153"/>
      <c r="G153"/>
      <c r="H153"/>
      <c r="I153"/>
    </row>
    <row r="154" spans="4:9" ht="14.45" customHeight="1" x14ac:dyDescent="0.3">
      <c r="D154"/>
      <c r="E154"/>
      <c r="G154"/>
      <c r="H154"/>
      <c r="I154"/>
    </row>
    <row r="155" spans="4:9" ht="14.45" customHeight="1" x14ac:dyDescent="0.3">
      <c r="D155"/>
      <c r="E155"/>
      <c r="G155"/>
      <c r="H155"/>
      <c r="I155"/>
    </row>
    <row r="156" spans="4:9" ht="14.45" customHeight="1" x14ac:dyDescent="0.3">
      <c r="D156"/>
      <c r="E156"/>
      <c r="G156"/>
      <c r="H156"/>
      <c r="I156"/>
    </row>
    <row r="157" spans="4:9" ht="14.45" customHeight="1" x14ac:dyDescent="0.3">
      <c r="D157"/>
      <c r="E157"/>
      <c r="G157"/>
      <c r="H157"/>
      <c r="I157"/>
    </row>
    <row r="158" spans="4:9" ht="14.45" customHeight="1" x14ac:dyDescent="0.3">
      <c r="D158"/>
      <c r="E158"/>
      <c r="G158"/>
      <c r="H158"/>
      <c r="I158"/>
    </row>
    <row r="159" spans="4:9" ht="14.45" customHeight="1" x14ac:dyDescent="0.3">
      <c r="D159"/>
      <c r="E159"/>
      <c r="G159"/>
      <c r="H159"/>
      <c r="I159"/>
    </row>
    <row r="160" spans="4:9" ht="14.45" customHeight="1" x14ac:dyDescent="0.3">
      <c r="D160"/>
      <c r="E160"/>
      <c r="G160"/>
      <c r="H160"/>
      <c r="I160"/>
    </row>
    <row r="161" spans="4:9" ht="14.45" customHeight="1" x14ac:dyDescent="0.3">
      <c r="D161"/>
      <c r="E161"/>
      <c r="G161"/>
      <c r="H161"/>
      <c r="I161"/>
    </row>
    <row r="162" spans="4:9" ht="14.45" customHeight="1" x14ac:dyDescent="0.3">
      <c r="D162"/>
      <c r="E162"/>
      <c r="G162"/>
      <c r="H162"/>
      <c r="I162"/>
    </row>
    <row r="163" spans="4:9" ht="14.45" customHeight="1" x14ac:dyDescent="0.3">
      <c r="D163"/>
      <c r="E163"/>
      <c r="G163"/>
      <c r="H163"/>
      <c r="I163"/>
    </row>
    <row r="164" spans="4:9" ht="14.45" customHeight="1" x14ac:dyDescent="0.3">
      <c r="D164"/>
      <c r="E164"/>
      <c r="G164"/>
      <c r="H164"/>
      <c r="I164"/>
    </row>
    <row r="165" spans="4:9" ht="14.45" customHeight="1" x14ac:dyDescent="0.3">
      <c r="D165"/>
      <c r="E165"/>
      <c r="G165"/>
      <c r="H165"/>
      <c r="I165"/>
    </row>
    <row r="166" spans="4:9" ht="14.45" customHeight="1" x14ac:dyDescent="0.3">
      <c r="D166"/>
      <c r="E166"/>
      <c r="G166"/>
      <c r="H166"/>
      <c r="I166"/>
    </row>
    <row r="167" spans="4:9" ht="14.45" customHeight="1" x14ac:dyDescent="0.3">
      <c r="D167"/>
      <c r="E167"/>
      <c r="G167"/>
      <c r="H167"/>
      <c r="I167"/>
    </row>
    <row r="168" spans="4:9" ht="14.45" customHeight="1" x14ac:dyDescent="0.3">
      <c r="D168"/>
      <c r="E168"/>
      <c r="G168"/>
      <c r="H168"/>
      <c r="I168"/>
    </row>
    <row r="169" spans="4:9" ht="14.45" customHeight="1" x14ac:dyDescent="0.3">
      <c r="D169"/>
      <c r="E169"/>
      <c r="G169"/>
      <c r="H169"/>
      <c r="I169"/>
    </row>
    <row r="170" spans="4:9" ht="14.45" customHeight="1" x14ac:dyDescent="0.3">
      <c r="D170"/>
      <c r="E170"/>
      <c r="G170"/>
      <c r="H170"/>
      <c r="I170"/>
    </row>
    <row r="171" spans="4:9" ht="14.45" customHeight="1" x14ac:dyDescent="0.3">
      <c r="D171"/>
      <c r="E171"/>
      <c r="G171"/>
      <c r="H171"/>
      <c r="I171"/>
    </row>
    <row r="172" spans="4:9" ht="14.45" customHeight="1" x14ac:dyDescent="0.3">
      <c r="D172"/>
      <c r="E172"/>
      <c r="G172"/>
      <c r="H172"/>
      <c r="I172"/>
    </row>
    <row r="173" spans="4:9" ht="14.45" customHeight="1" x14ac:dyDescent="0.3">
      <c r="D173"/>
      <c r="E173"/>
      <c r="G173"/>
      <c r="H173"/>
      <c r="I173"/>
    </row>
    <row r="174" spans="4:9" ht="14.45" customHeight="1" x14ac:dyDescent="0.3">
      <c r="D174"/>
      <c r="E174"/>
      <c r="G174"/>
      <c r="H174"/>
      <c r="I174"/>
    </row>
    <row r="175" spans="4:9" ht="14.45" customHeight="1" x14ac:dyDescent="0.3">
      <c r="D175"/>
      <c r="E175"/>
      <c r="G175"/>
      <c r="H175"/>
      <c r="I175"/>
    </row>
    <row r="176" spans="4:9" ht="14.45" customHeight="1" x14ac:dyDescent="0.3">
      <c r="D176"/>
      <c r="E176"/>
      <c r="G176"/>
      <c r="H176"/>
      <c r="I176"/>
    </row>
    <row r="177" spans="4:9" ht="14.45" customHeight="1" x14ac:dyDescent="0.3">
      <c r="D177"/>
      <c r="E177"/>
      <c r="G177"/>
      <c r="H177"/>
      <c r="I177"/>
    </row>
    <row r="178" spans="4:9" ht="14.45" customHeight="1" x14ac:dyDescent="0.3">
      <c r="D178"/>
      <c r="E178"/>
      <c r="G178"/>
      <c r="H178"/>
      <c r="I178"/>
    </row>
    <row r="179" spans="4:9" ht="14.45" customHeight="1" x14ac:dyDescent="0.3">
      <c r="D179"/>
      <c r="E179"/>
      <c r="G179"/>
      <c r="H179"/>
      <c r="I179"/>
    </row>
    <row r="180" spans="4:9" ht="14.45" customHeight="1" x14ac:dyDescent="0.3">
      <c r="D180"/>
      <c r="E180"/>
      <c r="G180"/>
      <c r="H180"/>
      <c r="I180"/>
    </row>
    <row r="181" spans="4:9" ht="14.45" customHeight="1" x14ac:dyDescent="0.3">
      <c r="D181"/>
      <c r="E181"/>
      <c r="G181"/>
      <c r="H181"/>
      <c r="I181"/>
    </row>
    <row r="182" spans="4:9" ht="14.45" customHeight="1" x14ac:dyDescent="0.3">
      <c r="D182"/>
      <c r="E182"/>
      <c r="G182"/>
      <c r="H182"/>
      <c r="I182"/>
    </row>
    <row r="183" spans="4:9" ht="14.45" customHeight="1" x14ac:dyDescent="0.3">
      <c r="D183"/>
      <c r="E183"/>
      <c r="G183"/>
      <c r="H183"/>
      <c r="I183"/>
    </row>
    <row r="184" spans="4:9" ht="14.45" customHeight="1" x14ac:dyDescent="0.3">
      <c r="D184"/>
      <c r="E184"/>
      <c r="G184"/>
      <c r="H184"/>
      <c r="I184"/>
    </row>
    <row r="185" spans="4:9" ht="14.45" customHeight="1" x14ac:dyDescent="0.3">
      <c r="E185"/>
    </row>
  </sheetData>
  <mergeCells count="16">
    <mergeCell ref="V1:W1"/>
    <mergeCell ref="Y1:Z1"/>
    <mergeCell ref="G38:H39"/>
    <mergeCell ref="G40:H41"/>
    <mergeCell ref="A37:B37"/>
    <mergeCell ref="A33:B33"/>
    <mergeCell ref="B39:B40"/>
    <mergeCell ref="A32:B32"/>
    <mergeCell ref="N14:O14"/>
    <mergeCell ref="N37:O37"/>
    <mergeCell ref="N33:O33"/>
    <mergeCell ref="N30:O30"/>
    <mergeCell ref="N38:O38"/>
    <mergeCell ref="N35:O35"/>
    <mergeCell ref="N40:O40"/>
    <mergeCell ref="N39:O39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8"/>
  <sheetViews>
    <sheetView showGridLines="0" workbookViewId="0">
      <selection activeCell="E28" sqref="E28"/>
    </sheetView>
  </sheetViews>
  <sheetFormatPr defaultRowHeight="15.75" x14ac:dyDescent="0.3"/>
  <cols>
    <col min="1" max="4" width="8.88671875" style="1209"/>
    <col min="5" max="5" width="17.109375" style="1209" customWidth="1"/>
    <col min="6" max="6" width="16" style="1209" customWidth="1"/>
    <col min="7" max="7" width="8.88671875" style="1209"/>
    <col min="8" max="8" width="10.33203125" style="1209" customWidth="1"/>
    <col min="9" max="9" width="13.77734375" style="1209" customWidth="1"/>
    <col min="10" max="14" width="8.88671875" style="1209"/>
    <col min="15" max="15" width="11.44140625" style="1209" customWidth="1"/>
    <col min="16" max="16" width="8" style="1209" customWidth="1"/>
    <col min="17" max="18" width="6.88671875" style="1209" customWidth="1"/>
    <col min="19" max="19" width="8" style="1209" customWidth="1"/>
    <col min="20" max="21" width="6.88671875" style="1209" customWidth="1"/>
    <col min="22" max="22" width="8" style="1209" customWidth="1"/>
    <col min="23" max="24" width="6.88671875" style="1209" customWidth="1"/>
    <col min="25" max="25" width="23.44140625" style="1209" customWidth="1"/>
    <col min="26" max="26" width="21.88671875" style="1209" customWidth="1"/>
    <col min="27" max="27" width="23" style="1209" customWidth="1"/>
    <col min="28" max="28" width="23.6640625" style="1209" customWidth="1"/>
    <col min="29" max="29" width="7.77734375" style="1209" customWidth="1"/>
    <col min="30" max="30" width="17.88671875" style="1209" customWidth="1"/>
    <col min="31" max="31" width="16.6640625" style="1209" customWidth="1"/>
    <col min="32" max="32" width="11.44140625" style="1209" customWidth="1"/>
    <col min="33" max="34" width="12.77734375" style="1209" customWidth="1"/>
    <col min="35" max="35" width="6.6640625" style="1209" customWidth="1"/>
    <col min="36" max="36" width="10.109375" style="1209" customWidth="1"/>
    <col min="37" max="37" width="11.5546875" style="1209" customWidth="1"/>
    <col min="38" max="38" width="5.6640625" style="1354" customWidth="1"/>
    <col min="39" max="39" width="11.44140625" style="1209" customWidth="1"/>
    <col min="40" max="40" width="3.5546875" style="1209" customWidth="1"/>
    <col min="41" max="16384" width="8.88671875" style="1209"/>
  </cols>
  <sheetData>
    <row r="1" spans="1:40" ht="16.5" x14ac:dyDescent="0.3">
      <c r="A1" s="1209" t="s">
        <v>3194</v>
      </c>
      <c r="O1" s="1211" t="s">
        <v>3193</v>
      </c>
      <c r="P1" s="1211" t="s">
        <v>3192</v>
      </c>
      <c r="Q1" s="1211" t="s">
        <v>3191</v>
      </c>
      <c r="R1" s="1211" t="s">
        <v>3190</v>
      </c>
      <c r="S1" s="1211" t="s">
        <v>3189</v>
      </c>
      <c r="T1" s="1211" t="s">
        <v>3188</v>
      </c>
      <c r="U1" s="1211" t="s">
        <v>3187</v>
      </c>
      <c r="V1" s="1211" t="s">
        <v>3186</v>
      </c>
      <c r="W1" s="1211" t="s">
        <v>3185</v>
      </c>
      <c r="X1" s="1211" t="s">
        <v>3184</v>
      </c>
      <c r="Z1" s="1712" t="s">
        <v>3359</v>
      </c>
      <c r="AA1" s="1713"/>
      <c r="AF1" s="1346" t="s">
        <v>721</v>
      </c>
      <c r="AG1" s="1346" t="s">
        <v>2267</v>
      </c>
      <c r="AH1" s="1346" t="s">
        <v>2268</v>
      </c>
      <c r="AI1" s="1346" t="s">
        <v>3440</v>
      </c>
      <c r="AJ1" s="1346" t="s">
        <v>3441</v>
      </c>
      <c r="AK1" s="1346" t="s">
        <v>3444</v>
      </c>
      <c r="AL1" s="1363" t="s">
        <v>894</v>
      </c>
      <c r="AM1" s="1361" t="s">
        <v>3451</v>
      </c>
      <c r="AN1" s="1362">
        <v>1</v>
      </c>
    </row>
    <row r="2" spans="1:40" ht="16.5" x14ac:dyDescent="0.3">
      <c r="A2" s="1209" t="s">
        <v>3183</v>
      </c>
      <c r="O2" s="1211">
        <v>0</v>
      </c>
      <c r="P2" s="1211">
        <v>18</v>
      </c>
      <c r="Q2" s="1211">
        <v>0</v>
      </c>
      <c r="R2" s="1211">
        <v>1</v>
      </c>
      <c r="S2" s="1211">
        <v>18</v>
      </c>
      <c r="T2" s="1211">
        <v>0</v>
      </c>
      <c r="U2" s="1211">
        <v>1</v>
      </c>
      <c r="V2" s="1211">
        <v>18</v>
      </c>
      <c r="W2" s="1211">
        <v>0</v>
      </c>
      <c r="X2" s="1211">
        <v>1</v>
      </c>
      <c r="Y2" s="1253" t="s">
        <v>3356</v>
      </c>
      <c r="Z2" s="1258" t="s">
        <v>3339</v>
      </c>
      <c r="AA2" s="1259" t="s">
        <v>3346</v>
      </c>
      <c r="AC2" s="1324" t="s">
        <v>3426</v>
      </c>
      <c r="AD2" s="1324" t="s">
        <v>3425</v>
      </c>
      <c r="AE2" s="1324" t="s">
        <v>3424</v>
      </c>
      <c r="AF2" s="1347" t="s">
        <v>3447</v>
      </c>
      <c r="AG2" s="1345" t="s">
        <v>3435</v>
      </c>
      <c r="AH2" s="1345" t="s">
        <v>3435</v>
      </c>
      <c r="AI2" s="1351" t="s">
        <v>453</v>
      </c>
      <c r="AJ2" s="1345" t="s">
        <v>3434</v>
      </c>
      <c r="AK2" s="1350" t="s">
        <v>3434</v>
      </c>
      <c r="AL2" s="1366" t="s">
        <v>453</v>
      </c>
      <c r="AM2" s="1336" t="s">
        <v>3429</v>
      </c>
      <c r="AN2" s="1337">
        <v>20</v>
      </c>
    </row>
    <row r="3" spans="1:40" ht="16.5" x14ac:dyDescent="0.3">
      <c r="A3" s="1209" t="s">
        <v>3182</v>
      </c>
      <c r="O3" s="1251">
        <v>16.6666666666666</v>
      </c>
      <c r="P3" s="1251">
        <v>20.733333333333299</v>
      </c>
      <c r="Q3" s="1252">
        <v>8.3333333333333297E-3</v>
      </c>
      <c r="R3" s="1252">
        <v>0.99166666666666603</v>
      </c>
      <c r="S3" s="1251">
        <v>20.733333333333299</v>
      </c>
      <c r="T3" s="1252">
        <v>8.3333333333333297E-3</v>
      </c>
      <c r="U3" s="1252">
        <v>0.99166666666666603</v>
      </c>
      <c r="V3" s="1251">
        <v>20.733333333333299</v>
      </c>
      <c r="W3" s="1252">
        <v>8.3333333333333297E-3</v>
      </c>
      <c r="X3" s="1252">
        <v>0.99166666666666603</v>
      </c>
      <c r="Z3" s="455" t="s">
        <v>3337</v>
      </c>
      <c r="AA3" s="1260" t="s">
        <v>3357</v>
      </c>
      <c r="AD3" s="1324" t="s">
        <v>3427</v>
      </c>
      <c r="AE3" s="1324" t="s">
        <v>125</v>
      </c>
      <c r="AF3" s="1345" t="s">
        <v>3448</v>
      </c>
      <c r="AG3" s="1345" t="s">
        <v>3450</v>
      </c>
      <c r="AH3" s="1345" t="s">
        <v>3450</v>
      </c>
      <c r="AI3" s="1349" t="s">
        <v>808</v>
      </c>
      <c r="AJ3" s="1345" t="s">
        <v>3443</v>
      </c>
      <c r="AK3" s="1352" t="s">
        <v>3442</v>
      </c>
      <c r="AL3" s="1367" t="s">
        <v>808</v>
      </c>
      <c r="AM3" s="1336" t="s">
        <v>3430</v>
      </c>
      <c r="AN3" s="1337">
        <v>4</v>
      </c>
    </row>
    <row r="4" spans="1:40" ht="16.5" x14ac:dyDescent="0.3">
      <c r="A4" s="1209" t="s">
        <v>3181</v>
      </c>
      <c r="O4" s="1251">
        <v>33.3333333333333</v>
      </c>
      <c r="P4" s="1251">
        <v>23.466666666666601</v>
      </c>
      <c r="Q4" s="1252">
        <v>1.6666666666666601E-2</v>
      </c>
      <c r="R4" s="1252">
        <v>0.98333333333333295</v>
      </c>
      <c r="S4" s="1251">
        <v>23.466666666666601</v>
      </c>
      <c r="T4" s="1252">
        <v>1.6666666666666601E-2</v>
      </c>
      <c r="U4" s="1252">
        <v>0.98333333333333295</v>
      </c>
      <c r="V4" s="1251">
        <v>23.466666666666601</v>
      </c>
      <c r="W4" s="1252">
        <v>1.6666666666666601E-2</v>
      </c>
      <c r="X4" s="1252">
        <v>0.98333333333333295</v>
      </c>
      <c r="Z4" s="1254" t="s">
        <v>3338</v>
      </c>
      <c r="AA4" s="1261" t="s">
        <v>3358</v>
      </c>
      <c r="AC4" s="1324" t="s">
        <v>721</v>
      </c>
      <c r="AD4" s="1324" t="s">
        <v>3425</v>
      </c>
      <c r="AE4" s="1324" t="s">
        <v>3428</v>
      </c>
      <c r="AF4" s="1345" t="s">
        <v>3449</v>
      </c>
      <c r="AG4" s="1353"/>
      <c r="AH4" s="1348"/>
      <c r="AI4" s="1355"/>
      <c r="AJ4" s="1359"/>
      <c r="AK4" s="1356" t="s">
        <v>3443</v>
      </c>
      <c r="AL4" s="1367"/>
      <c r="AM4" s="1336" t="s">
        <v>3431</v>
      </c>
      <c r="AN4" s="1337">
        <v>2</v>
      </c>
    </row>
    <row r="5" spans="1:40" ht="16.5" x14ac:dyDescent="0.3">
      <c r="A5" s="1209" t="s">
        <v>3180</v>
      </c>
      <c r="O5" s="1251">
        <v>50</v>
      </c>
      <c r="P5" s="1251">
        <v>26.2</v>
      </c>
      <c r="Q5" s="1252">
        <v>2.5000000000000001E-2</v>
      </c>
      <c r="R5" s="1252">
        <v>0.97499999999999998</v>
      </c>
      <c r="S5" s="1251">
        <v>26.2</v>
      </c>
      <c r="T5" s="1252">
        <v>2.5000000000000001E-2</v>
      </c>
      <c r="U5" s="1252">
        <v>0.97499999999999998</v>
      </c>
      <c r="V5" s="1251">
        <v>26.2</v>
      </c>
      <c r="W5" s="1252">
        <v>2.5000000000000001E-2</v>
      </c>
      <c r="X5" s="1252">
        <v>0.97499999999999998</v>
      </c>
      <c r="Z5" s="942" t="s">
        <v>3340</v>
      </c>
      <c r="AA5" s="1256" t="s">
        <v>3341</v>
      </c>
      <c r="AD5" s="1324" t="s">
        <v>3429</v>
      </c>
      <c r="AE5" s="1324"/>
      <c r="AF5" s="1348"/>
      <c r="AG5" s="1353"/>
      <c r="AH5" s="1359"/>
      <c r="AI5" s="1355"/>
      <c r="AJ5" s="1232"/>
      <c r="AK5" s="1347" t="s">
        <v>3445</v>
      </c>
      <c r="AL5" s="1364"/>
      <c r="AM5" s="1336" t="s">
        <v>914</v>
      </c>
      <c r="AN5" s="1337">
        <v>2</v>
      </c>
    </row>
    <row r="6" spans="1:40" ht="16.5" x14ac:dyDescent="0.3">
      <c r="A6" s="1209" t="s">
        <v>3179</v>
      </c>
      <c r="O6" s="1251">
        <v>66.6666666666666</v>
      </c>
      <c r="P6" s="1251">
        <v>28.933333333333302</v>
      </c>
      <c r="Q6" s="1252">
        <v>3.3333333333333298E-2</v>
      </c>
      <c r="R6" s="1252">
        <v>0.96666666666666601</v>
      </c>
      <c r="S6" s="1251">
        <v>28.933333333333302</v>
      </c>
      <c r="T6" s="1252">
        <v>3.3333333333333298E-2</v>
      </c>
      <c r="U6" s="1252">
        <v>0.96666666666666601</v>
      </c>
      <c r="V6" s="1251">
        <v>28.933333333333302</v>
      </c>
      <c r="W6" s="1252">
        <v>3.3333333333333298E-2</v>
      </c>
      <c r="X6" s="1252">
        <v>0.96666666666666601</v>
      </c>
      <c r="Z6" s="942" t="s">
        <v>3351</v>
      </c>
      <c r="AA6" s="1256" t="s">
        <v>3352</v>
      </c>
      <c r="AD6" s="1324" t="s">
        <v>3438</v>
      </c>
      <c r="AE6" s="1324" t="s">
        <v>3439</v>
      </c>
      <c r="AF6" s="1349"/>
      <c r="AG6" s="1357"/>
      <c r="AH6" s="1360"/>
      <c r="AI6" s="1358"/>
      <c r="AJ6" s="1234"/>
      <c r="AK6" s="1348" t="s">
        <v>3446</v>
      </c>
      <c r="AL6" s="1365"/>
      <c r="AM6" s="1336" t="s">
        <v>3436</v>
      </c>
      <c r="AN6" s="1337">
        <v>3</v>
      </c>
    </row>
    <row r="7" spans="1:40" ht="16.5" x14ac:dyDescent="0.3">
      <c r="O7" s="1251">
        <v>83.3333333333333</v>
      </c>
      <c r="P7" s="1251">
        <v>31.6666666666666</v>
      </c>
      <c r="Q7" s="1252">
        <v>4.1666666666666602E-2</v>
      </c>
      <c r="R7" s="1252">
        <v>0.95833333333333304</v>
      </c>
      <c r="S7" s="1251">
        <v>31.6666666666666</v>
      </c>
      <c r="T7" s="1252">
        <v>4.1666666666666602E-2</v>
      </c>
      <c r="U7" s="1252">
        <v>0.95833333333333304</v>
      </c>
      <c r="V7" s="1251">
        <v>31.6666666666666</v>
      </c>
      <c r="W7" s="1252">
        <v>4.1666666666666602E-2</v>
      </c>
      <c r="X7" s="1252">
        <v>0.95833333333333304</v>
      </c>
      <c r="Z7" s="942" t="s">
        <v>3354</v>
      </c>
      <c r="AA7" s="1256" t="s">
        <v>3353</v>
      </c>
      <c r="AC7" s="1324" t="s">
        <v>3437</v>
      </c>
      <c r="AD7" s="1324" t="s">
        <v>3434</v>
      </c>
      <c r="AG7" s="1324"/>
      <c r="AK7" s="1348" t="s">
        <v>3452</v>
      </c>
      <c r="AM7" s="1336" t="s">
        <v>3432</v>
      </c>
      <c r="AN7" s="1337">
        <v>4</v>
      </c>
    </row>
    <row r="8" spans="1:40" ht="16.5" x14ac:dyDescent="0.3">
      <c r="O8" s="1251">
        <v>100</v>
      </c>
      <c r="P8" s="1251">
        <v>34.4</v>
      </c>
      <c r="Q8" s="1252">
        <v>0.05</v>
      </c>
      <c r="R8" s="1252">
        <v>0.95</v>
      </c>
      <c r="S8" s="1251">
        <v>34.4</v>
      </c>
      <c r="T8" s="1252">
        <v>0.05</v>
      </c>
      <c r="U8" s="1252">
        <v>0.95</v>
      </c>
      <c r="V8" s="1251">
        <v>34.4</v>
      </c>
      <c r="W8" s="1252">
        <v>0.05</v>
      </c>
      <c r="X8" s="1252">
        <v>0.95</v>
      </c>
      <c r="Z8" s="942" t="s">
        <v>3342</v>
      </c>
      <c r="AA8" s="1256" t="s">
        <v>3343</v>
      </c>
      <c r="AK8" s="1348" t="s">
        <v>3453</v>
      </c>
      <c r="AM8" s="1336" t="s">
        <v>3435</v>
      </c>
      <c r="AN8" s="1337">
        <v>2</v>
      </c>
    </row>
    <row r="9" spans="1:40" ht="16.5" x14ac:dyDescent="0.3">
      <c r="O9" s="1251">
        <v>116.666666666666</v>
      </c>
      <c r="P9" s="1251">
        <v>37.133333333333297</v>
      </c>
      <c r="Q9" s="1252">
        <v>5.83333333333333E-2</v>
      </c>
      <c r="R9" s="1252">
        <v>0.94166666666666599</v>
      </c>
      <c r="S9" s="1251">
        <v>37.133333333333297</v>
      </c>
      <c r="T9" s="1252">
        <v>5.83333333333333E-2</v>
      </c>
      <c r="U9" s="1252">
        <v>0.94166666666666599</v>
      </c>
      <c r="V9" s="1251">
        <v>37.133333333333297</v>
      </c>
      <c r="W9" s="1252">
        <v>5.83333333333333E-2</v>
      </c>
      <c r="X9" s="1252">
        <v>0.94166666666666599</v>
      </c>
      <c r="Z9" s="1255" t="s">
        <v>3344</v>
      </c>
      <c r="AA9" s="1257" t="s">
        <v>3345</v>
      </c>
      <c r="AK9" s="1349" t="s">
        <v>3454</v>
      </c>
      <c r="AM9" s="1338" t="s">
        <v>3433</v>
      </c>
      <c r="AN9" s="1339">
        <v>2</v>
      </c>
    </row>
    <row r="10" spans="1:40" ht="16.5" x14ac:dyDescent="0.3">
      <c r="O10" s="1251">
        <v>133.333333333333</v>
      </c>
      <c r="P10" s="1251">
        <v>39.866666666666603</v>
      </c>
      <c r="Q10" s="1252">
        <v>6.6666666666666596E-2</v>
      </c>
      <c r="R10" s="1252">
        <v>0.93333333333333302</v>
      </c>
      <c r="S10" s="1251">
        <v>39.866666666666603</v>
      </c>
      <c r="T10" s="1252">
        <v>6.6666666666666596E-2</v>
      </c>
      <c r="U10" s="1252">
        <v>0.93333333333333302</v>
      </c>
      <c r="V10" s="1251">
        <v>39.866666666666603</v>
      </c>
      <c r="W10" s="1252">
        <v>6.6666666666666596E-2</v>
      </c>
      <c r="X10" s="1252">
        <v>0.93333333333333302</v>
      </c>
      <c r="Z10" s="1262" t="s">
        <v>3347</v>
      </c>
      <c r="AA10" s="1263" t="s">
        <v>3348</v>
      </c>
      <c r="AN10" s="1344">
        <f>SUM(AN1:AN9)</f>
        <v>40</v>
      </c>
    </row>
    <row r="11" spans="1:40" ht="16.5" x14ac:dyDescent="0.3">
      <c r="O11" s="1251">
        <v>150</v>
      </c>
      <c r="P11" s="1251">
        <v>42.599999999999902</v>
      </c>
      <c r="Q11" s="1252">
        <v>7.4999999999999997E-2</v>
      </c>
      <c r="R11" s="1252">
        <v>0.92500000000000004</v>
      </c>
      <c r="S11" s="1251">
        <v>42.599999999999902</v>
      </c>
      <c r="T11" s="1252">
        <v>7.4999999999999997E-2</v>
      </c>
      <c r="U11" s="1252">
        <v>0.92500000000000004</v>
      </c>
      <c r="V11" s="1251">
        <v>42.599999999999902</v>
      </c>
      <c r="W11" s="1252">
        <v>7.4999999999999997E-2</v>
      </c>
      <c r="X11" s="1252">
        <v>0.92500000000000004</v>
      </c>
      <c r="Z11" s="1708" t="s">
        <v>3349</v>
      </c>
      <c r="AA11" s="1709"/>
      <c r="AB11" s="1211" t="s">
        <v>3355</v>
      </c>
    </row>
    <row r="12" spans="1:40" ht="16.5" x14ac:dyDescent="0.3">
      <c r="G12" s="1218" t="s">
        <v>3224</v>
      </c>
      <c r="I12" s="1210" t="s">
        <v>3208</v>
      </c>
      <c r="O12" s="1251">
        <v>166.666666666666</v>
      </c>
      <c r="P12" s="1251">
        <v>45.3333333333333</v>
      </c>
      <c r="Q12" s="1252">
        <v>8.3333333333333301E-2</v>
      </c>
      <c r="R12" s="1252">
        <v>0.91666666666666596</v>
      </c>
      <c r="S12" s="1251">
        <v>45.3333333333333</v>
      </c>
      <c r="T12" s="1252">
        <v>8.3333333333333301E-2</v>
      </c>
      <c r="U12" s="1252">
        <v>0.91666666666666596</v>
      </c>
      <c r="V12" s="1251">
        <v>45.3333333333333</v>
      </c>
      <c r="W12" s="1252">
        <v>8.3333333333333301E-2</v>
      </c>
      <c r="X12" s="1252">
        <v>0.91666666666666596</v>
      </c>
      <c r="Z12" s="1710" t="s">
        <v>3350</v>
      </c>
      <c r="AA12" s="1711"/>
    </row>
    <row r="13" spans="1:40" ht="16.5" x14ac:dyDescent="0.3">
      <c r="A13" s="1209">
        <v>1030</v>
      </c>
      <c r="G13" s="1219" t="s">
        <v>3225</v>
      </c>
      <c r="H13" s="1211" t="s">
        <v>1615</v>
      </c>
      <c r="I13" s="1211" t="s">
        <v>808</v>
      </c>
      <c r="J13" s="1211" t="s">
        <v>729</v>
      </c>
      <c r="O13" s="1251">
        <v>183.333333333333</v>
      </c>
      <c r="P13" s="1251">
        <v>48.066666666666599</v>
      </c>
      <c r="Q13" s="1252">
        <v>9.1666666666666605E-2</v>
      </c>
      <c r="R13" s="1252">
        <v>0.90833333333333299</v>
      </c>
      <c r="S13" s="1251">
        <v>48.066666666666599</v>
      </c>
      <c r="T13" s="1252">
        <v>9.1666666666666605E-2</v>
      </c>
      <c r="U13" s="1252">
        <v>0.90833333333333299</v>
      </c>
      <c r="V13" s="1251">
        <v>48.066666666666599</v>
      </c>
      <c r="W13" s="1252">
        <v>9.1666666666666605E-2</v>
      </c>
      <c r="X13" s="1252">
        <v>0.90833333333333299</v>
      </c>
    </row>
    <row r="14" spans="1:40" ht="16.5" x14ac:dyDescent="0.3">
      <c r="A14" s="1209">
        <v>635</v>
      </c>
      <c r="B14" s="1209">
        <v>635</v>
      </c>
      <c r="E14" s="1209" t="s">
        <v>3178</v>
      </c>
      <c r="G14" s="1219" t="s">
        <v>3225</v>
      </c>
      <c r="H14" s="1211" t="s">
        <v>1615</v>
      </c>
      <c r="I14" s="1211" t="s">
        <v>1593</v>
      </c>
      <c r="J14" s="1211" t="s">
        <v>729</v>
      </c>
      <c r="O14" s="1251">
        <v>200</v>
      </c>
      <c r="P14" s="1251">
        <v>50.8</v>
      </c>
      <c r="Q14" s="1252">
        <v>0.1</v>
      </c>
      <c r="R14" s="1252">
        <v>0.9</v>
      </c>
      <c r="S14" s="1251">
        <v>50.8</v>
      </c>
      <c r="T14" s="1252">
        <v>0.1</v>
      </c>
      <c r="U14" s="1252">
        <v>0.9</v>
      </c>
      <c r="V14" s="1251">
        <v>50.8</v>
      </c>
      <c r="W14" s="1252">
        <v>0.1</v>
      </c>
      <c r="X14" s="1252">
        <v>0.9</v>
      </c>
    </row>
    <row r="15" spans="1:40" ht="16.5" x14ac:dyDescent="0.3">
      <c r="A15" s="1209">
        <f>A14/A13</f>
        <v>0.61650485436893199</v>
      </c>
      <c r="B15" s="1209">
        <f>B14/A13</f>
        <v>0.61650485436893199</v>
      </c>
      <c r="C15" s="1209">
        <f>B15*13</f>
        <v>8.0145631067961158</v>
      </c>
      <c r="D15" s="1212" t="s">
        <v>268</v>
      </c>
      <c r="E15" s="1209" t="s">
        <v>3177</v>
      </c>
      <c r="G15" s="1219" t="s">
        <v>3225</v>
      </c>
      <c r="H15" s="1211" t="s">
        <v>1615</v>
      </c>
      <c r="I15" s="1211" t="s">
        <v>3195</v>
      </c>
      <c r="J15" s="1211" t="s">
        <v>729</v>
      </c>
      <c r="O15" s="1251">
        <v>216.666666666666</v>
      </c>
      <c r="P15" s="1251">
        <v>53.533333333333303</v>
      </c>
      <c r="Q15" s="1252">
        <v>0.108333333333333</v>
      </c>
      <c r="R15" s="1252">
        <v>0.89166666666666605</v>
      </c>
      <c r="S15" s="1251">
        <v>53.533333333333303</v>
      </c>
      <c r="T15" s="1252">
        <v>0.108333333333333</v>
      </c>
      <c r="U15" s="1252">
        <v>0.89166666666666605</v>
      </c>
      <c r="V15" s="1251">
        <v>53.533333333333303</v>
      </c>
      <c r="W15" s="1252">
        <v>0.108333333333333</v>
      </c>
      <c r="X15" s="1252">
        <v>0.89166666666666605</v>
      </c>
      <c r="Z15" s="1231"/>
    </row>
    <row r="16" spans="1:40" ht="16.5" x14ac:dyDescent="0.3">
      <c r="C16" s="1209">
        <f>B15*4</f>
        <v>2.4660194174757279</v>
      </c>
      <c r="E16" s="1209" t="s">
        <v>3176</v>
      </c>
      <c r="G16" s="1219" t="s">
        <v>3225</v>
      </c>
      <c r="H16" s="1211" t="s">
        <v>1615</v>
      </c>
      <c r="I16" s="1211" t="s">
        <v>1595</v>
      </c>
      <c r="J16" s="1211" t="s">
        <v>729</v>
      </c>
      <c r="O16" s="1251">
        <v>233.333333333333</v>
      </c>
      <c r="P16" s="1251">
        <v>56.266666666666602</v>
      </c>
      <c r="Q16" s="1252">
        <v>0.116666666666666</v>
      </c>
      <c r="R16" s="1252">
        <v>0.88333333333333297</v>
      </c>
      <c r="S16" s="1251">
        <v>56.266666666666602</v>
      </c>
      <c r="T16" s="1252">
        <v>0.116666666666666</v>
      </c>
      <c r="U16" s="1252">
        <v>0.88333333333333297</v>
      </c>
      <c r="V16" s="1251">
        <v>56.266666666666602</v>
      </c>
      <c r="W16" s="1252">
        <v>0.116666666666666</v>
      </c>
      <c r="X16" s="1252">
        <v>0.88333333333333297</v>
      </c>
    </row>
    <row r="17" spans="1:26" ht="16.5" x14ac:dyDescent="0.3">
      <c r="A17" s="1209">
        <v>15</v>
      </c>
      <c r="E17" s="1209" t="s">
        <v>3175</v>
      </c>
      <c r="G17" s="1219" t="s">
        <v>3225</v>
      </c>
      <c r="H17" s="1211" t="s">
        <v>1615</v>
      </c>
      <c r="I17" s="1211" t="s">
        <v>1597</v>
      </c>
      <c r="J17" s="1211" t="s">
        <v>729</v>
      </c>
      <c r="O17" s="1251">
        <v>250</v>
      </c>
      <c r="P17" s="1251">
        <v>59</v>
      </c>
      <c r="Q17" s="1252">
        <v>0.125</v>
      </c>
      <c r="R17" s="1252">
        <v>0.875</v>
      </c>
      <c r="S17" s="1251">
        <v>59</v>
      </c>
      <c r="T17" s="1252">
        <v>0.125</v>
      </c>
      <c r="U17" s="1252">
        <v>0.875</v>
      </c>
      <c r="V17" s="1251">
        <v>59</v>
      </c>
      <c r="W17" s="1252">
        <v>0.125</v>
      </c>
      <c r="X17" s="1252">
        <v>0.875</v>
      </c>
    </row>
    <row r="18" spans="1:26" ht="16.5" x14ac:dyDescent="0.3">
      <c r="A18" s="1209">
        <f>A17*A15</f>
        <v>9.2475728155339798</v>
      </c>
      <c r="E18" s="1209" t="s">
        <v>3174</v>
      </c>
      <c r="G18" s="1219" t="s">
        <v>3225</v>
      </c>
      <c r="H18" s="1211" t="s">
        <v>1615</v>
      </c>
      <c r="I18" s="1211" t="s">
        <v>3196</v>
      </c>
      <c r="J18" s="1211" t="s">
        <v>2328</v>
      </c>
      <c r="K18" s="1217" t="s">
        <v>3227</v>
      </c>
      <c r="O18" s="1251">
        <v>266.666666666666</v>
      </c>
      <c r="P18" s="1251">
        <v>61.733333333333299</v>
      </c>
      <c r="Q18" s="1252">
        <v>0.133333333333333</v>
      </c>
      <c r="R18" s="1252">
        <v>0.86666666666666603</v>
      </c>
      <c r="S18" s="1251">
        <v>61.733333333333299</v>
      </c>
      <c r="T18" s="1252">
        <v>0.133333333333333</v>
      </c>
      <c r="U18" s="1252">
        <v>0.86666666666666603</v>
      </c>
      <c r="V18" s="1251">
        <v>61.733333333333299</v>
      </c>
      <c r="W18" s="1252">
        <v>0.133333333333333</v>
      </c>
      <c r="X18" s="1252">
        <v>0.86666666666666603</v>
      </c>
    </row>
    <row r="19" spans="1:26" ht="16.5" x14ac:dyDescent="0.3">
      <c r="A19" s="1209">
        <v>4</v>
      </c>
      <c r="E19" s="1209" t="s">
        <v>3173</v>
      </c>
      <c r="G19" s="1219" t="s">
        <v>3225</v>
      </c>
      <c r="H19" s="1211" t="s">
        <v>1615</v>
      </c>
      <c r="I19" s="1211" t="s">
        <v>3197</v>
      </c>
      <c r="J19" s="1211" t="s">
        <v>729</v>
      </c>
      <c r="O19" s="1251">
        <v>283.33333333333297</v>
      </c>
      <c r="P19" s="1251">
        <v>64.466666666666598</v>
      </c>
      <c r="Q19" s="1252">
        <v>0.141666666666666</v>
      </c>
      <c r="R19" s="1252">
        <v>0.85833333333333295</v>
      </c>
      <c r="S19" s="1251">
        <v>64.466666666666598</v>
      </c>
      <c r="T19" s="1252">
        <v>0.141666666666666</v>
      </c>
      <c r="U19" s="1252">
        <v>0.85833333333333295</v>
      </c>
      <c r="V19" s="1251">
        <v>64.466666666666598</v>
      </c>
      <c r="W19" s="1252">
        <v>0.141666666666666</v>
      </c>
      <c r="X19" s="1252">
        <v>0.85833333333333295</v>
      </c>
    </row>
    <row r="20" spans="1:26" ht="16.5" x14ac:dyDescent="0.3">
      <c r="A20" s="1209">
        <f>A18-A19</f>
        <v>5.2475728155339798</v>
      </c>
      <c r="E20" s="1209" t="s">
        <v>3172</v>
      </c>
      <c r="G20" s="1219" t="s">
        <v>3225</v>
      </c>
      <c r="H20" s="1211" t="s">
        <v>1615</v>
      </c>
      <c r="I20" s="1211" t="s">
        <v>728</v>
      </c>
      <c r="J20" s="1211" t="s">
        <v>2328</v>
      </c>
      <c r="K20" s="1217" t="s">
        <v>3222</v>
      </c>
      <c r="O20" s="1251">
        <v>300</v>
      </c>
      <c r="P20" s="1251">
        <v>67.199999999999903</v>
      </c>
      <c r="Q20" s="1252">
        <v>0.15</v>
      </c>
      <c r="R20" s="1252">
        <v>0.85</v>
      </c>
      <c r="S20" s="1251">
        <v>67.199999999999903</v>
      </c>
      <c r="T20" s="1252">
        <v>0.15</v>
      </c>
      <c r="U20" s="1252">
        <v>0.85</v>
      </c>
      <c r="V20" s="1251">
        <v>67.199999999999903</v>
      </c>
      <c r="W20" s="1252">
        <v>0.15</v>
      </c>
      <c r="X20" s="1252">
        <v>0.85</v>
      </c>
    </row>
    <row r="21" spans="1:26" ht="16.5" x14ac:dyDescent="0.3">
      <c r="E21" s="1217" t="s">
        <v>3228</v>
      </c>
      <c r="G21" s="1219" t="s">
        <v>3225</v>
      </c>
      <c r="H21" s="1211" t="s">
        <v>1615</v>
      </c>
      <c r="I21" s="1211" t="s">
        <v>731</v>
      </c>
      <c r="J21" s="1211" t="s">
        <v>2328</v>
      </c>
      <c r="K21" s="1217" t="s">
        <v>3223</v>
      </c>
      <c r="O21" s="1251">
        <v>316.666666666666</v>
      </c>
      <c r="P21" s="1251">
        <v>69.933333333333294</v>
      </c>
      <c r="Q21" s="1252">
        <v>0.15833333333333299</v>
      </c>
      <c r="R21" s="1252">
        <v>0.84166666666666601</v>
      </c>
      <c r="S21" s="1251">
        <v>69.933333333333294</v>
      </c>
      <c r="T21" s="1252">
        <v>0.15833333333333299</v>
      </c>
      <c r="U21" s="1252">
        <v>0.84166666666666601</v>
      </c>
      <c r="V21" s="1251">
        <v>69.933333333333294</v>
      </c>
      <c r="W21" s="1252">
        <v>0.15833333333333299</v>
      </c>
      <c r="X21" s="1252">
        <v>0.84166666666666601</v>
      </c>
    </row>
    <row r="22" spans="1:26" ht="16.5" x14ac:dyDescent="0.3">
      <c r="E22" s="1217" t="s">
        <v>3229</v>
      </c>
      <c r="G22" s="1219" t="s">
        <v>3226</v>
      </c>
      <c r="H22" s="1211" t="s">
        <v>3212</v>
      </c>
      <c r="I22" s="1211" t="s">
        <v>1886</v>
      </c>
      <c r="J22" s="1211" t="s">
        <v>2328</v>
      </c>
      <c r="O22" s="1251">
        <v>333.33333333333297</v>
      </c>
      <c r="P22" s="1251">
        <v>72.6666666666666</v>
      </c>
      <c r="Q22" s="1252">
        <v>0.16666666666666599</v>
      </c>
      <c r="R22" s="1252">
        <v>0.83333333333333304</v>
      </c>
      <c r="S22" s="1251">
        <v>72.6666666666666</v>
      </c>
      <c r="T22" s="1252">
        <v>0.16666666666666599</v>
      </c>
      <c r="U22" s="1252">
        <v>0.83333333333333304</v>
      </c>
      <c r="V22" s="1251">
        <v>72.6666666666666</v>
      </c>
      <c r="W22" s="1252">
        <v>0.16666666666666599</v>
      </c>
      <c r="X22" s="1252">
        <v>0.83333333333333304</v>
      </c>
      <c r="Z22" s="1231"/>
    </row>
    <row r="23" spans="1:26" ht="16.5" x14ac:dyDescent="0.3">
      <c r="E23" s="1217" t="s">
        <v>3230</v>
      </c>
      <c r="G23" s="1218"/>
      <c r="H23" s="1211" t="s">
        <v>1615</v>
      </c>
      <c r="I23" s="1211" t="s">
        <v>467</v>
      </c>
      <c r="J23" s="1211" t="s">
        <v>2328</v>
      </c>
      <c r="O23" s="1251">
        <v>350</v>
      </c>
      <c r="P23" s="1251">
        <v>75.400000000000006</v>
      </c>
      <c r="Q23" s="1252">
        <v>0.17499999999999999</v>
      </c>
      <c r="R23" s="1252">
        <v>0.82499999999999996</v>
      </c>
      <c r="S23" s="1251">
        <v>75.400000000000006</v>
      </c>
      <c r="T23" s="1252">
        <v>0.17499999999999999</v>
      </c>
      <c r="U23" s="1252">
        <v>0.82499999999999996</v>
      </c>
      <c r="V23" s="1251">
        <v>75.400000000000006</v>
      </c>
      <c r="W23" s="1252">
        <v>0.17499999999999999</v>
      </c>
      <c r="X23" s="1252">
        <v>0.82499999999999996</v>
      </c>
    </row>
    <row r="24" spans="1:26" ht="16.5" x14ac:dyDescent="0.3">
      <c r="G24" s="1218"/>
      <c r="H24" s="1211" t="s">
        <v>3211</v>
      </c>
      <c r="I24" s="1211" t="s">
        <v>3206</v>
      </c>
      <c r="J24" s="1211" t="s">
        <v>2328</v>
      </c>
      <c r="O24" s="1251">
        <v>366.666666666666</v>
      </c>
      <c r="P24" s="1251">
        <v>78.133333333333297</v>
      </c>
      <c r="Q24" s="1252">
        <v>0.18333333333333299</v>
      </c>
      <c r="R24" s="1252">
        <v>0.81666666666666599</v>
      </c>
      <c r="S24" s="1251">
        <v>78.133333333333297</v>
      </c>
      <c r="T24" s="1252">
        <v>0.18333333333333299</v>
      </c>
      <c r="U24" s="1252">
        <v>0.81666666666666599</v>
      </c>
      <c r="V24" s="1251">
        <v>78.133333333333297</v>
      </c>
      <c r="W24" s="1252">
        <v>0.18333333333333299</v>
      </c>
      <c r="X24" s="1252">
        <v>0.81666666666666599</v>
      </c>
    </row>
    <row r="25" spans="1:26" ht="16.5" x14ac:dyDescent="0.3">
      <c r="A25" s="1717" t="s">
        <v>3587</v>
      </c>
      <c r="B25" s="1718"/>
      <c r="C25" s="1715" t="s">
        <v>3586</v>
      </c>
      <c r="D25" s="1716"/>
      <c r="G25" s="1218"/>
      <c r="H25" s="1211" t="s">
        <v>1615</v>
      </c>
      <c r="I25" s="1211" t="s">
        <v>1607</v>
      </c>
      <c r="J25" s="1211" t="s">
        <v>2328</v>
      </c>
      <c r="O25" s="1251">
        <v>383.33333333333297</v>
      </c>
      <c r="P25" s="1251">
        <v>80.866666666666603</v>
      </c>
      <c r="Q25" s="1252">
        <v>0.19166666666666601</v>
      </c>
      <c r="R25" s="1252">
        <v>0.80833333333333302</v>
      </c>
      <c r="S25" s="1251">
        <v>80.866666666666603</v>
      </c>
      <c r="T25" s="1252">
        <v>0.19166666666666601</v>
      </c>
      <c r="U25" s="1252">
        <v>0.80833333333333302</v>
      </c>
      <c r="V25" s="1251">
        <v>80.866666666666603</v>
      </c>
      <c r="W25" s="1252">
        <v>0.19166666666666601</v>
      </c>
      <c r="X25" s="1252">
        <v>0.80833333333333302</v>
      </c>
    </row>
    <row r="26" spans="1:26" ht="16.5" x14ac:dyDescent="0.3">
      <c r="A26" s="1481" t="b">
        <v>0</v>
      </c>
      <c r="B26" s="1482" t="b">
        <v>1</v>
      </c>
      <c r="C26" s="1481" t="b">
        <v>0</v>
      </c>
      <c r="D26" s="1482" t="b">
        <v>1</v>
      </c>
      <c r="E26" s="1471" t="s">
        <v>3588</v>
      </c>
      <c r="G26" s="1218"/>
      <c r="H26" s="1211" t="s">
        <v>1615</v>
      </c>
      <c r="I26" s="1211" t="s">
        <v>698</v>
      </c>
      <c r="J26" s="1211" t="s">
        <v>2328</v>
      </c>
      <c r="O26" s="1251">
        <v>400</v>
      </c>
      <c r="P26" s="1251">
        <v>83.6</v>
      </c>
      <c r="Q26" s="1252">
        <v>0.2</v>
      </c>
      <c r="R26" s="1252">
        <v>0.8</v>
      </c>
      <c r="S26" s="1251">
        <v>83.6</v>
      </c>
      <c r="T26" s="1252">
        <v>0.2</v>
      </c>
      <c r="U26" s="1252">
        <v>0.8</v>
      </c>
      <c r="V26" s="1251">
        <v>83.6</v>
      </c>
      <c r="W26" s="1252">
        <v>0.2</v>
      </c>
      <c r="X26" s="1252">
        <v>0.8</v>
      </c>
    </row>
    <row r="27" spans="1:26" ht="16.5" x14ac:dyDescent="0.3">
      <c r="A27" s="1479" t="s">
        <v>3585</v>
      </c>
      <c r="B27" s="1483" t="s">
        <v>3585</v>
      </c>
      <c r="C27" s="1479" t="b">
        <f>A29</f>
        <v>0</v>
      </c>
      <c r="D27" s="1487" t="b">
        <f>B29</f>
        <v>1</v>
      </c>
      <c r="E27" s="1471" t="s">
        <v>3589</v>
      </c>
      <c r="G27" s="1218"/>
      <c r="H27" s="1211" t="s">
        <v>3211</v>
      </c>
      <c r="I27" s="1211" t="s">
        <v>3200</v>
      </c>
      <c r="J27" s="1211" t="s">
        <v>2328</v>
      </c>
      <c r="O27" s="1251">
        <v>416.666666666666</v>
      </c>
      <c r="P27" s="1251">
        <v>86.3333333333333</v>
      </c>
      <c r="Q27" s="1252">
        <v>0.20833333333333301</v>
      </c>
      <c r="R27" s="1252">
        <v>0.79166666666666596</v>
      </c>
      <c r="S27" s="1251">
        <v>86.3333333333333</v>
      </c>
      <c r="T27" s="1252">
        <v>0.20833333333333301</v>
      </c>
      <c r="U27" s="1252">
        <v>0.79166666666666596</v>
      </c>
      <c r="V27" s="1251">
        <v>86.3333333333333</v>
      </c>
      <c r="W27" s="1252">
        <v>0.20833333333333301</v>
      </c>
      <c r="X27" s="1252">
        <v>0.79166666666666596</v>
      </c>
    </row>
    <row r="28" spans="1:26" ht="16.5" x14ac:dyDescent="0.3">
      <c r="A28" s="1480" t="b">
        <v>1</v>
      </c>
      <c r="B28" s="1484" t="b">
        <v>0</v>
      </c>
      <c r="C28" s="1480" t="str">
        <f>A27</f>
        <v>null</v>
      </c>
      <c r="D28" s="1484" t="str">
        <f>B27</f>
        <v>null</v>
      </c>
      <c r="G28" s="1218"/>
      <c r="H28" s="1211" t="s">
        <v>1615</v>
      </c>
      <c r="I28" s="1211" t="s">
        <v>3202</v>
      </c>
      <c r="J28" s="1211" t="s">
        <v>2328</v>
      </c>
      <c r="O28" s="1251">
        <v>433.33333333333297</v>
      </c>
      <c r="P28" s="1251">
        <v>89.066666666666606</v>
      </c>
      <c r="Q28" s="1252">
        <v>0.21666666666666601</v>
      </c>
      <c r="R28" s="1252">
        <v>0.78333333333333299</v>
      </c>
      <c r="S28" s="1251">
        <v>89.066666666666606</v>
      </c>
      <c r="T28" s="1252">
        <v>0.21666666666666601</v>
      </c>
      <c r="U28" s="1252">
        <v>0.78333333333333299</v>
      </c>
      <c r="V28" s="1251">
        <v>89.066666666666606</v>
      </c>
      <c r="W28" s="1252">
        <v>0.21666666666666601</v>
      </c>
      <c r="X28" s="1252">
        <v>0.78333333333333299</v>
      </c>
    </row>
    <row r="29" spans="1:26" ht="16.5" x14ac:dyDescent="0.3">
      <c r="A29" s="1485" t="b">
        <v>0</v>
      </c>
      <c r="B29" s="1486" t="b">
        <v>1</v>
      </c>
      <c r="C29" s="1485" t="b">
        <f>A28</f>
        <v>1</v>
      </c>
      <c r="D29" s="1486" t="b">
        <f>B28</f>
        <v>0</v>
      </c>
      <c r="G29" s="1218"/>
      <c r="H29" s="1211" t="s">
        <v>1615</v>
      </c>
      <c r="I29" s="1211" t="s">
        <v>3203</v>
      </c>
      <c r="J29" s="1211" t="s">
        <v>2328</v>
      </c>
      <c r="O29" s="1251">
        <v>450</v>
      </c>
      <c r="P29" s="1251">
        <v>91.8</v>
      </c>
      <c r="Q29" s="1252">
        <v>0.22500000000000001</v>
      </c>
      <c r="R29" s="1252">
        <v>0.77500000000000002</v>
      </c>
      <c r="S29" s="1251">
        <v>91.8</v>
      </c>
      <c r="T29" s="1252">
        <v>0.22500000000000001</v>
      </c>
      <c r="U29" s="1252">
        <v>0.77500000000000002</v>
      </c>
      <c r="V29" s="1251">
        <v>91.8</v>
      </c>
      <c r="W29" s="1252">
        <v>0.22500000000000001</v>
      </c>
      <c r="X29" s="1252">
        <v>0.77500000000000002</v>
      </c>
    </row>
    <row r="30" spans="1:26" ht="16.5" x14ac:dyDescent="0.3">
      <c r="G30" s="1218"/>
      <c r="H30" s="1211" t="s">
        <v>1615</v>
      </c>
      <c r="I30" s="1211" t="s">
        <v>3204</v>
      </c>
      <c r="J30" s="1211" t="s">
        <v>2328</v>
      </c>
      <c r="O30" s="1251">
        <v>466.666666666666</v>
      </c>
      <c r="P30" s="1251">
        <v>94.533333333333303</v>
      </c>
      <c r="Q30" s="1252">
        <v>0.233333333333333</v>
      </c>
      <c r="R30" s="1252">
        <v>0.76666666666666605</v>
      </c>
      <c r="S30" s="1251">
        <v>94.533333333333303</v>
      </c>
      <c r="T30" s="1252">
        <v>0.233333333333333</v>
      </c>
      <c r="U30" s="1252">
        <v>0.76666666666666605</v>
      </c>
      <c r="V30" s="1251">
        <v>94.533333333333303</v>
      </c>
      <c r="W30" s="1252">
        <v>0.233333333333333</v>
      </c>
      <c r="X30" s="1252">
        <v>0.76666666666666605</v>
      </c>
    </row>
    <row r="31" spans="1:26" ht="16.5" x14ac:dyDescent="0.3">
      <c r="G31" s="1218"/>
      <c r="H31" s="1211" t="s">
        <v>1615</v>
      </c>
      <c r="I31" s="1211" t="s">
        <v>3205</v>
      </c>
      <c r="J31" s="1211" t="s">
        <v>2328</v>
      </c>
      <c r="O31" s="1251">
        <v>483.33333333333297</v>
      </c>
      <c r="P31" s="1251">
        <v>97.266666666666595</v>
      </c>
      <c r="Q31" s="1252">
        <v>0.241666666666666</v>
      </c>
      <c r="R31" s="1252">
        <v>0.75833333333333297</v>
      </c>
      <c r="S31" s="1251">
        <v>97.266666666666595</v>
      </c>
      <c r="T31" s="1252">
        <v>0.241666666666666</v>
      </c>
      <c r="U31" s="1252">
        <v>0.75833333333333297</v>
      </c>
      <c r="V31" s="1251">
        <v>97.266666666666595</v>
      </c>
      <c r="W31" s="1252">
        <v>0.241666666666666</v>
      </c>
      <c r="X31" s="1252">
        <v>0.75833333333333297</v>
      </c>
    </row>
    <row r="32" spans="1:26" ht="16.5" x14ac:dyDescent="0.3">
      <c r="G32" s="1218" t="s">
        <v>268</v>
      </c>
      <c r="H32" s="1211" t="s">
        <v>3210</v>
      </c>
      <c r="I32" s="1211" t="s">
        <v>3214</v>
      </c>
      <c r="J32" s="1211" t="s">
        <v>2328</v>
      </c>
      <c r="O32" s="1251">
        <v>500</v>
      </c>
      <c r="P32" s="1251">
        <v>100</v>
      </c>
      <c r="Q32" s="1252">
        <v>0.25</v>
      </c>
      <c r="R32" s="1252">
        <v>0.75</v>
      </c>
      <c r="S32" s="1251">
        <v>100</v>
      </c>
      <c r="T32" s="1252">
        <v>0.25</v>
      </c>
      <c r="U32" s="1252">
        <v>0.75</v>
      </c>
      <c r="V32" s="1251">
        <v>100</v>
      </c>
      <c r="W32" s="1252">
        <v>0.25</v>
      </c>
      <c r="X32" s="1252">
        <v>0.75</v>
      </c>
    </row>
    <row r="33" spans="2:24" ht="16.5" x14ac:dyDescent="0.3">
      <c r="G33" s="1218"/>
      <c r="H33" s="1211" t="s">
        <v>3213</v>
      </c>
      <c r="I33" s="1211" t="s">
        <v>3199</v>
      </c>
      <c r="J33" s="1211" t="s">
        <v>2328</v>
      </c>
      <c r="O33" s="1251">
        <v>516.66666666666595</v>
      </c>
      <c r="P33" s="1251">
        <v>102.73333333333299</v>
      </c>
      <c r="Q33" s="1252">
        <v>0.25833333333333303</v>
      </c>
      <c r="R33" s="1252">
        <v>0.74166666666666603</v>
      </c>
      <c r="S33" s="1251">
        <v>102.73333333333299</v>
      </c>
      <c r="T33" s="1252">
        <v>0.25833333333333303</v>
      </c>
      <c r="U33" s="1252">
        <v>0.74166666666666603</v>
      </c>
      <c r="V33" s="1251">
        <v>102.73333333333299</v>
      </c>
      <c r="W33" s="1252">
        <v>0.25833333333333303</v>
      </c>
      <c r="X33" s="1252">
        <v>0.74166666666666603</v>
      </c>
    </row>
    <row r="34" spans="2:24" ht="16.5" x14ac:dyDescent="0.3">
      <c r="G34" s="1218"/>
      <c r="H34" s="1211" t="s">
        <v>3213</v>
      </c>
      <c r="I34" s="1211" t="s">
        <v>3201</v>
      </c>
      <c r="J34" s="1211" t="s">
        <v>2328</v>
      </c>
      <c r="O34" s="1251">
        <v>533.33333333333303</v>
      </c>
      <c r="P34" s="1251">
        <v>105.466666666666</v>
      </c>
      <c r="Q34" s="1252">
        <v>0.266666666666666</v>
      </c>
      <c r="R34" s="1252">
        <v>0.73333333333333295</v>
      </c>
      <c r="S34" s="1251">
        <v>105.466666666666</v>
      </c>
      <c r="T34" s="1252">
        <v>0.266666666666666</v>
      </c>
      <c r="U34" s="1252">
        <v>0.73333333333333295</v>
      </c>
      <c r="V34" s="1251">
        <v>105.466666666666</v>
      </c>
      <c r="W34" s="1252">
        <v>0.266666666666666</v>
      </c>
      <c r="X34" s="1252">
        <v>0.73333333333333295</v>
      </c>
    </row>
    <row r="35" spans="2:24" ht="16.5" x14ac:dyDescent="0.3">
      <c r="G35" s="1218"/>
      <c r="H35" s="1211" t="s">
        <v>3213</v>
      </c>
      <c r="I35" s="1211" t="s">
        <v>3207</v>
      </c>
      <c r="J35" s="1211" t="s">
        <v>2328</v>
      </c>
      <c r="O35" s="1251">
        <v>550</v>
      </c>
      <c r="P35" s="1251">
        <v>108.2</v>
      </c>
      <c r="Q35" s="1252">
        <v>0.27500000000000002</v>
      </c>
      <c r="R35" s="1252">
        <v>0.72499999999999998</v>
      </c>
      <c r="S35" s="1251">
        <v>108.2</v>
      </c>
      <c r="T35" s="1252">
        <v>0.27500000000000002</v>
      </c>
      <c r="U35" s="1252">
        <v>0.72499999999999998</v>
      </c>
      <c r="V35" s="1251">
        <v>108.2</v>
      </c>
      <c r="W35" s="1252">
        <v>0.27500000000000002</v>
      </c>
      <c r="X35" s="1252">
        <v>0.72499999999999998</v>
      </c>
    </row>
    <row r="36" spans="2:24" ht="16.5" x14ac:dyDescent="0.3">
      <c r="G36" s="1218"/>
      <c r="H36" s="1211" t="s">
        <v>3209</v>
      </c>
      <c r="I36" s="1211" t="s">
        <v>3198</v>
      </c>
      <c r="J36" s="1211" t="s">
        <v>2328</v>
      </c>
      <c r="O36" s="1251">
        <v>566.66666666666595</v>
      </c>
      <c r="P36" s="1251">
        <v>110.933333333333</v>
      </c>
      <c r="Q36" s="1252">
        <v>0.28333333333333299</v>
      </c>
      <c r="R36" s="1252">
        <v>0.71666666666666601</v>
      </c>
      <c r="S36" s="1251">
        <v>110.933333333333</v>
      </c>
      <c r="T36" s="1252">
        <v>0.28333333333333299</v>
      </c>
      <c r="U36" s="1252">
        <v>0.71666666666666601</v>
      </c>
      <c r="V36" s="1251">
        <v>110.933333333333</v>
      </c>
      <c r="W36" s="1252">
        <v>0.28333333333333299</v>
      </c>
      <c r="X36" s="1252">
        <v>0.71666666666666601</v>
      </c>
    </row>
    <row r="37" spans="2:24" ht="16.5" x14ac:dyDescent="0.3">
      <c r="H37" s="1211"/>
      <c r="I37" s="1211"/>
      <c r="J37" s="1211"/>
      <c r="O37" s="1251">
        <v>583.33333333333303</v>
      </c>
      <c r="P37" s="1251">
        <v>113.666666666666</v>
      </c>
      <c r="Q37" s="1252">
        <v>0.29166666666666602</v>
      </c>
      <c r="R37" s="1252">
        <v>0.70833333333333304</v>
      </c>
      <c r="S37" s="1251">
        <v>113.666666666666</v>
      </c>
      <c r="T37" s="1252">
        <v>0.29166666666666602</v>
      </c>
      <c r="U37" s="1252">
        <v>0.70833333333333304</v>
      </c>
      <c r="V37" s="1251">
        <v>113.666666666666</v>
      </c>
      <c r="W37" s="1252">
        <v>0.29166666666666602</v>
      </c>
      <c r="X37" s="1252">
        <v>0.70833333333333304</v>
      </c>
    </row>
    <row r="38" spans="2:24" ht="16.5" x14ac:dyDescent="0.3">
      <c r="B38" s="1714" t="s">
        <v>3408</v>
      </c>
      <c r="C38" s="1714"/>
      <c r="D38" s="1714"/>
      <c r="E38" s="1317" t="s">
        <v>3415</v>
      </c>
      <c r="F38" s="1318" t="s">
        <v>3416</v>
      </c>
      <c r="G38" s="1211"/>
      <c r="J38" s="1343">
        <f>COUNT(J40:J43)</f>
        <v>2</v>
      </c>
      <c r="K38" s="1343">
        <f t="shared" ref="K38:M38" si="0">COUNT(K40:K43)</f>
        <v>3</v>
      </c>
      <c r="L38" s="1343">
        <f t="shared" si="0"/>
        <v>3</v>
      </c>
      <c r="M38" s="1343">
        <f t="shared" si="0"/>
        <v>4</v>
      </c>
      <c r="O38" s="1251">
        <v>600</v>
      </c>
      <c r="P38" s="1251">
        <v>116.399999999999</v>
      </c>
      <c r="Q38" s="1252">
        <v>0.3</v>
      </c>
      <c r="R38" s="1252">
        <v>0.7</v>
      </c>
      <c r="S38" s="1251">
        <v>116.399999999999</v>
      </c>
      <c r="T38" s="1252">
        <v>0.3</v>
      </c>
      <c r="U38" s="1252">
        <v>0.7</v>
      </c>
      <c r="V38" s="1251">
        <v>116.399999999999</v>
      </c>
      <c r="W38" s="1252">
        <v>0.3</v>
      </c>
      <c r="X38" s="1252">
        <v>0.7</v>
      </c>
    </row>
    <row r="39" spans="2:24" ht="16.5" x14ac:dyDescent="0.3">
      <c r="B39" s="1312" t="s">
        <v>3409</v>
      </c>
      <c r="C39" s="1313"/>
      <c r="D39" s="1313">
        <v>3</v>
      </c>
      <c r="E39" s="1311"/>
      <c r="F39" s="1321" t="s">
        <v>3417</v>
      </c>
      <c r="G39" s="1211"/>
      <c r="J39" s="1332" t="s">
        <v>3421</v>
      </c>
      <c r="K39" s="1323" t="s">
        <v>3420</v>
      </c>
      <c r="L39" s="1323" t="s">
        <v>3422</v>
      </c>
      <c r="M39" s="1333" t="s">
        <v>3423</v>
      </c>
      <c r="O39" s="1251">
        <v>616.66666666666595</v>
      </c>
      <c r="P39" s="1251">
        <v>119.133333333333</v>
      </c>
      <c r="Q39" s="1252">
        <v>0.30833333333333302</v>
      </c>
      <c r="R39" s="1252">
        <v>0.69166666666666599</v>
      </c>
      <c r="S39" s="1251">
        <v>119.133333333333</v>
      </c>
      <c r="T39" s="1252">
        <v>0.30833333333333302</v>
      </c>
      <c r="U39" s="1252">
        <v>0.69166666666666599</v>
      </c>
      <c r="V39" s="1251">
        <v>119.133333333333</v>
      </c>
      <c r="W39" s="1252">
        <v>0.30833333333333302</v>
      </c>
      <c r="X39" s="1252">
        <v>0.69166666666666599</v>
      </c>
    </row>
    <row r="40" spans="2:24" ht="16.5" x14ac:dyDescent="0.3">
      <c r="B40" s="1314" t="s">
        <v>3410</v>
      </c>
      <c r="C40" s="1315"/>
      <c r="D40" s="1315">
        <v>3</v>
      </c>
      <c r="E40" s="1236"/>
      <c r="F40" s="1320" t="s">
        <v>823</v>
      </c>
      <c r="G40" s="1211"/>
      <c r="I40" s="1211">
        <v>3</v>
      </c>
      <c r="J40" s="1326"/>
      <c r="K40" s="1327">
        <v>0</v>
      </c>
      <c r="L40" s="1327"/>
      <c r="M40" s="1328">
        <v>0</v>
      </c>
      <c r="O40" s="1251">
        <v>633.33333333333303</v>
      </c>
      <c r="P40" s="1251">
        <v>121.86666666666601</v>
      </c>
      <c r="Q40" s="1252">
        <v>0.31666666666666599</v>
      </c>
      <c r="R40" s="1252">
        <v>0.68333333333333302</v>
      </c>
      <c r="S40" s="1251">
        <v>121.86666666666601</v>
      </c>
      <c r="T40" s="1252">
        <v>0.31666666666666599</v>
      </c>
      <c r="U40" s="1252">
        <v>0.68333333333333302</v>
      </c>
      <c r="V40" s="1251">
        <v>121.86666666666601</v>
      </c>
      <c r="W40" s="1252">
        <v>0.31666666666666599</v>
      </c>
      <c r="X40" s="1252">
        <v>0.68333333333333302</v>
      </c>
    </row>
    <row r="41" spans="2:24" ht="16.5" x14ac:dyDescent="0.3">
      <c r="B41" s="1314" t="s">
        <v>1605</v>
      </c>
      <c r="C41" s="1315"/>
      <c r="D41" s="1315">
        <v>4</v>
      </c>
      <c r="E41" s="1319" t="s">
        <v>3412</v>
      </c>
      <c r="F41" s="1233"/>
      <c r="G41" s="1211"/>
      <c r="H41" s="1325">
        <f>J41/I41</f>
        <v>0.33350000000000002</v>
      </c>
      <c r="I41" s="1211">
        <v>2000</v>
      </c>
      <c r="J41" s="1326">
        <v>667</v>
      </c>
      <c r="K41" s="1327">
        <v>667</v>
      </c>
      <c r="L41" s="1327">
        <v>667</v>
      </c>
      <c r="M41" s="1328">
        <v>667</v>
      </c>
      <c r="N41" s="1324"/>
      <c r="O41" s="1251">
        <v>650</v>
      </c>
      <c r="P41" s="1251">
        <v>124.6</v>
      </c>
      <c r="Q41" s="1252">
        <v>0.32500000000000001</v>
      </c>
      <c r="R41" s="1252">
        <v>0.67500000000000004</v>
      </c>
      <c r="S41" s="1251">
        <v>124.6</v>
      </c>
      <c r="T41" s="1252">
        <v>0.32500000000000001</v>
      </c>
      <c r="U41" s="1252">
        <v>0.67500000000000004</v>
      </c>
      <c r="V41" s="1251">
        <v>124.6</v>
      </c>
      <c r="W41" s="1252">
        <v>0.32500000000000001</v>
      </c>
      <c r="X41" s="1252">
        <v>0.67500000000000004</v>
      </c>
    </row>
    <row r="42" spans="2:24" ht="16.5" x14ac:dyDescent="0.3">
      <c r="B42" s="1314" t="s">
        <v>698</v>
      </c>
      <c r="C42" s="1315"/>
      <c r="D42" s="1315">
        <v>2</v>
      </c>
      <c r="E42" s="1319" t="s">
        <v>3419</v>
      </c>
      <c r="F42" s="1233"/>
      <c r="G42" s="1211"/>
      <c r="I42" s="1211">
        <v>2000</v>
      </c>
      <c r="J42" s="1326">
        <v>1333</v>
      </c>
      <c r="K42" s="1327">
        <v>1333</v>
      </c>
      <c r="L42" s="1327">
        <v>1333</v>
      </c>
      <c r="M42" s="1328">
        <v>1333</v>
      </c>
      <c r="O42" s="1251">
        <v>666.66666666666595</v>
      </c>
      <c r="P42" s="1251">
        <v>127.333333333333</v>
      </c>
      <c r="Q42" s="1252">
        <v>0.33333333333333298</v>
      </c>
      <c r="R42" s="1252">
        <v>0.66666666666666596</v>
      </c>
      <c r="S42" s="1251">
        <v>127.333333333333</v>
      </c>
      <c r="T42" s="1252">
        <v>0.33333333333333298</v>
      </c>
      <c r="U42" s="1252">
        <v>0.66666666666666596</v>
      </c>
      <c r="V42" s="1251">
        <v>127.333333333333</v>
      </c>
      <c r="W42" s="1252">
        <v>0.33333333333333298</v>
      </c>
      <c r="X42" s="1252">
        <v>0.66666666666666596</v>
      </c>
    </row>
    <row r="43" spans="2:24" ht="16.5" x14ac:dyDescent="0.3">
      <c r="B43" s="1314" t="s">
        <v>2754</v>
      </c>
      <c r="C43" s="1315"/>
      <c r="D43" s="1315">
        <v>1</v>
      </c>
      <c r="E43" s="1236" t="s">
        <v>3413</v>
      </c>
      <c r="F43" s="1320" t="s">
        <v>3418</v>
      </c>
      <c r="G43" s="1211"/>
      <c r="H43" s="1211"/>
      <c r="I43" s="1211"/>
      <c r="J43" s="1329"/>
      <c r="K43" s="1330"/>
      <c r="L43" s="1330">
        <v>2000</v>
      </c>
      <c r="M43" s="1331">
        <v>2000</v>
      </c>
      <c r="O43" s="1251">
        <v>683.33333333333303</v>
      </c>
      <c r="P43" s="1251">
        <v>130.06666666666601</v>
      </c>
      <c r="Q43" s="1252">
        <v>0.34166666666666601</v>
      </c>
      <c r="R43" s="1252">
        <v>0.65833333333333299</v>
      </c>
      <c r="S43" s="1251">
        <v>130.06666666666601</v>
      </c>
      <c r="T43" s="1252">
        <v>0.34166666666666601</v>
      </c>
      <c r="U43" s="1252">
        <v>0.65833333333333299</v>
      </c>
      <c r="V43" s="1251">
        <v>130.06666666666601</v>
      </c>
      <c r="W43" s="1252">
        <v>0.34166666666666601</v>
      </c>
      <c r="X43" s="1252">
        <v>0.65833333333333299</v>
      </c>
    </row>
    <row r="44" spans="2:24" ht="16.5" x14ac:dyDescent="0.3">
      <c r="B44" s="1314" t="s">
        <v>3411</v>
      </c>
      <c r="C44" s="1315"/>
      <c r="D44" s="1315">
        <v>1</v>
      </c>
      <c r="E44" s="1236" t="s">
        <v>3414</v>
      </c>
      <c r="F44" s="1320" t="s">
        <v>823</v>
      </c>
      <c r="G44" s="1211"/>
      <c r="I44" s="1211">
        <v>0</v>
      </c>
      <c r="J44" s="1334"/>
      <c r="K44" s="1334">
        <v>333</v>
      </c>
      <c r="L44" s="1340"/>
      <c r="M44" s="1335">
        <v>250</v>
      </c>
      <c r="O44" s="1251">
        <v>700</v>
      </c>
      <c r="P44" s="1251">
        <v>132.80000000000001</v>
      </c>
      <c r="Q44" s="1252">
        <v>0.35</v>
      </c>
      <c r="R44" s="1252">
        <v>0.65</v>
      </c>
      <c r="S44" s="1251">
        <v>132.80000000000001</v>
      </c>
      <c r="T44" s="1252">
        <v>0.35</v>
      </c>
      <c r="U44" s="1252">
        <v>0.65</v>
      </c>
      <c r="V44" s="1251">
        <v>132.80000000000001</v>
      </c>
      <c r="W44" s="1252">
        <v>0.35</v>
      </c>
      <c r="X44" s="1252">
        <v>0.65</v>
      </c>
    </row>
    <row r="45" spans="2:24" ht="16.5" x14ac:dyDescent="0.3">
      <c r="B45" s="1316" t="s">
        <v>2592</v>
      </c>
      <c r="C45" s="1310"/>
      <c r="D45" s="1310">
        <v>1</v>
      </c>
      <c r="E45" s="1237"/>
      <c r="F45" s="1322" t="s">
        <v>823</v>
      </c>
      <c r="G45" s="1211"/>
      <c r="I45" s="1211">
        <v>1000</v>
      </c>
      <c r="J45" s="1336">
        <v>500</v>
      </c>
      <c r="K45" s="1336">
        <v>667</v>
      </c>
      <c r="L45" s="1341">
        <v>333</v>
      </c>
      <c r="M45" s="1337">
        <v>500</v>
      </c>
      <c r="O45" s="1251">
        <v>716.66666666666595</v>
      </c>
      <c r="P45" s="1251">
        <v>135.53333333333299</v>
      </c>
      <c r="Q45" s="1252">
        <v>0.358333333333333</v>
      </c>
      <c r="R45" s="1252">
        <v>0.64166666666666605</v>
      </c>
      <c r="S45" s="1251">
        <v>135.53333333333299</v>
      </c>
      <c r="T45" s="1252">
        <v>0.358333333333333</v>
      </c>
      <c r="U45" s="1252">
        <v>0.64166666666666605</v>
      </c>
      <c r="V45" s="1251">
        <v>135.53333333333299</v>
      </c>
      <c r="W45" s="1252">
        <v>0.358333333333333</v>
      </c>
      <c r="X45" s="1252">
        <v>0.64166666666666605</v>
      </c>
    </row>
    <row r="46" spans="2:24" ht="16.5" x14ac:dyDescent="0.3">
      <c r="B46" s="1211"/>
      <c r="C46" s="1211"/>
      <c r="D46" s="1211">
        <f>SUM(D39:D45)</f>
        <v>15</v>
      </c>
      <c r="E46" s="1211"/>
      <c r="F46" s="1211"/>
      <c r="G46" s="1211"/>
      <c r="J46" s="1336">
        <v>1000</v>
      </c>
      <c r="K46" s="1336">
        <v>1000</v>
      </c>
      <c r="L46" s="1341">
        <v>667</v>
      </c>
      <c r="M46" s="1337">
        <v>750</v>
      </c>
      <c r="O46" s="1251">
        <v>733.33333333333303</v>
      </c>
      <c r="P46" s="1251">
        <v>138.266666666666</v>
      </c>
      <c r="Q46" s="1252">
        <v>0.36666666666666597</v>
      </c>
      <c r="R46" s="1252">
        <v>0.63333333333333297</v>
      </c>
      <c r="S46" s="1251">
        <v>138.266666666666</v>
      </c>
      <c r="T46" s="1252">
        <v>0.36666666666666597</v>
      </c>
      <c r="U46" s="1252">
        <v>0.63333333333333297</v>
      </c>
      <c r="V46" s="1251">
        <v>138.266666666666</v>
      </c>
      <c r="W46" s="1252">
        <v>0.36666666666666597</v>
      </c>
      <c r="X46" s="1252">
        <v>0.63333333333333297</v>
      </c>
    </row>
    <row r="47" spans="2:24" ht="16.5" x14ac:dyDescent="0.3">
      <c r="J47" s="1338"/>
      <c r="K47" s="1338"/>
      <c r="L47" s="1342">
        <v>1000</v>
      </c>
      <c r="M47" s="1339">
        <v>1000</v>
      </c>
      <c r="O47" s="1251">
        <v>750</v>
      </c>
      <c r="P47" s="1251">
        <v>141</v>
      </c>
      <c r="Q47" s="1252">
        <v>0.375</v>
      </c>
      <c r="R47" s="1252">
        <v>0.625</v>
      </c>
      <c r="S47" s="1251">
        <v>141</v>
      </c>
      <c r="T47" s="1252">
        <v>0.375</v>
      </c>
      <c r="U47" s="1252">
        <v>0.625</v>
      </c>
      <c r="V47" s="1251">
        <v>141</v>
      </c>
      <c r="W47" s="1252">
        <v>0.375</v>
      </c>
      <c r="X47" s="1252">
        <v>0.625</v>
      </c>
    </row>
    <row r="48" spans="2:24" ht="16.5" x14ac:dyDescent="0.3">
      <c r="O48" s="1251">
        <v>766.66666666666595</v>
      </c>
      <c r="P48" s="1251">
        <v>143.73333333333301</v>
      </c>
      <c r="Q48" s="1252">
        <v>0.38333333333333303</v>
      </c>
      <c r="R48" s="1252">
        <v>0.61666666666666603</v>
      </c>
      <c r="S48" s="1251">
        <v>143.73333333333301</v>
      </c>
      <c r="T48" s="1252">
        <v>0.38333333333333303</v>
      </c>
      <c r="U48" s="1252">
        <v>0.61666666666666603</v>
      </c>
      <c r="V48" s="1251">
        <v>143.73333333333301</v>
      </c>
      <c r="W48" s="1252">
        <v>0.38333333333333303</v>
      </c>
      <c r="X48" s="1252">
        <v>0.61666666666666603</v>
      </c>
    </row>
    <row r="49" spans="15:24" ht="16.5" x14ac:dyDescent="0.3">
      <c r="O49" s="1251">
        <v>783.33333333333303</v>
      </c>
      <c r="P49" s="1251">
        <v>146.46666666666599</v>
      </c>
      <c r="Q49" s="1252">
        <v>0.391666666666666</v>
      </c>
      <c r="R49" s="1252">
        <v>0.60833333333333295</v>
      </c>
      <c r="S49" s="1251">
        <v>146.46666666666599</v>
      </c>
      <c r="T49" s="1252">
        <v>0.391666666666666</v>
      </c>
      <c r="U49" s="1252">
        <v>0.60833333333333295</v>
      </c>
      <c r="V49" s="1251">
        <v>146.46666666666599</v>
      </c>
      <c r="W49" s="1252">
        <v>0.391666666666666</v>
      </c>
      <c r="X49" s="1252">
        <v>0.60833333333333295</v>
      </c>
    </row>
    <row r="50" spans="15:24" ht="16.5" x14ac:dyDescent="0.3">
      <c r="O50" s="1251">
        <v>800</v>
      </c>
      <c r="P50" s="1251">
        <v>149.19999999999999</v>
      </c>
      <c r="Q50" s="1252">
        <v>0.4</v>
      </c>
      <c r="R50" s="1252">
        <v>0.6</v>
      </c>
      <c r="S50" s="1251">
        <v>149.19999999999999</v>
      </c>
      <c r="T50" s="1252">
        <v>0.4</v>
      </c>
      <c r="U50" s="1252">
        <v>0.6</v>
      </c>
      <c r="V50" s="1251">
        <v>149.19999999999999</v>
      </c>
      <c r="W50" s="1252">
        <v>0.4</v>
      </c>
      <c r="X50" s="1252">
        <v>0.6</v>
      </c>
    </row>
    <row r="51" spans="15:24" ht="16.5" x14ac:dyDescent="0.3">
      <c r="O51" s="1251">
        <v>816.66666666666595</v>
      </c>
      <c r="P51" s="1251">
        <v>151.933333333333</v>
      </c>
      <c r="Q51" s="1252">
        <v>0.40833333333333299</v>
      </c>
      <c r="R51" s="1252">
        <v>0.59166666666666601</v>
      </c>
      <c r="S51" s="1251">
        <v>151.933333333333</v>
      </c>
      <c r="T51" s="1252">
        <v>0.40833333333333299</v>
      </c>
      <c r="U51" s="1252">
        <v>0.59166666666666601</v>
      </c>
      <c r="V51" s="1251">
        <v>151.933333333333</v>
      </c>
      <c r="W51" s="1252">
        <v>0.40833333333333299</v>
      </c>
      <c r="X51" s="1252">
        <v>0.59166666666666601</v>
      </c>
    </row>
    <row r="52" spans="15:24" ht="16.5" x14ac:dyDescent="0.3">
      <c r="O52" s="1251">
        <v>833.33333333333303</v>
      </c>
      <c r="P52" s="1251">
        <v>154.666666666666</v>
      </c>
      <c r="Q52" s="1252">
        <v>0.41666666666666602</v>
      </c>
      <c r="R52" s="1252">
        <v>0.58333333333333304</v>
      </c>
      <c r="S52" s="1251">
        <v>154.666666666666</v>
      </c>
      <c r="T52" s="1252">
        <v>0.41666666666666602</v>
      </c>
      <c r="U52" s="1252">
        <v>0.58333333333333304</v>
      </c>
      <c r="V52" s="1251">
        <v>154.666666666666</v>
      </c>
      <c r="W52" s="1252">
        <v>0.41666666666666602</v>
      </c>
      <c r="X52" s="1252">
        <v>0.58333333333333304</v>
      </c>
    </row>
    <row r="53" spans="15:24" ht="16.5" x14ac:dyDescent="0.3">
      <c r="O53" s="1251">
        <v>850</v>
      </c>
      <c r="P53" s="1251">
        <v>157.4</v>
      </c>
      <c r="Q53" s="1252">
        <v>0.42499999999999999</v>
      </c>
      <c r="R53" s="1252">
        <v>0.57499999999999996</v>
      </c>
      <c r="S53" s="1251">
        <v>157.4</v>
      </c>
      <c r="T53" s="1252">
        <v>0.42499999999999999</v>
      </c>
      <c r="U53" s="1252">
        <v>0.57499999999999996</v>
      </c>
      <c r="V53" s="1251">
        <v>157.4</v>
      </c>
      <c r="W53" s="1252">
        <v>0.42499999999999999</v>
      </c>
      <c r="X53" s="1252">
        <v>0.57499999999999996</v>
      </c>
    </row>
    <row r="54" spans="15:24" ht="16.5" x14ac:dyDescent="0.3">
      <c r="O54" s="1251">
        <v>866.66666666666595</v>
      </c>
      <c r="P54" s="1251">
        <v>160.13333333333301</v>
      </c>
      <c r="Q54" s="1252">
        <v>0.43333333333333302</v>
      </c>
      <c r="R54" s="1252">
        <v>0.56666666666666599</v>
      </c>
      <c r="S54" s="1251">
        <v>160.13333333333301</v>
      </c>
      <c r="T54" s="1252">
        <v>0.43333333333333302</v>
      </c>
      <c r="U54" s="1252">
        <v>0.56666666666666599</v>
      </c>
      <c r="V54" s="1251">
        <v>160.13333333333301</v>
      </c>
      <c r="W54" s="1252">
        <v>0.43333333333333302</v>
      </c>
      <c r="X54" s="1252">
        <v>0.56666666666666599</v>
      </c>
    </row>
    <row r="55" spans="15:24" ht="16.5" x14ac:dyDescent="0.3">
      <c r="O55" s="1251">
        <v>883.33333333333303</v>
      </c>
      <c r="P55" s="1251">
        <v>162.86666666666599</v>
      </c>
      <c r="Q55" s="1252">
        <v>0.44166666666666599</v>
      </c>
      <c r="R55" s="1252">
        <v>0.55833333333333302</v>
      </c>
      <c r="S55" s="1251">
        <v>162.86666666666599</v>
      </c>
      <c r="T55" s="1252">
        <v>0.44166666666666599</v>
      </c>
      <c r="U55" s="1252">
        <v>0.55833333333333302</v>
      </c>
      <c r="V55" s="1251">
        <v>162.86666666666599</v>
      </c>
      <c r="W55" s="1252">
        <v>0.44166666666666599</v>
      </c>
      <c r="X55" s="1252">
        <v>0.55833333333333302</v>
      </c>
    </row>
    <row r="56" spans="15:24" ht="16.5" x14ac:dyDescent="0.3">
      <c r="O56" s="1251">
        <v>900</v>
      </c>
      <c r="P56" s="1251">
        <v>165.6</v>
      </c>
      <c r="Q56" s="1252">
        <v>0.45</v>
      </c>
      <c r="R56" s="1252">
        <v>0.55000000000000004</v>
      </c>
      <c r="S56" s="1251">
        <v>165.6</v>
      </c>
      <c r="T56" s="1252">
        <v>0.45</v>
      </c>
      <c r="U56" s="1252">
        <v>0.55000000000000004</v>
      </c>
      <c r="V56" s="1251">
        <v>165.6</v>
      </c>
      <c r="W56" s="1252">
        <v>0.45</v>
      </c>
      <c r="X56" s="1252">
        <v>0.55000000000000004</v>
      </c>
    </row>
    <row r="57" spans="15:24" ht="16.5" x14ac:dyDescent="0.3">
      <c r="O57" s="1251">
        <v>916.66666666666595</v>
      </c>
      <c r="P57" s="1251">
        <v>168.333333333333</v>
      </c>
      <c r="Q57" s="1252">
        <v>0.45833333333333298</v>
      </c>
      <c r="R57" s="1252">
        <v>0.54166666666666596</v>
      </c>
      <c r="S57" s="1251">
        <v>168.333333333333</v>
      </c>
      <c r="T57" s="1252">
        <v>0.45833333333333298</v>
      </c>
      <c r="U57" s="1252">
        <v>0.54166666666666596</v>
      </c>
      <c r="V57" s="1251">
        <v>168.333333333333</v>
      </c>
      <c r="W57" s="1252">
        <v>0.45833333333333298</v>
      </c>
      <c r="X57" s="1252">
        <v>0.54166666666666596</v>
      </c>
    </row>
    <row r="58" spans="15:24" ht="16.5" x14ac:dyDescent="0.3">
      <c r="O58" s="1251">
        <v>933.33333333333303</v>
      </c>
      <c r="P58" s="1251">
        <v>171.06666666666601</v>
      </c>
      <c r="Q58" s="1252">
        <v>0.46666666666666601</v>
      </c>
      <c r="R58" s="1252">
        <v>0.53333333333333299</v>
      </c>
      <c r="S58" s="1251">
        <v>171.06666666666601</v>
      </c>
      <c r="T58" s="1252">
        <v>0.46666666666666601</v>
      </c>
      <c r="U58" s="1252">
        <v>0.53333333333333299</v>
      </c>
      <c r="V58" s="1251">
        <v>171.06666666666601</v>
      </c>
      <c r="W58" s="1252">
        <v>0.46666666666666601</v>
      </c>
      <c r="X58" s="1252">
        <v>0.53333333333333299</v>
      </c>
    </row>
    <row r="59" spans="15:24" ht="16.5" x14ac:dyDescent="0.3">
      <c r="O59" s="1251">
        <v>950</v>
      </c>
      <c r="P59" s="1251">
        <v>173.79999999999899</v>
      </c>
      <c r="Q59" s="1252">
        <v>0.47499999999999998</v>
      </c>
      <c r="R59" s="1252">
        <v>0.52500000000000002</v>
      </c>
      <c r="S59" s="1251">
        <v>173.79999999999899</v>
      </c>
      <c r="T59" s="1252">
        <v>0.47499999999999998</v>
      </c>
      <c r="U59" s="1252">
        <v>0.52500000000000002</v>
      </c>
      <c r="V59" s="1251">
        <v>173.79999999999899</v>
      </c>
      <c r="W59" s="1252">
        <v>0.47499999999999998</v>
      </c>
      <c r="X59" s="1252">
        <v>0.52500000000000002</v>
      </c>
    </row>
    <row r="60" spans="15:24" ht="16.5" x14ac:dyDescent="0.3">
      <c r="O60" s="1251">
        <v>966.66666666666595</v>
      </c>
      <c r="P60" s="1251">
        <v>176.53333333333299</v>
      </c>
      <c r="Q60" s="1252">
        <v>0.483333333333333</v>
      </c>
      <c r="R60" s="1252">
        <v>0.51666666666666605</v>
      </c>
      <c r="S60" s="1251">
        <v>176.53333333333299</v>
      </c>
      <c r="T60" s="1252">
        <v>0.483333333333333</v>
      </c>
      <c r="U60" s="1252">
        <v>0.51666666666666605</v>
      </c>
      <c r="V60" s="1251">
        <v>176.53333333333299</v>
      </c>
      <c r="W60" s="1252">
        <v>0.483333333333333</v>
      </c>
      <c r="X60" s="1252">
        <v>0.51666666666666605</v>
      </c>
    </row>
    <row r="61" spans="15:24" ht="16.5" x14ac:dyDescent="0.3">
      <c r="O61" s="1251">
        <v>983.33333333333303</v>
      </c>
      <c r="P61" s="1251">
        <v>179.266666666666</v>
      </c>
      <c r="Q61" s="1252">
        <v>0.49166666666666597</v>
      </c>
      <c r="R61" s="1252">
        <v>0.50833333333333297</v>
      </c>
      <c r="S61" s="1251">
        <v>179.266666666666</v>
      </c>
      <c r="T61" s="1252">
        <v>0.49166666666666597</v>
      </c>
      <c r="U61" s="1252">
        <v>0.50833333333333297</v>
      </c>
      <c r="V61" s="1251">
        <v>179.266666666666</v>
      </c>
      <c r="W61" s="1252">
        <v>0.49166666666666597</v>
      </c>
      <c r="X61" s="1252">
        <v>0.50833333333333297</v>
      </c>
    </row>
    <row r="62" spans="15:24" ht="16.5" x14ac:dyDescent="0.3">
      <c r="O62" s="1251">
        <v>1000</v>
      </c>
      <c r="P62" s="1251">
        <v>182</v>
      </c>
      <c r="Q62" s="1252">
        <v>0.5</v>
      </c>
      <c r="R62" s="1252">
        <v>0.5</v>
      </c>
      <c r="S62" s="1251">
        <v>182</v>
      </c>
      <c r="T62" s="1252">
        <v>0.5</v>
      </c>
      <c r="U62" s="1252">
        <v>0.5</v>
      </c>
      <c r="V62" s="1251">
        <v>182</v>
      </c>
      <c r="W62" s="1252">
        <v>0.5</v>
      </c>
      <c r="X62" s="1252">
        <v>0.5</v>
      </c>
    </row>
    <row r="63" spans="15:24" ht="16.5" x14ac:dyDescent="0.3">
      <c r="O63" s="1251">
        <v>1016.66666666666</v>
      </c>
      <c r="P63" s="1251">
        <v>184.73333333333301</v>
      </c>
      <c r="Q63" s="1252">
        <v>0.50833333333333297</v>
      </c>
      <c r="R63" s="1252">
        <v>0.49166666666666597</v>
      </c>
      <c r="S63" s="1251">
        <v>184.73333333333301</v>
      </c>
      <c r="T63" s="1252">
        <v>0.50833333333333297</v>
      </c>
      <c r="U63" s="1252">
        <v>0.49166666666666597</v>
      </c>
      <c r="V63" s="1251">
        <v>184.73333333333301</v>
      </c>
      <c r="W63" s="1252">
        <v>0.50833333333333297</v>
      </c>
      <c r="X63" s="1252">
        <v>0.49166666666666597</v>
      </c>
    </row>
    <row r="64" spans="15:24" ht="16.5" x14ac:dyDescent="0.3">
      <c r="O64" s="1251">
        <v>1033.3333333333301</v>
      </c>
      <c r="P64" s="1251">
        <v>187.46666666666599</v>
      </c>
      <c r="Q64" s="1252">
        <v>0.51666666666666605</v>
      </c>
      <c r="R64" s="1252">
        <v>0.483333333333333</v>
      </c>
      <c r="S64" s="1251">
        <v>187.46666666666599</v>
      </c>
      <c r="T64" s="1252">
        <v>0.51666666666666605</v>
      </c>
      <c r="U64" s="1252">
        <v>0.483333333333333</v>
      </c>
      <c r="V64" s="1251">
        <v>187.46666666666599</v>
      </c>
      <c r="W64" s="1252">
        <v>0.51666666666666605</v>
      </c>
      <c r="X64" s="1252">
        <v>0.483333333333333</v>
      </c>
    </row>
    <row r="65" spans="15:24" ht="16.5" x14ac:dyDescent="0.3">
      <c r="O65" s="1251">
        <v>1050</v>
      </c>
      <c r="P65" s="1251">
        <v>190.2</v>
      </c>
      <c r="Q65" s="1252">
        <v>0.52500000000000002</v>
      </c>
      <c r="R65" s="1252">
        <v>0.47499999999999998</v>
      </c>
      <c r="S65" s="1251">
        <v>190.2</v>
      </c>
      <c r="T65" s="1252">
        <v>0.52500000000000002</v>
      </c>
      <c r="U65" s="1252">
        <v>0.47499999999999998</v>
      </c>
      <c r="V65" s="1251">
        <v>190.2</v>
      </c>
      <c r="W65" s="1252">
        <v>0.52500000000000002</v>
      </c>
      <c r="X65" s="1252">
        <v>0.47499999999999998</v>
      </c>
    </row>
    <row r="66" spans="15:24" ht="16.5" x14ac:dyDescent="0.3">
      <c r="O66" s="1251">
        <v>1066.6666666666599</v>
      </c>
      <c r="P66" s="1251">
        <v>192.933333333333</v>
      </c>
      <c r="Q66" s="1252">
        <v>0.53333333333333299</v>
      </c>
      <c r="R66" s="1252">
        <v>0.46666666666666601</v>
      </c>
      <c r="S66" s="1251">
        <v>192.933333333333</v>
      </c>
      <c r="T66" s="1252">
        <v>0.53333333333333299</v>
      </c>
      <c r="U66" s="1252">
        <v>0.46666666666666601</v>
      </c>
      <c r="V66" s="1251">
        <v>192.933333333333</v>
      </c>
      <c r="W66" s="1252">
        <v>0.53333333333333299</v>
      </c>
      <c r="X66" s="1252">
        <v>0.46666666666666601</v>
      </c>
    </row>
    <row r="67" spans="15:24" ht="16.5" x14ac:dyDescent="0.3">
      <c r="O67" s="1251">
        <v>1083.3333333333301</v>
      </c>
      <c r="P67" s="1251">
        <v>195.666666666666</v>
      </c>
      <c r="Q67" s="1252">
        <v>0.54166666666666596</v>
      </c>
      <c r="R67" s="1252">
        <v>0.45833333333333298</v>
      </c>
      <c r="S67" s="1251">
        <v>195.666666666666</v>
      </c>
      <c r="T67" s="1252">
        <v>0.54166666666666596</v>
      </c>
      <c r="U67" s="1252">
        <v>0.45833333333333298</v>
      </c>
      <c r="V67" s="1251">
        <v>195.666666666666</v>
      </c>
      <c r="W67" s="1252">
        <v>0.54166666666666596</v>
      </c>
      <c r="X67" s="1252">
        <v>0.45833333333333298</v>
      </c>
    </row>
    <row r="68" spans="15:24" ht="16.5" x14ac:dyDescent="0.3">
      <c r="O68" s="1251">
        <v>1100</v>
      </c>
      <c r="P68" s="1251">
        <v>198.4</v>
      </c>
      <c r="Q68" s="1252">
        <v>0.55000000000000004</v>
      </c>
      <c r="R68" s="1252">
        <v>0.44999999999999901</v>
      </c>
      <c r="S68" s="1251">
        <v>198.4</v>
      </c>
      <c r="T68" s="1252">
        <v>0.55000000000000004</v>
      </c>
      <c r="U68" s="1252">
        <v>0.44999999999999901</v>
      </c>
      <c r="V68" s="1251">
        <v>198.4</v>
      </c>
      <c r="W68" s="1252">
        <v>0.55000000000000004</v>
      </c>
      <c r="X68" s="1252">
        <v>0.44999999999999901</v>
      </c>
    </row>
    <row r="69" spans="15:24" ht="16.5" x14ac:dyDescent="0.3">
      <c r="O69" s="1251">
        <v>1116.6666666666599</v>
      </c>
      <c r="P69" s="1251">
        <v>201.13333333333301</v>
      </c>
      <c r="Q69" s="1252">
        <v>0.55833333333333302</v>
      </c>
      <c r="R69" s="1252">
        <v>0.44166666666666599</v>
      </c>
      <c r="S69" s="1251">
        <v>201.13333333333301</v>
      </c>
      <c r="T69" s="1252">
        <v>0.55833333333333302</v>
      </c>
      <c r="U69" s="1252">
        <v>0.44166666666666599</v>
      </c>
      <c r="V69" s="1251">
        <v>201.13333333333301</v>
      </c>
      <c r="W69" s="1252">
        <v>0.55833333333333302</v>
      </c>
      <c r="X69" s="1252">
        <v>0.44166666666666599</v>
      </c>
    </row>
    <row r="70" spans="15:24" ht="16.5" x14ac:dyDescent="0.3">
      <c r="O70" s="1251">
        <v>1133.3333333333301</v>
      </c>
      <c r="P70" s="1251">
        <v>203.86666666666599</v>
      </c>
      <c r="Q70" s="1252">
        <v>0.56666666666666599</v>
      </c>
      <c r="R70" s="1252">
        <v>0.43333333333333302</v>
      </c>
      <c r="S70" s="1251">
        <v>203.86666666666599</v>
      </c>
      <c r="T70" s="1252">
        <v>0.56666666666666599</v>
      </c>
      <c r="U70" s="1252">
        <v>0.43333333333333302</v>
      </c>
      <c r="V70" s="1251">
        <v>203.86666666666599</v>
      </c>
      <c r="W70" s="1252">
        <v>0.56666666666666599</v>
      </c>
      <c r="X70" s="1252">
        <v>0.43333333333333302</v>
      </c>
    </row>
    <row r="71" spans="15:24" ht="16.5" x14ac:dyDescent="0.3">
      <c r="O71" s="1251">
        <v>1150</v>
      </c>
      <c r="P71" s="1251">
        <v>206.6</v>
      </c>
      <c r="Q71" s="1252">
        <v>0.57499999999999996</v>
      </c>
      <c r="R71" s="1252">
        <v>0.42499999999999999</v>
      </c>
      <c r="S71" s="1251">
        <v>206.6</v>
      </c>
      <c r="T71" s="1252">
        <v>0.57499999999999996</v>
      </c>
      <c r="U71" s="1252">
        <v>0.42499999999999999</v>
      </c>
      <c r="V71" s="1251">
        <v>206.6</v>
      </c>
      <c r="W71" s="1252">
        <v>0.57499999999999996</v>
      </c>
      <c r="X71" s="1252">
        <v>0.42499999999999999</v>
      </c>
    </row>
    <row r="72" spans="15:24" ht="16.5" x14ac:dyDescent="0.3">
      <c r="O72" s="1251">
        <v>1166.6666666666599</v>
      </c>
      <c r="P72" s="1251">
        <v>209.333333333333</v>
      </c>
      <c r="Q72" s="1252">
        <v>0.58333333333333304</v>
      </c>
      <c r="R72" s="1252">
        <v>0.41666666666666602</v>
      </c>
      <c r="S72" s="1251">
        <v>209.333333333333</v>
      </c>
      <c r="T72" s="1252">
        <v>0.58333333333333304</v>
      </c>
      <c r="U72" s="1252">
        <v>0.41666666666666602</v>
      </c>
      <c r="V72" s="1251">
        <v>209.333333333333</v>
      </c>
      <c r="W72" s="1252">
        <v>0.58333333333333304</v>
      </c>
      <c r="X72" s="1252">
        <v>0.41666666666666602</v>
      </c>
    </row>
    <row r="73" spans="15:24" ht="16.5" x14ac:dyDescent="0.3">
      <c r="O73" s="1251">
        <v>1183.3333333333301</v>
      </c>
      <c r="P73" s="1251">
        <v>212.06666666666601</v>
      </c>
      <c r="Q73" s="1252">
        <v>0.59166666666666601</v>
      </c>
      <c r="R73" s="1252">
        <v>0.40833333333333299</v>
      </c>
      <c r="S73" s="1251">
        <v>212.06666666666601</v>
      </c>
      <c r="T73" s="1252">
        <v>0.59166666666666601</v>
      </c>
      <c r="U73" s="1252">
        <v>0.40833333333333299</v>
      </c>
      <c r="V73" s="1251">
        <v>212.06666666666601</v>
      </c>
      <c r="W73" s="1252">
        <v>0.59166666666666601</v>
      </c>
      <c r="X73" s="1252">
        <v>0.40833333333333299</v>
      </c>
    </row>
    <row r="74" spans="15:24" ht="16.5" x14ac:dyDescent="0.3">
      <c r="O74" s="1251">
        <v>1200</v>
      </c>
      <c r="P74" s="1251">
        <v>214.79999999999899</v>
      </c>
      <c r="Q74" s="1252">
        <v>0.6</v>
      </c>
      <c r="R74" s="1252">
        <v>0.4</v>
      </c>
      <c r="S74" s="1251">
        <v>214.79999999999899</v>
      </c>
      <c r="T74" s="1252">
        <v>0.6</v>
      </c>
      <c r="U74" s="1252">
        <v>0.4</v>
      </c>
      <c r="V74" s="1251">
        <v>214.79999999999899</v>
      </c>
      <c r="W74" s="1252">
        <v>0.6</v>
      </c>
      <c r="X74" s="1252">
        <v>0.4</v>
      </c>
    </row>
    <row r="75" spans="15:24" ht="16.5" x14ac:dyDescent="0.3">
      <c r="O75" s="1251">
        <v>1216.6666666666599</v>
      </c>
      <c r="P75" s="1251">
        <v>217.53333333333299</v>
      </c>
      <c r="Q75" s="1252">
        <v>0.60833333333333295</v>
      </c>
      <c r="R75" s="1252">
        <v>0.391666666666666</v>
      </c>
      <c r="S75" s="1251">
        <v>217.53333333333299</v>
      </c>
      <c r="T75" s="1252">
        <v>0.60833333333333295</v>
      </c>
      <c r="U75" s="1252">
        <v>0.391666666666666</v>
      </c>
      <c r="V75" s="1251">
        <v>217.53333333333299</v>
      </c>
      <c r="W75" s="1252">
        <v>0.60833333333333295</v>
      </c>
      <c r="X75" s="1252">
        <v>0.391666666666666</v>
      </c>
    </row>
    <row r="76" spans="15:24" ht="16.5" x14ac:dyDescent="0.3">
      <c r="O76" s="1251">
        <v>1233.3333333333301</v>
      </c>
      <c r="P76" s="1251">
        <v>220.266666666666</v>
      </c>
      <c r="Q76" s="1252">
        <v>0.61666666666666603</v>
      </c>
      <c r="R76" s="1252">
        <v>0.38333333333333303</v>
      </c>
      <c r="S76" s="1251">
        <v>220.266666666666</v>
      </c>
      <c r="T76" s="1252">
        <v>0.61666666666666603</v>
      </c>
      <c r="U76" s="1252">
        <v>0.38333333333333303</v>
      </c>
      <c r="V76" s="1251">
        <v>220.266666666666</v>
      </c>
      <c r="W76" s="1252">
        <v>0.61666666666666603</v>
      </c>
      <c r="X76" s="1252">
        <v>0.38333333333333303</v>
      </c>
    </row>
    <row r="77" spans="15:24" ht="16.5" x14ac:dyDescent="0.3">
      <c r="O77" s="1251">
        <v>1250</v>
      </c>
      <c r="P77" s="1251">
        <v>223</v>
      </c>
      <c r="Q77" s="1252">
        <v>0.625</v>
      </c>
      <c r="R77" s="1252">
        <v>0.375</v>
      </c>
      <c r="S77" s="1251">
        <v>223</v>
      </c>
      <c r="T77" s="1252">
        <v>0.625</v>
      </c>
      <c r="U77" s="1252">
        <v>0.375</v>
      </c>
      <c r="V77" s="1251">
        <v>223</v>
      </c>
      <c r="W77" s="1252">
        <v>0.625</v>
      </c>
      <c r="X77" s="1252">
        <v>0.375</v>
      </c>
    </row>
    <row r="78" spans="15:24" ht="16.5" x14ac:dyDescent="0.3">
      <c r="O78" s="1251">
        <v>1266.6666666666599</v>
      </c>
      <c r="P78" s="1251">
        <v>225.73333333333301</v>
      </c>
      <c r="Q78" s="1252">
        <v>0.63333333333333297</v>
      </c>
      <c r="R78" s="1252">
        <v>0.36666666666666597</v>
      </c>
      <c r="S78" s="1251">
        <v>225.73333333333301</v>
      </c>
      <c r="T78" s="1252">
        <v>0.63333333333333297</v>
      </c>
      <c r="U78" s="1252">
        <v>0.36666666666666597</v>
      </c>
      <c r="V78" s="1251">
        <v>225.73333333333301</v>
      </c>
      <c r="W78" s="1252">
        <v>0.63333333333333297</v>
      </c>
      <c r="X78" s="1252">
        <v>0.36666666666666597</v>
      </c>
    </row>
    <row r="79" spans="15:24" ht="16.5" x14ac:dyDescent="0.3">
      <c r="O79" s="1251">
        <v>1283.3333333333301</v>
      </c>
      <c r="P79" s="1251">
        <v>228.46666666666599</v>
      </c>
      <c r="Q79" s="1252">
        <v>0.64166666666666605</v>
      </c>
      <c r="R79" s="1252">
        <v>0.358333333333333</v>
      </c>
      <c r="S79" s="1251">
        <v>228.46666666666599</v>
      </c>
      <c r="T79" s="1252">
        <v>0.64166666666666605</v>
      </c>
      <c r="U79" s="1252">
        <v>0.358333333333333</v>
      </c>
      <c r="V79" s="1251">
        <v>228.46666666666599</v>
      </c>
      <c r="W79" s="1252">
        <v>0.64166666666666605</v>
      </c>
      <c r="X79" s="1252">
        <v>0.358333333333333</v>
      </c>
    </row>
    <row r="80" spans="15:24" ht="16.5" x14ac:dyDescent="0.3">
      <c r="O80" s="1251">
        <v>1300</v>
      </c>
      <c r="P80" s="1251">
        <v>231.2</v>
      </c>
      <c r="Q80" s="1252">
        <v>0.65</v>
      </c>
      <c r="R80" s="1252">
        <v>0.35</v>
      </c>
      <c r="S80" s="1251">
        <v>231.2</v>
      </c>
      <c r="T80" s="1252">
        <v>0.65</v>
      </c>
      <c r="U80" s="1252">
        <v>0.35</v>
      </c>
      <c r="V80" s="1251">
        <v>231.2</v>
      </c>
      <c r="W80" s="1252">
        <v>0.65</v>
      </c>
      <c r="X80" s="1252">
        <v>0.35</v>
      </c>
    </row>
    <row r="81" spans="15:24" ht="16.5" x14ac:dyDescent="0.3">
      <c r="O81" s="1251">
        <v>1316.6666666666599</v>
      </c>
      <c r="P81" s="1251">
        <v>233.933333333333</v>
      </c>
      <c r="Q81" s="1252">
        <v>0.65833333333333299</v>
      </c>
      <c r="R81" s="1252">
        <v>0.34166666666666601</v>
      </c>
      <c r="S81" s="1251">
        <v>233.933333333333</v>
      </c>
      <c r="T81" s="1252">
        <v>0.65833333333333299</v>
      </c>
      <c r="U81" s="1252">
        <v>0.34166666666666601</v>
      </c>
      <c r="V81" s="1251">
        <v>233.933333333333</v>
      </c>
      <c r="W81" s="1252">
        <v>0.65833333333333299</v>
      </c>
      <c r="X81" s="1252">
        <v>0.34166666666666601</v>
      </c>
    </row>
    <row r="82" spans="15:24" ht="16.5" x14ac:dyDescent="0.3">
      <c r="O82" s="1251">
        <v>1333.3333333333301</v>
      </c>
      <c r="P82" s="1251">
        <v>236.666666666666</v>
      </c>
      <c r="Q82" s="1252">
        <v>0.66666666666666596</v>
      </c>
      <c r="R82" s="1252">
        <v>0.33333333333333298</v>
      </c>
      <c r="S82" s="1251">
        <v>236.666666666666</v>
      </c>
      <c r="T82" s="1252">
        <v>0.66666666666666596</v>
      </c>
      <c r="U82" s="1252">
        <v>0.33333333333333298</v>
      </c>
      <c r="V82" s="1251">
        <v>236.666666666666</v>
      </c>
      <c r="W82" s="1252">
        <v>0.66666666666666596</v>
      </c>
      <c r="X82" s="1252">
        <v>0.33333333333333298</v>
      </c>
    </row>
    <row r="83" spans="15:24" ht="16.5" x14ac:dyDescent="0.3">
      <c r="O83" s="1251">
        <v>1350</v>
      </c>
      <c r="P83" s="1251">
        <v>239.4</v>
      </c>
      <c r="Q83" s="1252">
        <v>0.67500000000000004</v>
      </c>
      <c r="R83" s="1252">
        <v>0.32499999999999901</v>
      </c>
      <c r="S83" s="1251">
        <v>239.4</v>
      </c>
      <c r="T83" s="1252">
        <v>0.67500000000000004</v>
      </c>
      <c r="U83" s="1252">
        <v>0.32499999999999901</v>
      </c>
      <c r="V83" s="1251">
        <v>239.4</v>
      </c>
      <c r="W83" s="1252">
        <v>0.67500000000000004</v>
      </c>
      <c r="X83" s="1252">
        <v>0.32499999999999901</v>
      </c>
    </row>
    <row r="84" spans="15:24" ht="16.5" x14ac:dyDescent="0.3">
      <c r="O84" s="1251">
        <v>1366.6666666666599</v>
      </c>
      <c r="P84" s="1251">
        <v>242.13333333333301</v>
      </c>
      <c r="Q84" s="1252">
        <v>0.68333333333333302</v>
      </c>
      <c r="R84" s="1252">
        <v>0.31666666666666599</v>
      </c>
      <c r="S84" s="1251">
        <v>242.13333333333301</v>
      </c>
      <c r="T84" s="1252">
        <v>0.68333333333333302</v>
      </c>
      <c r="U84" s="1252">
        <v>0.31666666666666599</v>
      </c>
      <c r="V84" s="1251">
        <v>242.13333333333301</v>
      </c>
      <c r="W84" s="1252">
        <v>0.68333333333333302</v>
      </c>
      <c r="X84" s="1252">
        <v>0.31666666666666599</v>
      </c>
    </row>
    <row r="85" spans="15:24" ht="16.5" x14ac:dyDescent="0.3">
      <c r="O85" s="1251">
        <v>1383.3333333333301</v>
      </c>
      <c r="P85" s="1251">
        <v>244.86666666666599</v>
      </c>
      <c r="Q85" s="1252">
        <v>0.69166666666666599</v>
      </c>
      <c r="R85" s="1252">
        <v>0.30833333333333302</v>
      </c>
      <c r="S85" s="1251">
        <v>244.86666666666599</v>
      </c>
      <c r="T85" s="1252">
        <v>0.69166666666666599</v>
      </c>
      <c r="U85" s="1252">
        <v>0.30833333333333302</v>
      </c>
      <c r="V85" s="1251">
        <v>244.86666666666599</v>
      </c>
      <c r="W85" s="1252">
        <v>0.69166666666666599</v>
      </c>
      <c r="X85" s="1252">
        <v>0.30833333333333302</v>
      </c>
    </row>
    <row r="86" spans="15:24" ht="16.5" x14ac:dyDescent="0.3">
      <c r="O86" s="1251">
        <v>1400</v>
      </c>
      <c r="P86" s="1251">
        <v>247.6</v>
      </c>
      <c r="Q86" s="1252">
        <v>0.7</v>
      </c>
      <c r="R86" s="1252">
        <v>0.3</v>
      </c>
      <c r="S86" s="1251">
        <v>247.6</v>
      </c>
      <c r="T86" s="1252">
        <v>0.7</v>
      </c>
      <c r="U86" s="1252">
        <v>0.3</v>
      </c>
      <c r="V86" s="1251">
        <v>247.6</v>
      </c>
      <c r="W86" s="1252">
        <v>0.7</v>
      </c>
      <c r="X86" s="1252">
        <v>0.3</v>
      </c>
    </row>
    <row r="87" spans="15:24" ht="16.5" x14ac:dyDescent="0.3">
      <c r="O87" s="1251">
        <v>1416.6666666666599</v>
      </c>
      <c r="P87" s="1251">
        <v>250.333333333333</v>
      </c>
      <c r="Q87" s="1252">
        <v>0.70833333333333304</v>
      </c>
      <c r="R87" s="1252">
        <v>0.29166666666666602</v>
      </c>
      <c r="S87" s="1251">
        <v>250.333333333333</v>
      </c>
      <c r="T87" s="1252">
        <v>0.70833333333333304</v>
      </c>
      <c r="U87" s="1252">
        <v>0.29166666666666602</v>
      </c>
      <c r="V87" s="1251">
        <v>250.333333333333</v>
      </c>
      <c r="W87" s="1252">
        <v>0.70833333333333304</v>
      </c>
      <c r="X87" s="1252">
        <v>0.29166666666666602</v>
      </c>
    </row>
    <row r="88" spans="15:24" ht="16.5" x14ac:dyDescent="0.3">
      <c r="O88" s="1251">
        <v>1433.3333333333301</v>
      </c>
      <c r="P88" s="1251">
        <v>253.06666666666601</v>
      </c>
      <c r="Q88" s="1252">
        <v>0.71666666666666601</v>
      </c>
      <c r="R88" s="1252">
        <v>0.28333333333333299</v>
      </c>
      <c r="S88" s="1251">
        <v>253.06666666666601</v>
      </c>
      <c r="T88" s="1252">
        <v>0.71666666666666601</v>
      </c>
      <c r="U88" s="1252">
        <v>0.28333333333333299</v>
      </c>
      <c r="V88" s="1251">
        <v>253.06666666666601</v>
      </c>
      <c r="W88" s="1252">
        <v>0.71666666666666601</v>
      </c>
      <c r="X88" s="1252">
        <v>0.28333333333333299</v>
      </c>
    </row>
    <row r="89" spans="15:24" ht="16.5" x14ac:dyDescent="0.3">
      <c r="O89" s="1251">
        <v>1450</v>
      </c>
      <c r="P89" s="1251">
        <v>255.79999999999899</v>
      </c>
      <c r="Q89" s="1252">
        <v>0.72499999999999998</v>
      </c>
      <c r="R89" s="1252">
        <v>0.27500000000000002</v>
      </c>
      <c r="S89" s="1251">
        <v>255.79999999999899</v>
      </c>
      <c r="T89" s="1252">
        <v>0.72499999999999998</v>
      </c>
      <c r="U89" s="1252">
        <v>0.27500000000000002</v>
      </c>
      <c r="V89" s="1251">
        <v>255.79999999999899</v>
      </c>
      <c r="W89" s="1252">
        <v>0.72499999999999998</v>
      </c>
      <c r="X89" s="1252">
        <v>0.27500000000000002</v>
      </c>
    </row>
    <row r="90" spans="15:24" ht="16.5" x14ac:dyDescent="0.3">
      <c r="O90" s="1251">
        <v>1466.6666666666599</v>
      </c>
      <c r="P90" s="1251">
        <v>258.53333333333302</v>
      </c>
      <c r="Q90" s="1252">
        <v>0.73333333333333295</v>
      </c>
      <c r="R90" s="1252">
        <v>0.266666666666666</v>
      </c>
      <c r="S90" s="1251">
        <v>258.53333333333302</v>
      </c>
      <c r="T90" s="1252">
        <v>0.73333333333333295</v>
      </c>
      <c r="U90" s="1252">
        <v>0.266666666666666</v>
      </c>
      <c r="V90" s="1251">
        <v>258.53333333333302</v>
      </c>
      <c r="W90" s="1252">
        <v>0.73333333333333295</v>
      </c>
      <c r="X90" s="1252">
        <v>0.266666666666666</v>
      </c>
    </row>
    <row r="91" spans="15:24" ht="16.5" x14ac:dyDescent="0.3">
      <c r="O91" s="1251">
        <v>1483.3333333333301</v>
      </c>
      <c r="P91" s="1251">
        <v>261.26666666666603</v>
      </c>
      <c r="Q91" s="1252">
        <v>0.74166666666666603</v>
      </c>
      <c r="R91" s="1252">
        <v>0.25833333333333303</v>
      </c>
      <c r="S91" s="1251">
        <v>261.26666666666603</v>
      </c>
      <c r="T91" s="1252">
        <v>0.74166666666666603</v>
      </c>
      <c r="U91" s="1252">
        <v>0.25833333333333303</v>
      </c>
      <c r="V91" s="1251">
        <v>261.26666666666603</v>
      </c>
      <c r="W91" s="1252">
        <v>0.74166666666666603</v>
      </c>
      <c r="X91" s="1252">
        <v>0.25833333333333303</v>
      </c>
    </row>
    <row r="92" spans="15:24" ht="16.5" x14ac:dyDescent="0.3">
      <c r="O92" s="1251">
        <v>1500</v>
      </c>
      <c r="P92" s="1251">
        <v>264</v>
      </c>
      <c r="Q92" s="1252">
        <v>0.75</v>
      </c>
      <c r="R92" s="1252">
        <v>0.25</v>
      </c>
      <c r="S92" s="1251">
        <v>264</v>
      </c>
      <c r="T92" s="1252">
        <v>0.75</v>
      </c>
      <c r="U92" s="1252">
        <v>0.25</v>
      </c>
      <c r="V92" s="1251">
        <v>264</v>
      </c>
      <c r="W92" s="1252">
        <v>0.75</v>
      </c>
      <c r="X92" s="1252">
        <v>0.25</v>
      </c>
    </row>
    <row r="93" spans="15:24" ht="16.5" x14ac:dyDescent="0.3">
      <c r="O93" s="1251">
        <v>1516.6666666666599</v>
      </c>
      <c r="P93" s="1251">
        <v>266.73333333333301</v>
      </c>
      <c r="Q93" s="1252">
        <v>0.75833333333333297</v>
      </c>
      <c r="R93" s="1252">
        <v>0.241666666666666</v>
      </c>
      <c r="S93" s="1251">
        <v>266.73333333333301</v>
      </c>
      <c r="T93" s="1252">
        <v>0.75833333333333297</v>
      </c>
      <c r="U93" s="1252">
        <v>0.241666666666666</v>
      </c>
      <c r="V93" s="1251">
        <v>266.73333333333301</v>
      </c>
      <c r="W93" s="1252">
        <v>0.75833333333333297</v>
      </c>
      <c r="X93" s="1252">
        <v>0.241666666666666</v>
      </c>
    </row>
    <row r="94" spans="15:24" ht="16.5" x14ac:dyDescent="0.3">
      <c r="O94" s="1251">
        <v>1533.3333333333301</v>
      </c>
      <c r="P94" s="1251">
        <v>269.46666666666601</v>
      </c>
      <c r="Q94" s="1252">
        <v>0.76666666666666605</v>
      </c>
      <c r="R94" s="1252">
        <v>0.233333333333333</v>
      </c>
      <c r="S94" s="1251">
        <v>269.46666666666601</v>
      </c>
      <c r="T94" s="1252">
        <v>0.76666666666666605</v>
      </c>
      <c r="U94" s="1252">
        <v>0.233333333333333</v>
      </c>
      <c r="V94" s="1251">
        <v>269.46666666666601</v>
      </c>
      <c r="W94" s="1252">
        <v>0.76666666666666605</v>
      </c>
      <c r="X94" s="1252">
        <v>0.233333333333333</v>
      </c>
    </row>
    <row r="95" spans="15:24" ht="16.5" x14ac:dyDescent="0.3">
      <c r="O95" s="1251">
        <v>1550</v>
      </c>
      <c r="P95" s="1251">
        <v>272.2</v>
      </c>
      <c r="Q95" s="1252">
        <v>0.77500000000000002</v>
      </c>
      <c r="R95" s="1252">
        <v>0.22499999999999901</v>
      </c>
      <c r="S95" s="1251">
        <v>272.2</v>
      </c>
      <c r="T95" s="1252">
        <v>0.77500000000000002</v>
      </c>
      <c r="U95" s="1252">
        <v>0.22499999999999901</v>
      </c>
      <c r="V95" s="1251">
        <v>272.2</v>
      </c>
      <c r="W95" s="1252">
        <v>0.77500000000000002</v>
      </c>
      <c r="X95" s="1252">
        <v>0.22499999999999901</v>
      </c>
    </row>
    <row r="96" spans="15:24" ht="16.5" x14ac:dyDescent="0.3">
      <c r="O96" s="1251">
        <v>1566.6666666666599</v>
      </c>
      <c r="P96" s="1251">
        <v>274.933333333333</v>
      </c>
      <c r="Q96" s="1252">
        <v>0.78333333333333299</v>
      </c>
      <c r="R96" s="1252">
        <v>0.21666666666666601</v>
      </c>
      <c r="S96" s="1251">
        <v>274.933333333333</v>
      </c>
      <c r="T96" s="1252">
        <v>0.78333333333333299</v>
      </c>
      <c r="U96" s="1252">
        <v>0.21666666666666601</v>
      </c>
      <c r="V96" s="1251">
        <v>274.933333333333</v>
      </c>
      <c r="W96" s="1252">
        <v>0.78333333333333299</v>
      </c>
      <c r="X96" s="1252">
        <v>0.21666666666666601</v>
      </c>
    </row>
    <row r="97" spans="15:38" ht="16.5" x14ac:dyDescent="0.3">
      <c r="O97" s="1251">
        <v>1583.3333333333301</v>
      </c>
      <c r="P97" s="1251">
        <v>277.666666666666</v>
      </c>
      <c r="Q97" s="1252">
        <v>0.79166666666666596</v>
      </c>
      <c r="R97" s="1252">
        <v>0.20833333333333301</v>
      </c>
      <c r="S97" s="1251">
        <v>277.666666666666</v>
      </c>
      <c r="T97" s="1252">
        <v>0.79166666666666596</v>
      </c>
      <c r="U97" s="1252">
        <v>0.20833333333333301</v>
      </c>
      <c r="V97" s="1251">
        <v>277.666666666666</v>
      </c>
      <c r="W97" s="1252">
        <v>0.79166666666666596</v>
      </c>
      <c r="X97" s="1252">
        <v>0.20833333333333301</v>
      </c>
    </row>
    <row r="98" spans="15:38" ht="16.5" x14ac:dyDescent="0.3">
      <c r="O98" s="1251">
        <v>1600</v>
      </c>
      <c r="P98" s="1251">
        <v>280.39999999999998</v>
      </c>
      <c r="Q98" s="1252">
        <v>0.8</v>
      </c>
      <c r="R98" s="1252">
        <v>0.19999999999999901</v>
      </c>
      <c r="S98" s="1251">
        <v>280.39999999999998</v>
      </c>
      <c r="T98" s="1252">
        <v>0.8</v>
      </c>
      <c r="U98" s="1252">
        <v>0.19999999999999901</v>
      </c>
      <c r="V98" s="1251">
        <v>280.39999999999998</v>
      </c>
      <c r="W98" s="1252">
        <v>0.8</v>
      </c>
      <c r="X98" s="1252">
        <v>0.19999999999999901</v>
      </c>
    </row>
    <row r="99" spans="15:38" ht="16.5" x14ac:dyDescent="0.3">
      <c r="O99" s="1251">
        <v>1616.6666666666599</v>
      </c>
      <c r="P99" s="1251">
        <v>283.13333333333298</v>
      </c>
      <c r="Q99" s="1252">
        <v>0.80833333333333302</v>
      </c>
      <c r="R99" s="1252">
        <v>0.19166666666666601</v>
      </c>
      <c r="S99" s="1251">
        <v>283.13333333333298</v>
      </c>
      <c r="T99" s="1252">
        <v>0.80833333333333302</v>
      </c>
      <c r="U99" s="1252">
        <v>0.19166666666666601</v>
      </c>
      <c r="V99" s="1251">
        <v>283.13333333333298</v>
      </c>
      <c r="W99" s="1252">
        <v>0.80833333333333302</v>
      </c>
      <c r="X99" s="1252">
        <v>0.19166666666666601</v>
      </c>
    </row>
    <row r="100" spans="15:38" ht="16.5" x14ac:dyDescent="0.3">
      <c r="O100" s="1251">
        <v>1633.3333333333301</v>
      </c>
      <c r="P100" s="1251">
        <v>285.86666666666599</v>
      </c>
      <c r="Q100" s="1252">
        <v>0.81666666666666599</v>
      </c>
      <c r="R100" s="1252">
        <v>0.18333333333333299</v>
      </c>
      <c r="S100" s="1251">
        <v>285.86666666666599</v>
      </c>
      <c r="T100" s="1252">
        <v>0.81666666666666599</v>
      </c>
      <c r="U100" s="1252">
        <v>0.18333333333333299</v>
      </c>
      <c r="V100" s="1251">
        <v>285.86666666666599</v>
      </c>
      <c r="W100" s="1252">
        <v>0.81666666666666599</v>
      </c>
      <c r="X100" s="1252">
        <v>0.18333333333333299</v>
      </c>
    </row>
    <row r="101" spans="15:38" ht="16.5" x14ac:dyDescent="0.3">
      <c r="O101" s="1251">
        <v>1650</v>
      </c>
      <c r="P101" s="1251">
        <v>288.599999999999</v>
      </c>
      <c r="Q101" s="1252">
        <v>0.82499999999999996</v>
      </c>
      <c r="R101" s="1252">
        <v>0.17499999999999999</v>
      </c>
      <c r="S101" s="1251">
        <v>288.599999999999</v>
      </c>
      <c r="T101" s="1252">
        <v>0.82499999999999996</v>
      </c>
      <c r="U101" s="1252">
        <v>0.17499999999999999</v>
      </c>
      <c r="V101" s="1251">
        <v>288.599999999999</v>
      </c>
      <c r="W101" s="1252">
        <v>0.82499999999999996</v>
      </c>
      <c r="X101" s="1252">
        <v>0.17499999999999999</v>
      </c>
    </row>
    <row r="102" spans="15:38" ht="16.5" x14ac:dyDescent="0.3">
      <c r="O102" s="1251">
        <v>1666.6666666666599</v>
      </c>
      <c r="P102" s="1251">
        <v>291.33333333333297</v>
      </c>
      <c r="Q102" s="1252">
        <v>0.83333333333333304</v>
      </c>
      <c r="R102" s="1252">
        <v>0.16666666666666599</v>
      </c>
      <c r="S102" s="1251">
        <v>291.33333333333297</v>
      </c>
      <c r="T102" s="1252">
        <v>0.83333333333333304</v>
      </c>
      <c r="U102" s="1252">
        <v>0.16666666666666599</v>
      </c>
      <c r="V102" s="1251">
        <v>291.33333333333297</v>
      </c>
      <c r="W102" s="1252">
        <v>0.83333333333333304</v>
      </c>
      <c r="X102" s="1252">
        <v>0.16666666666666599</v>
      </c>
    </row>
    <row r="103" spans="15:38" ht="16.5" x14ac:dyDescent="0.3">
      <c r="O103" s="1251">
        <v>1683.3333333333301</v>
      </c>
      <c r="P103" s="1251">
        <v>294.06666666666598</v>
      </c>
      <c r="Q103" s="1252">
        <v>0.84166666666666601</v>
      </c>
      <c r="R103" s="1252">
        <v>0.15833333333333299</v>
      </c>
      <c r="S103" s="1251">
        <v>294.06666666666598</v>
      </c>
      <c r="T103" s="1252">
        <v>0.84166666666666601</v>
      </c>
      <c r="U103" s="1252">
        <v>0.15833333333333299</v>
      </c>
      <c r="V103" s="1251">
        <v>294.06666666666598</v>
      </c>
      <c r="W103" s="1252">
        <v>0.84166666666666601</v>
      </c>
      <c r="X103" s="1252">
        <v>0.15833333333333299</v>
      </c>
    </row>
    <row r="104" spans="15:38" ht="16.5" x14ac:dyDescent="0.3">
      <c r="O104" s="1251">
        <v>1700</v>
      </c>
      <c r="P104" s="1251">
        <v>296.8</v>
      </c>
      <c r="Q104" s="1252">
        <v>0.85</v>
      </c>
      <c r="R104" s="1252">
        <v>0.15</v>
      </c>
      <c r="S104" s="1251">
        <v>296.8</v>
      </c>
      <c r="T104" s="1252">
        <v>0.85</v>
      </c>
      <c r="U104" s="1252">
        <v>0.15</v>
      </c>
      <c r="V104" s="1251">
        <v>296.8</v>
      </c>
      <c r="W104" s="1252">
        <v>0.85</v>
      </c>
      <c r="X104" s="1252">
        <v>0.15</v>
      </c>
      <c r="AK104" s="1354"/>
      <c r="AL104" s="1209"/>
    </row>
    <row r="105" spans="15:38" ht="16.5" x14ac:dyDescent="0.3">
      <c r="O105" s="1251">
        <v>1716.6666666666599</v>
      </c>
      <c r="P105" s="1251">
        <v>299.53333333333302</v>
      </c>
      <c r="Q105" s="1252">
        <v>0.85833333333333295</v>
      </c>
      <c r="R105" s="1252">
        <v>0.141666666666666</v>
      </c>
      <c r="S105" s="1251">
        <v>299.53333333333302</v>
      </c>
      <c r="T105" s="1252">
        <v>0.85833333333333295</v>
      </c>
      <c r="U105" s="1252">
        <v>0.141666666666666</v>
      </c>
      <c r="V105" s="1251">
        <v>299.53333333333302</v>
      </c>
      <c r="W105" s="1252">
        <v>0.85833333333333295</v>
      </c>
      <c r="X105" s="1252">
        <v>0.141666666666666</v>
      </c>
      <c r="Z105" s="1209" t="s">
        <v>731</v>
      </c>
      <c r="AA105" s="1209">
        <v>1000</v>
      </c>
      <c r="AB105" s="1209" t="s">
        <v>731</v>
      </c>
      <c r="AC105" s="1209">
        <v>1000</v>
      </c>
      <c r="AJ105" s="1354"/>
      <c r="AL105" s="1209"/>
    </row>
    <row r="106" spans="15:38" ht="16.5" x14ac:dyDescent="0.3">
      <c r="O106" s="1251">
        <v>1733.3333333333301</v>
      </c>
      <c r="P106" s="1251">
        <v>302.26666666666603</v>
      </c>
      <c r="Q106" s="1252">
        <v>0.86666666666666603</v>
      </c>
      <c r="R106" s="1252">
        <v>0.133333333333333</v>
      </c>
      <c r="S106" s="1251">
        <v>302.26666666666603</v>
      </c>
      <c r="T106" s="1252">
        <v>0.86666666666666603</v>
      </c>
      <c r="U106" s="1252">
        <v>0.133333333333333</v>
      </c>
      <c r="V106" s="1251">
        <v>302.26666666666603</v>
      </c>
      <c r="W106" s="1252">
        <v>0.86666666666666603</v>
      </c>
      <c r="X106" s="1252">
        <v>0.133333333333333</v>
      </c>
      <c r="Z106" s="1209" t="s">
        <v>1610</v>
      </c>
      <c r="AA106" s="1209" t="s">
        <v>2702</v>
      </c>
      <c r="AB106" s="1209" t="s">
        <v>1610</v>
      </c>
      <c r="AC106" s="1209" t="s">
        <v>2702</v>
      </c>
      <c r="AJ106" s="1354"/>
      <c r="AL106" s="1209"/>
    </row>
    <row r="107" spans="15:38" ht="16.5" x14ac:dyDescent="0.3">
      <c r="O107" s="1251">
        <v>1750</v>
      </c>
      <c r="P107" s="1251">
        <v>305</v>
      </c>
      <c r="Q107" s="1252">
        <v>0.875</v>
      </c>
      <c r="R107" s="1252">
        <v>0.125</v>
      </c>
      <c r="S107" s="1251">
        <v>305</v>
      </c>
      <c r="T107" s="1252">
        <v>0.875</v>
      </c>
      <c r="U107" s="1252">
        <v>0.125</v>
      </c>
      <c r="V107" s="1251">
        <v>305</v>
      </c>
      <c r="W107" s="1252">
        <v>0.875</v>
      </c>
      <c r="X107" s="1252">
        <v>0.125</v>
      </c>
      <c r="Z107" s="1209" t="s">
        <v>3549</v>
      </c>
      <c r="AB107" s="1209" t="s">
        <v>3549</v>
      </c>
      <c r="AJ107" s="1354"/>
      <c r="AL107" s="1209"/>
    </row>
    <row r="108" spans="15:38" ht="16.5" x14ac:dyDescent="0.3">
      <c r="O108" s="1251">
        <v>1766.6666666666599</v>
      </c>
      <c r="P108" s="1251">
        <v>307.73333333333301</v>
      </c>
      <c r="Q108" s="1252">
        <v>0.88333333333333297</v>
      </c>
      <c r="R108" s="1252">
        <v>0.116666666666666</v>
      </c>
      <c r="S108" s="1251">
        <v>307.73333333333301</v>
      </c>
      <c r="T108" s="1252">
        <v>0.88333333333333297</v>
      </c>
      <c r="U108" s="1252">
        <v>0.116666666666666</v>
      </c>
      <c r="V108" s="1251">
        <v>307.73333333333301</v>
      </c>
      <c r="W108" s="1252">
        <v>0.88333333333333297</v>
      </c>
      <c r="X108" s="1252">
        <v>0.116666666666666</v>
      </c>
      <c r="Z108" s="1209" t="s">
        <v>808</v>
      </c>
      <c r="AA108" s="1209">
        <v>1500</v>
      </c>
      <c r="AB108" s="1209" t="s">
        <v>808</v>
      </c>
      <c r="AC108" s="1209">
        <v>1500</v>
      </c>
      <c r="AJ108" s="1354"/>
      <c r="AL108" s="1209"/>
    </row>
    <row r="109" spans="15:38" ht="16.5" x14ac:dyDescent="0.3">
      <c r="O109" s="1251">
        <v>1783.3333333333301</v>
      </c>
      <c r="P109" s="1251">
        <v>310.46666666666601</v>
      </c>
      <c r="Q109" s="1252">
        <v>0.89166666666666605</v>
      </c>
      <c r="R109" s="1252">
        <v>0.108333333333333</v>
      </c>
      <c r="S109" s="1251">
        <v>310.46666666666601</v>
      </c>
      <c r="T109" s="1252">
        <v>0.89166666666666605</v>
      </c>
      <c r="U109" s="1252">
        <v>0.108333333333333</v>
      </c>
      <c r="V109" s="1251">
        <v>310.46666666666601</v>
      </c>
      <c r="W109" s="1252">
        <v>0.89166666666666605</v>
      </c>
      <c r="X109" s="1252">
        <v>0.108333333333333</v>
      </c>
      <c r="Z109" s="1209" t="s">
        <v>467</v>
      </c>
      <c r="AA109" s="1209">
        <v>7</v>
      </c>
      <c r="AB109" s="1209" t="s">
        <v>731</v>
      </c>
      <c r="AC109" s="1209">
        <v>585</v>
      </c>
      <c r="AJ109" s="1354"/>
      <c r="AL109" s="1209"/>
    </row>
    <row r="110" spans="15:38" ht="16.5" x14ac:dyDescent="0.3">
      <c r="O110" s="1251">
        <v>1800</v>
      </c>
      <c r="P110" s="1251">
        <v>313.2</v>
      </c>
      <c r="Q110" s="1252">
        <v>0.9</v>
      </c>
      <c r="R110" s="1252">
        <v>9.9999999999999895E-2</v>
      </c>
      <c r="S110" s="1251">
        <v>313.2</v>
      </c>
      <c r="T110" s="1252">
        <v>0.9</v>
      </c>
      <c r="U110" s="1252">
        <v>9.9999999999999895E-2</v>
      </c>
      <c r="V110" s="1251">
        <v>313.2</v>
      </c>
      <c r="W110" s="1252">
        <v>0.9</v>
      </c>
      <c r="X110" s="1252">
        <v>9.9999999999999895E-2</v>
      </c>
      <c r="Z110" s="1209" t="s">
        <v>1607</v>
      </c>
      <c r="AA110" s="1209">
        <v>1</v>
      </c>
      <c r="AB110" s="1209" t="s">
        <v>467</v>
      </c>
      <c r="AC110" s="1209">
        <v>7</v>
      </c>
      <c r="AJ110" s="1354"/>
      <c r="AL110" s="1209"/>
    </row>
    <row r="111" spans="15:38" ht="16.5" x14ac:dyDescent="0.3">
      <c r="O111" s="1251">
        <v>1816.6666666666599</v>
      </c>
      <c r="P111" s="1251">
        <v>315.933333333333</v>
      </c>
      <c r="Q111" s="1252">
        <v>0.90833333333333299</v>
      </c>
      <c r="R111" s="1252">
        <v>9.1666666666666605E-2</v>
      </c>
      <c r="S111" s="1251">
        <v>315.933333333333</v>
      </c>
      <c r="T111" s="1252">
        <v>0.90833333333333299</v>
      </c>
      <c r="U111" s="1252">
        <v>9.1666666666666605E-2</v>
      </c>
      <c r="V111" s="1251">
        <v>315.933333333333</v>
      </c>
      <c r="W111" s="1252">
        <v>0.90833333333333299</v>
      </c>
      <c r="X111" s="1252">
        <v>9.1666666666666605E-2</v>
      </c>
      <c r="Z111" s="1209" t="s">
        <v>698</v>
      </c>
      <c r="AA111" s="1209">
        <v>2.5</v>
      </c>
      <c r="AB111" s="1209" t="s">
        <v>1607</v>
      </c>
      <c r="AC111" s="1209">
        <v>1</v>
      </c>
      <c r="AJ111" s="1354"/>
      <c r="AL111" s="1209"/>
    </row>
    <row r="112" spans="15:38" ht="16.5" x14ac:dyDescent="0.3">
      <c r="O112" s="1251">
        <v>1833.3333333333301</v>
      </c>
      <c r="P112" s="1251">
        <v>318.666666666666</v>
      </c>
      <c r="Q112" s="1252">
        <v>0.91666666666666596</v>
      </c>
      <c r="R112" s="1252">
        <v>8.3333333333333301E-2</v>
      </c>
      <c r="S112" s="1251">
        <v>318.666666666666</v>
      </c>
      <c r="T112" s="1252">
        <v>0.91666666666666596</v>
      </c>
      <c r="U112" s="1252">
        <v>8.3333333333333301E-2</v>
      </c>
      <c r="V112" s="1251">
        <v>318.666666666666</v>
      </c>
      <c r="W112" s="1252">
        <v>0.91666666666666596</v>
      </c>
      <c r="X112" s="1252">
        <v>8.3333333333333301E-2</v>
      </c>
      <c r="Z112" s="1209" t="s">
        <v>731</v>
      </c>
      <c r="AA112" s="1209">
        <v>585</v>
      </c>
      <c r="AB112" s="1209" t="s">
        <v>698</v>
      </c>
      <c r="AC112" s="1209">
        <v>2.5</v>
      </c>
      <c r="AJ112" s="1354"/>
      <c r="AL112" s="1209"/>
    </row>
    <row r="113" spans="15:38" ht="16.5" x14ac:dyDescent="0.3">
      <c r="O113" s="1251">
        <v>1850</v>
      </c>
      <c r="P113" s="1251">
        <v>321.39999999999998</v>
      </c>
      <c r="Q113" s="1252">
        <v>0.92500000000000004</v>
      </c>
      <c r="R113" s="1252">
        <v>7.49999999999999E-2</v>
      </c>
      <c r="S113" s="1251">
        <v>321.39999999999998</v>
      </c>
      <c r="T113" s="1252">
        <v>0.92500000000000004</v>
      </c>
      <c r="U113" s="1252">
        <v>7.49999999999999E-2</v>
      </c>
      <c r="V113" s="1251">
        <v>321.39999999999998</v>
      </c>
      <c r="W113" s="1252">
        <v>0.92500000000000004</v>
      </c>
      <c r="X113" s="1252">
        <v>7.49999999999999E-2</v>
      </c>
      <c r="Z113" s="1209" t="s">
        <v>3550</v>
      </c>
      <c r="AB113" s="1209" t="s">
        <v>555</v>
      </c>
      <c r="AJ113" s="1354"/>
      <c r="AL113" s="1209"/>
    </row>
    <row r="114" spans="15:38" ht="16.5" x14ac:dyDescent="0.3">
      <c r="O114" s="1251">
        <v>1866.6666666666599</v>
      </c>
      <c r="P114" s="1251">
        <v>324.13333333333298</v>
      </c>
      <c r="Q114" s="1252">
        <v>0.93333333333333302</v>
      </c>
      <c r="R114" s="1252">
        <v>6.6666666666666596E-2</v>
      </c>
      <c r="S114" s="1251">
        <v>324.13333333333298</v>
      </c>
      <c r="T114" s="1252">
        <v>0.93333333333333302</v>
      </c>
      <c r="U114" s="1252">
        <v>6.6666666666666596E-2</v>
      </c>
      <c r="V114" s="1251">
        <v>324.13333333333298</v>
      </c>
      <c r="W114" s="1252">
        <v>0.93333333333333302</v>
      </c>
      <c r="X114" s="1252">
        <v>6.6666666666666596E-2</v>
      </c>
      <c r="Z114" s="1209" t="s">
        <v>3549</v>
      </c>
      <c r="AB114" s="1209" t="s">
        <v>3549</v>
      </c>
      <c r="AJ114" s="1354"/>
      <c r="AL114" s="1209"/>
    </row>
    <row r="115" spans="15:38" ht="16.5" x14ac:dyDescent="0.3">
      <c r="O115" s="1251">
        <v>1883.3333333333301</v>
      </c>
      <c r="P115" s="1251">
        <v>326.86666666666599</v>
      </c>
      <c r="Q115" s="1252">
        <v>0.94166666666666599</v>
      </c>
      <c r="R115" s="1252">
        <v>5.83333333333333E-2</v>
      </c>
      <c r="S115" s="1251">
        <v>326.86666666666599</v>
      </c>
      <c r="T115" s="1252">
        <v>0.94166666666666599</v>
      </c>
      <c r="U115" s="1252">
        <v>5.83333333333333E-2</v>
      </c>
      <c r="V115" s="1251">
        <v>326.86666666666599</v>
      </c>
      <c r="W115" s="1252">
        <v>0.94166666666666599</v>
      </c>
      <c r="X115" s="1252">
        <v>5.83333333333333E-2</v>
      </c>
      <c r="Z115" s="1209" t="s">
        <v>808</v>
      </c>
      <c r="AA115" s="1209">
        <v>500</v>
      </c>
      <c r="AB115" s="1209" t="s">
        <v>808</v>
      </c>
      <c r="AC115" s="1209">
        <v>500</v>
      </c>
      <c r="AJ115" s="1354"/>
      <c r="AL115" s="1209"/>
    </row>
    <row r="116" spans="15:38" ht="16.5" x14ac:dyDescent="0.3">
      <c r="O116" s="1251">
        <v>1900</v>
      </c>
      <c r="P116" s="1251">
        <v>329.599999999999</v>
      </c>
      <c r="Q116" s="1252">
        <v>0.95</v>
      </c>
      <c r="R116" s="1252">
        <v>0.05</v>
      </c>
      <c r="S116" s="1251">
        <v>329.599999999999</v>
      </c>
      <c r="T116" s="1252">
        <v>0.95</v>
      </c>
      <c r="U116" s="1252">
        <v>0.05</v>
      </c>
      <c r="V116" s="1251">
        <v>329.599999999999</v>
      </c>
      <c r="W116" s="1252">
        <v>0.95</v>
      </c>
      <c r="X116" s="1252">
        <v>0.05</v>
      </c>
      <c r="Z116" s="1209" t="s">
        <v>467</v>
      </c>
      <c r="AA116" s="1209">
        <v>7</v>
      </c>
      <c r="AB116" s="1209" t="s">
        <v>467</v>
      </c>
      <c r="AC116" s="1209">
        <v>7</v>
      </c>
      <c r="AJ116" s="1354"/>
      <c r="AL116" s="1209"/>
    </row>
    <row r="117" spans="15:38" ht="16.5" x14ac:dyDescent="0.3">
      <c r="O117" s="1251">
        <v>1916.6666666666599</v>
      </c>
      <c r="P117" s="1251">
        <v>332.33333333333297</v>
      </c>
      <c r="Q117" s="1252">
        <v>0.95833333333333304</v>
      </c>
      <c r="R117" s="1252">
        <v>4.1666666666666602E-2</v>
      </c>
      <c r="S117" s="1251">
        <v>332.33333333333297</v>
      </c>
      <c r="T117" s="1252">
        <v>0.95833333333333304</v>
      </c>
      <c r="U117" s="1252">
        <v>4.1666666666666602E-2</v>
      </c>
      <c r="V117" s="1251">
        <v>332.33333333333297</v>
      </c>
      <c r="W117" s="1252">
        <v>0.95833333333333304</v>
      </c>
      <c r="X117" s="1252">
        <v>4.1666666666666602E-2</v>
      </c>
      <c r="Z117" s="1209" t="s">
        <v>698</v>
      </c>
      <c r="AA117" s="1209">
        <v>5</v>
      </c>
      <c r="AB117" s="1209" t="s">
        <v>698</v>
      </c>
      <c r="AC117" s="1209">
        <v>5</v>
      </c>
      <c r="AJ117" s="1354"/>
      <c r="AL117" s="1209"/>
    </row>
    <row r="118" spans="15:38" ht="16.5" x14ac:dyDescent="0.3">
      <c r="O118" s="1251">
        <v>1933.3333333333301</v>
      </c>
      <c r="P118" s="1251">
        <v>335.06666666666598</v>
      </c>
      <c r="Q118" s="1252">
        <v>0.96666666666666601</v>
      </c>
      <c r="R118" s="1252">
        <v>3.3333333333333298E-2</v>
      </c>
      <c r="S118" s="1251">
        <v>335.06666666666598</v>
      </c>
      <c r="T118" s="1252">
        <v>0.96666666666666601</v>
      </c>
      <c r="U118" s="1252">
        <v>3.3333333333333298E-2</v>
      </c>
      <c r="V118" s="1251">
        <v>335.06666666666598</v>
      </c>
      <c r="W118" s="1252">
        <v>0.96666666666666601</v>
      </c>
      <c r="X118" s="1252">
        <v>3.3333333333333298E-2</v>
      </c>
      <c r="Z118" s="1209" t="s">
        <v>555</v>
      </c>
      <c r="AB118" s="1209" t="s">
        <v>555</v>
      </c>
      <c r="AJ118" s="1354"/>
      <c r="AL118" s="1209"/>
    </row>
    <row r="119" spans="15:38" ht="16.5" x14ac:dyDescent="0.3">
      <c r="O119" s="1251">
        <v>1950</v>
      </c>
      <c r="P119" s="1251">
        <v>337.8</v>
      </c>
      <c r="Q119" s="1252">
        <v>0.97499999999999998</v>
      </c>
      <c r="R119" s="1252">
        <v>2.5000000000000001E-2</v>
      </c>
      <c r="S119" s="1251">
        <v>337.8</v>
      </c>
      <c r="T119" s="1252">
        <v>0.97499999999999998</v>
      </c>
      <c r="U119" s="1252">
        <v>2.5000000000000001E-2</v>
      </c>
      <c r="V119" s="1251">
        <v>337.8</v>
      </c>
      <c r="W119" s="1252">
        <v>0.97499999999999998</v>
      </c>
      <c r="X119" s="1252">
        <v>2.5000000000000001E-2</v>
      </c>
      <c r="Z119" s="1209" t="s">
        <v>2703</v>
      </c>
      <c r="AB119" s="1209" t="s">
        <v>2703</v>
      </c>
      <c r="AJ119" s="1354"/>
      <c r="AL119" s="1209"/>
    </row>
    <row r="120" spans="15:38" ht="16.5" x14ac:dyDescent="0.3">
      <c r="O120" s="1251">
        <v>1966.6666666666599</v>
      </c>
      <c r="P120" s="1251">
        <v>340.53333333333302</v>
      </c>
      <c r="Q120" s="1252">
        <v>0.98333333333333295</v>
      </c>
      <c r="R120" s="1252">
        <v>1.6666666666666601E-2</v>
      </c>
      <c r="S120" s="1251">
        <v>340.53333333333302</v>
      </c>
      <c r="T120" s="1252">
        <v>0.98333333333333295</v>
      </c>
      <c r="U120" s="1252">
        <v>1.6666666666666601E-2</v>
      </c>
      <c r="V120" s="1251">
        <v>340.53333333333302</v>
      </c>
      <c r="W120" s="1252">
        <v>0.98333333333333295</v>
      </c>
      <c r="X120" s="1252">
        <v>1.6666666666666601E-2</v>
      </c>
      <c r="AJ120" s="1354"/>
      <c r="AL120" s="1209"/>
    </row>
    <row r="121" spans="15:38" ht="16.5" x14ac:dyDescent="0.3">
      <c r="O121" s="1251">
        <v>1983.3333333333301</v>
      </c>
      <c r="P121" s="1251">
        <v>343.26666666666603</v>
      </c>
      <c r="Q121" s="1252">
        <v>0.99166666666666603</v>
      </c>
      <c r="R121" s="1252">
        <v>8.3333333333334095E-3</v>
      </c>
      <c r="S121" s="1251">
        <v>343.26666666666603</v>
      </c>
      <c r="T121" s="1252">
        <v>0.99166666666666603</v>
      </c>
      <c r="U121" s="1252">
        <v>8.3333333333334095E-3</v>
      </c>
      <c r="V121" s="1251">
        <v>343.26666666666603</v>
      </c>
      <c r="W121" s="1252">
        <v>0.99166666666666603</v>
      </c>
      <c r="X121" s="1252">
        <v>8.3333333333334095E-3</v>
      </c>
      <c r="AJ121" s="1354"/>
      <c r="AL121" s="1209"/>
    </row>
    <row r="122" spans="15:38" ht="16.5" x14ac:dyDescent="0.3">
      <c r="O122" s="1251">
        <v>2000</v>
      </c>
      <c r="P122" s="1251">
        <v>346</v>
      </c>
      <c r="Q122" s="1251">
        <v>1</v>
      </c>
      <c r="R122" s="1251">
        <v>0</v>
      </c>
      <c r="S122" s="1251">
        <v>346</v>
      </c>
      <c r="T122" s="1251">
        <v>1</v>
      </c>
      <c r="U122" s="1251">
        <v>0</v>
      </c>
      <c r="V122" s="1251">
        <v>346</v>
      </c>
      <c r="W122" s="1251">
        <v>1</v>
      </c>
      <c r="X122" s="1251">
        <v>0</v>
      </c>
    </row>
    <row r="124" spans="15:38" x14ac:dyDescent="0.3">
      <c r="T124" s="1466" t="s">
        <v>728</v>
      </c>
      <c r="U124" s="1466" t="s">
        <v>731</v>
      </c>
      <c r="V124" s="1466" t="s">
        <v>3533</v>
      </c>
    </row>
    <row r="125" spans="15:38" x14ac:dyDescent="0.3">
      <c r="S125" s="1465" t="s">
        <v>3530</v>
      </c>
      <c r="T125" s="1209">
        <v>0</v>
      </c>
      <c r="U125" s="1209">
        <v>1</v>
      </c>
      <c r="V125" s="1466" t="s">
        <v>825</v>
      </c>
    </row>
    <row r="126" spans="15:38" x14ac:dyDescent="0.3">
      <c r="S126" s="1465" t="s">
        <v>3531</v>
      </c>
      <c r="T126" s="1209">
        <v>0</v>
      </c>
      <c r="U126" s="1209">
        <v>1</v>
      </c>
      <c r="V126" s="1466" t="s">
        <v>825</v>
      </c>
      <c r="AB126" s="1209" t="s">
        <v>3538</v>
      </c>
      <c r="AC126" s="1209" t="s">
        <v>3539</v>
      </c>
    </row>
    <row r="127" spans="15:38" x14ac:dyDescent="0.3">
      <c r="O127" s="1470"/>
      <c r="S127" s="1465" t="s">
        <v>3532</v>
      </c>
      <c r="T127" s="1209">
        <v>0</v>
      </c>
      <c r="U127" s="1209">
        <v>1</v>
      </c>
      <c r="V127" s="1466" t="s">
        <v>825</v>
      </c>
      <c r="Y127" s="1209" t="s">
        <v>3535</v>
      </c>
      <c r="Z127" s="1209" t="s">
        <v>3536</v>
      </c>
      <c r="AA127" s="1209" t="s">
        <v>3537</v>
      </c>
      <c r="AD127" s="1209" t="s">
        <v>3540</v>
      </c>
      <c r="AE127" s="1209" t="s">
        <v>3541</v>
      </c>
    </row>
    <row r="128" spans="15:38" x14ac:dyDescent="0.3">
      <c r="S128" s="1465" t="s">
        <v>3529</v>
      </c>
      <c r="T128" s="1209">
        <v>1</v>
      </c>
      <c r="U128" s="1209">
        <v>0</v>
      </c>
      <c r="V128" s="1466" t="s">
        <v>3534</v>
      </c>
      <c r="AB128" s="1209" t="s">
        <v>3545</v>
      </c>
      <c r="AC128" s="1209" t="s">
        <v>3546</v>
      </c>
    </row>
    <row r="129" spans="17:31" x14ac:dyDescent="0.3">
      <c r="Y129" s="1209" t="s">
        <v>3542</v>
      </c>
      <c r="Z129" s="1209" t="s">
        <v>3543</v>
      </c>
      <c r="AA129" s="1209" t="s">
        <v>3544</v>
      </c>
      <c r="AD129" s="1209" t="s">
        <v>3547</v>
      </c>
      <c r="AE129" s="1209" t="s">
        <v>3548</v>
      </c>
    </row>
    <row r="130" spans="17:31" x14ac:dyDescent="0.3">
      <c r="Q130" s="1209">
        <v>57.609000000000002</v>
      </c>
      <c r="R130" s="1209">
        <v>55.008000000000003</v>
      </c>
      <c r="S130" s="1209">
        <v>117.60899999999999</v>
      </c>
    </row>
    <row r="131" spans="17:31" x14ac:dyDescent="0.3">
      <c r="Q131" s="1209">
        <v>48.015999999999998</v>
      </c>
      <c r="R131" s="1209">
        <v>45.405999999999999</v>
      </c>
      <c r="S131" s="1209">
        <v>108.01600000000001</v>
      </c>
      <c r="T131" s="1467">
        <v>9</v>
      </c>
      <c r="U131" s="1468">
        <v>8</v>
      </c>
    </row>
    <row r="132" spans="17:31" x14ac:dyDescent="0.3">
      <c r="Q132" s="1209">
        <f>Q130-Q131</f>
        <v>9.5930000000000035</v>
      </c>
      <c r="R132" s="1209">
        <f>R130-R131</f>
        <v>9.6020000000000039</v>
      </c>
      <c r="S132" s="1209">
        <f>S130-S131</f>
        <v>9.5929999999999893</v>
      </c>
      <c r="T132" s="1467">
        <v>6</v>
      </c>
      <c r="U132" s="1468">
        <v>6</v>
      </c>
      <c r="V132" s="1468">
        <v>-2</v>
      </c>
    </row>
    <row r="133" spans="17:31" x14ac:dyDescent="0.3">
      <c r="T133" s="1467">
        <f>T131-T132</f>
        <v>3</v>
      </c>
      <c r="U133" s="1468"/>
      <c r="V133" s="1468">
        <f>U131+V132</f>
        <v>6</v>
      </c>
    </row>
    <row r="134" spans="17:31" x14ac:dyDescent="0.3">
      <c r="R134" s="1209">
        <v>64</v>
      </c>
      <c r="U134" s="1468"/>
    </row>
    <row r="135" spans="17:31" x14ac:dyDescent="0.3">
      <c r="R135" s="1209">
        <v>54.405999999999999</v>
      </c>
      <c r="U135" s="1466" t="s">
        <v>2444</v>
      </c>
    </row>
    <row r="136" spans="17:31" x14ac:dyDescent="0.3">
      <c r="R136" s="1209">
        <f>R134-R135</f>
        <v>9.5940000000000012</v>
      </c>
      <c r="T136" s="1469"/>
      <c r="U136" s="1354">
        <v>639.765625</v>
      </c>
      <c r="V136" s="1474" t="s">
        <v>1597</v>
      </c>
    </row>
    <row r="137" spans="17:31" x14ac:dyDescent="0.3">
      <c r="U137" s="1472">
        <v>679.453125</v>
      </c>
      <c r="V137" s="1473" t="s">
        <v>1608</v>
      </c>
    </row>
    <row r="138" spans="17:31" x14ac:dyDescent="0.3">
      <c r="U138" s="1209">
        <f>U137-U136</f>
        <v>39.6875</v>
      </c>
      <c r="V138" s="1471" t="s">
        <v>63</v>
      </c>
    </row>
  </sheetData>
  <mergeCells count="6">
    <mergeCell ref="Z11:AA11"/>
    <mergeCell ref="Z12:AA12"/>
    <mergeCell ref="Z1:AA1"/>
    <mergeCell ref="B38:D38"/>
    <mergeCell ref="C25:D25"/>
    <mergeCell ref="A25:B2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E120"/>
  <sheetViews>
    <sheetView showGridLines="0" topLeftCell="A10" workbookViewId="0">
      <selection activeCell="B2" sqref="B2"/>
    </sheetView>
  </sheetViews>
  <sheetFormatPr defaultRowHeight="16.5" x14ac:dyDescent="0.3"/>
  <cols>
    <col min="1" max="1" width="1.77734375" style="347" customWidth="1"/>
    <col min="2" max="2" width="18.44140625" style="114" customWidth="1"/>
    <col min="3" max="3" width="16.33203125" style="114" customWidth="1"/>
    <col min="4" max="4" width="50.5546875" style="114" customWidth="1"/>
    <col min="5" max="5" width="1.77734375" style="203" customWidth="1"/>
  </cols>
  <sheetData>
    <row r="1" spans="1:5" x14ac:dyDescent="0.3">
      <c r="A1" s="793"/>
      <c r="B1" s="1521" t="s">
        <v>3231</v>
      </c>
      <c r="C1" s="1521"/>
      <c r="D1" s="1521"/>
      <c r="E1" s="278"/>
    </row>
    <row r="2" spans="1:5" x14ac:dyDescent="0.3">
      <c r="A2" s="794"/>
      <c r="B2" s="870" t="s">
        <v>943</v>
      </c>
      <c r="C2" s="870" t="s">
        <v>467</v>
      </c>
      <c r="D2" s="870" t="s">
        <v>507</v>
      </c>
      <c r="E2" s="188"/>
    </row>
    <row r="3" spans="1:5" x14ac:dyDescent="0.3">
      <c r="A3" s="795"/>
      <c r="B3" s="1522" t="s">
        <v>1661</v>
      </c>
      <c r="C3" s="1523"/>
      <c r="D3" s="1524"/>
      <c r="E3" s="188"/>
    </row>
    <row r="4" spans="1:5" x14ac:dyDescent="0.3">
      <c r="A4" s="795"/>
      <c r="B4" s="352" t="s">
        <v>1491</v>
      </c>
      <c r="C4" s="352"/>
      <c r="D4" s="352"/>
      <c r="E4" s="188"/>
    </row>
    <row r="5" spans="1:5" x14ac:dyDescent="0.3">
      <c r="A5" s="794"/>
      <c r="B5" s="352" t="s">
        <v>1492</v>
      </c>
      <c r="C5" s="352"/>
      <c r="D5" s="352"/>
      <c r="E5" s="188"/>
    </row>
    <row r="6" spans="1:5" x14ac:dyDescent="0.3">
      <c r="A6" s="794"/>
      <c r="B6" s="352" t="s">
        <v>1516</v>
      </c>
      <c r="C6" s="352"/>
      <c r="D6" s="352"/>
      <c r="E6" s="188"/>
    </row>
    <row r="7" spans="1:5" x14ac:dyDescent="0.3">
      <c r="A7" s="794"/>
      <c r="B7" s="352" t="s">
        <v>1493</v>
      </c>
      <c r="C7" s="352"/>
      <c r="D7" s="352"/>
      <c r="E7" s="188"/>
    </row>
    <row r="8" spans="1:5" x14ac:dyDescent="0.3">
      <c r="A8" s="795"/>
      <c r="B8" s="352" t="s">
        <v>1496</v>
      </c>
      <c r="C8" s="352"/>
      <c r="D8" s="352"/>
      <c r="E8" s="188"/>
    </row>
    <row r="9" spans="1:5" x14ac:dyDescent="0.3">
      <c r="A9" s="795"/>
      <c r="B9" s="352" t="s">
        <v>1494</v>
      </c>
      <c r="C9" s="352"/>
      <c r="D9" s="352"/>
      <c r="E9" s="188"/>
    </row>
    <row r="10" spans="1:5" x14ac:dyDescent="0.3">
      <c r="A10" s="795"/>
      <c r="B10" s="352" t="s">
        <v>1495</v>
      </c>
      <c r="C10" s="352"/>
      <c r="D10" s="352"/>
      <c r="E10" s="188"/>
    </row>
    <row r="11" spans="1:5" x14ac:dyDescent="0.3">
      <c r="A11" s="795"/>
      <c r="B11" s="352" t="s">
        <v>1515</v>
      </c>
      <c r="C11" s="352"/>
      <c r="D11" s="352"/>
      <c r="E11" s="188"/>
    </row>
    <row r="12" spans="1:5" x14ac:dyDescent="0.3">
      <c r="A12" s="795"/>
      <c r="B12" s="806" t="s">
        <v>1497</v>
      </c>
      <c r="C12" s="806"/>
      <c r="D12" s="806" t="s">
        <v>1498</v>
      </c>
      <c r="E12" s="188"/>
    </row>
    <row r="13" spans="1:5" x14ac:dyDescent="0.3">
      <c r="A13" s="795"/>
      <c r="B13" s="1522" t="s">
        <v>1663</v>
      </c>
      <c r="C13" s="1523" t="s">
        <v>953</v>
      </c>
      <c r="D13" s="1524"/>
      <c r="E13" s="242"/>
    </row>
    <row r="14" spans="1:5" x14ac:dyDescent="0.3">
      <c r="A14" s="795"/>
      <c r="B14" s="352" t="s">
        <v>1487</v>
      </c>
      <c r="C14" s="352"/>
      <c r="D14" s="352"/>
      <c r="E14" s="242"/>
    </row>
    <row r="15" spans="1:5" x14ac:dyDescent="0.3">
      <c r="A15" s="795"/>
      <c r="B15" s="352" t="s">
        <v>1488</v>
      </c>
      <c r="C15" s="352"/>
      <c r="D15" s="352"/>
      <c r="E15" s="242"/>
    </row>
    <row r="16" spans="1:5" x14ac:dyDescent="0.3">
      <c r="A16" s="794"/>
      <c r="B16" s="352" t="s">
        <v>1489</v>
      </c>
      <c r="C16" s="352"/>
      <c r="D16" s="352"/>
      <c r="E16" s="242"/>
    </row>
    <row r="17" spans="1:5" x14ac:dyDescent="0.3">
      <c r="A17" s="795"/>
      <c r="B17" s="1214" t="s">
        <v>1490</v>
      </c>
      <c r="C17" s="1214"/>
      <c r="D17" s="1214"/>
      <c r="E17" s="242"/>
    </row>
    <row r="18" spans="1:5" x14ac:dyDescent="0.3">
      <c r="A18" s="795"/>
      <c r="B18" s="352" t="s">
        <v>1486</v>
      </c>
      <c r="C18" s="352"/>
      <c r="D18" s="820" t="s">
        <v>1517</v>
      </c>
      <c r="E18" s="188"/>
    </row>
    <row r="19" spans="1:5" x14ac:dyDescent="0.3">
      <c r="A19" s="795"/>
      <c r="B19" s="1522" t="s">
        <v>1621</v>
      </c>
      <c r="C19" s="1523"/>
      <c r="D19" s="1524"/>
      <c r="E19" s="188"/>
    </row>
    <row r="20" spans="1:5" x14ac:dyDescent="0.3">
      <c r="A20" s="794"/>
      <c r="B20" s="1526" t="s">
        <v>1360</v>
      </c>
      <c r="C20" s="1527"/>
      <c r="D20" s="1528"/>
      <c r="E20" s="188"/>
    </row>
    <row r="21" spans="1:5" x14ac:dyDescent="0.3">
      <c r="A21" s="795"/>
      <c r="B21" s="789" t="s">
        <v>1450</v>
      </c>
      <c r="C21" s="789"/>
      <c r="D21" s="789"/>
      <c r="E21" s="188"/>
    </row>
    <row r="22" spans="1:5" x14ac:dyDescent="0.3">
      <c r="A22" s="795"/>
      <c r="B22" s="352" t="s">
        <v>1451</v>
      </c>
      <c r="C22" s="352"/>
      <c r="D22" s="352"/>
      <c r="E22" s="188"/>
    </row>
    <row r="23" spans="1:5" x14ac:dyDescent="0.3">
      <c r="A23" s="794"/>
      <c r="B23" s="806" t="s">
        <v>1353</v>
      </c>
      <c r="C23" s="806"/>
      <c r="D23" s="806"/>
      <c r="E23" s="188"/>
    </row>
    <row r="24" spans="1:5" x14ac:dyDescent="0.3">
      <c r="A24" s="794"/>
      <c r="B24" s="352" t="s">
        <v>1452</v>
      </c>
      <c r="C24" s="352"/>
      <c r="D24" s="352"/>
      <c r="E24" s="188"/>
    </row>
    <row r="25" spans="1:5" x14ac:dyDescent="0.3">
      <c r="A25" s="795"/>
      <c r="B25" s="352" t="s">
        <v>1453</v>
      </c>
      <c r="C25" s="352"/>
      <c r="D25" s="352"/>
      <c r="E25" s="188"/>
    </row>
    <row r="26" spans="1:5" x14ac:dyDescent="0.3">
      <c r="A26" s="795"/>
      <c r="B26" s="352" t="s">
        <v>1454</v>
      </c>
      <c r="C26" s="352"/>
      <c r="D26" s="352"/>
      <c r="E26" s="188"/>
    </row>
    <row r="27" spans="1:5" x14ac:dyDescent="0.3">
      <c r="A27" s="795"/>
      <c r="B27" s="352" t="s">
        <v>1455</v>
      </c>
      <c r="C27" s="352"/>
      <c r="D27" s="352"/>
      <c r="E27" s="188"/>
    </row>
    <row r="28" spans="1:5" x14ac:dyDescent="0.3">
      <c r="A28" s="795"/>
      <c r="B28" s="352" t="s">
        <v>1456</v>
      </c>
      <c r="C28" s="352"/>
      <c r="D28" s="352"/>
      <c r="E28" s="188"/>
    </row>
    <row r="29" spans="1:5" x14ac:dyDescent="0.3">
      <c r="A29" s="795"/>
      <c r="B29" s="352" t="s">
        <v>1458</v>
      </c>
      <c r="C29" s="352"/>
      <c r="D29" s="352"/>
      <c r="E29" s="188"/>
    </row>
    <row r="30" spans="1:5" x14ac:dyDescent="0.3">
      <c r="A30" s="795"/>
      <c r="B30" s="352" t="s">
        <v>1457</v>
      </c>
      <c r="C30" s="352"/>
      <c r="D30" s="352"/>
      <c r="E30" s="188"/>
    </row>
    <row r="31" spans="1:5" x14ac:dyDescent="0.3">
      <c r="A31" s="795"/>
      <c r="B31" s="352" t="s">
        <v>1459</v>
      </c>
      <c r="C31" s="352"/>
      <c r="D31" s="352"/>
      <c r="E31" s="188"/>
    </row>
    <row r="32" spans="1:5" x14ac:dyDescent="0.3">
      <c r="A32" s="795"/>
      <c r="B32" s="352" t="s">
        <v>1460</v>
      </c>
      <c r="C32" s="352"/>
      <c r="D32" s="352"/>
      <c r="E32" s="188"/>
    </row>
    <row r="33" spans="1:5" x14ac:dyDescent="0.3">
      <c r="A33" s="795"/>
      <c r="B33" s="352" t="s">
        <v>1461</v>
      </c>
      <c r="C33" s="352"/>
      <c r="D33" s="352"/>
      <c r="E33" s="188"/>
    </row>
    <row r="34" spans="1:5" x14ac:dyDescent="0.3">
      <c r="A34" s="795"/>
      <c r="B34" s="352" t="s">
        <v>1462</v>
      </c>
      <c r="C34" s="352"/>
      <c r="D34" s="352"/>
      <c r="E34" s="188"/>
    </row>
    <row r="35" spans="1:5" x14ac:dyDescent="0.3">
      <c r="A35" s="795"/>
      <c r="B35" s="806" t="s">
        <v>1463</v>
      </c>
      <c r="C35" s="806"/>
      <c r="D35" s="806"/>
      <c r="E35" s="188"/>
    </row>
    <row r="36" spans="1:5" x14ac:dyDescent="0.3">
      <c r="A36" s="795"/>
      <c r="B36" s="352" t="s">
        <v>1464</v>
      </c>
      <c r="C36" s="352"/>
      <c r="D36" s="352"/>
      <c r="E36" s="188"/>
    </row>
    <row r="37" spans="1:5" x14ac:dyDescent="0.3">
      <c r="A37" s="795"/>
      <c r="B37" s="352" t="s">
        <v>1465</v>
      </c>
      <c r="C37" s="352"/>
      <c r="D37" s="352"/>
      <c r="E37" s="188"/>
    </row>
    <row r="38" spans="1:5" x14ac:dyDescent="0.3">
      <c r="A38" s="795"/>
      <c r="B38" s="352" t="s">
        <v>1466</v>
      </c>
      <c r="C38" s="352"/>
      <c r="D38" s="352"/>
      <c r="E38" s="188"/>
    </row>
    <row r="39" spans="1:5" x14ac:dyDescent="0.3">
      <c r="A39" s="795"/>
      <c r="B39" s="352" t="s">
        <v>1467</v>
      </c>
      <c r="C39" s="352"/>
      <c r="D39" s="352"/>
      <c r="E39" s="188"/>
    </row>
    <row r="40" spans="1:5" x14ac:dyDescent="0.3">
      <c r="A40" s="795"/>
      <c r="B40" s="352" t="s">
        <v>1468</v>
      </c>
      <c r="C40" s="352"/>
      <c r="D40" s="352"/>
      <c r="E40" s="188"/>
    </row>
    <row r="41" spans="1:5" x14ac:dyDescent="0.3">
      <c r="A41" s="795"/>
      <c r="B41" s="352" t="s">
        <v>1469</v>
      </c>
      <c r="C41" s="352"/>
      <c r="D41" s="352"/>
      <c r="E41" s="188"/>
    </row>
    <row r="42" spans="1:5" x14ac:dyDescent="0.3">
      <c r="A42" s="795"/>
      <c r="B42" s="352" t="s">
        <v>1470</v>
      </c>
      <c r="C42" s="352"/>
      <c r="D42" s="352"/>
      <c r="E42" s="188"/>
    </row>
    <row r="43" spans="1:5" x14ac:dyDescent="0.3">
      <c r="A43" s="795"/>
      <c r="B43" s="352" t="s">
        <v>1471</v>
      </c>
      <c r="C43" s="352"/>
      <c r="D43" s="352"/>
      <c r="E43" s="188"/>
    </row>
    <row r="44" spans="1:5" x14ac:dyDescent="0.3">
      <c r="A44" s="795"/>
      <c r="B44" s="352" t="s">
        <v>1472</v>
      </c>
      <c r="C44" s="352"/>
      <c r="D44" s="352"/>
      <c r="E44" s="188"/>
    </row>
    <row r="45" spans="1:5" x14ac:dyDescent="0.3">
      <c r="A45" s="795"/>
      <c r="B45" s="352" t="s">
        <v>1473</v>
      </c>
      <c r="C45" s="352"/>
      <c r="D45" s="352"/>
      <c r="E45" s="188"/>
    </row>
    <row r="46" spans="1:5" x14ac:dyDescent="0.3">
      <c r="A46" s="795"/>
      <c r="B46" s="806" t="s">
        <v>1474</v>
      </c>
      <c r="C46" s="806"/>
      <c r="D46" s="806"/>
      <c r="E46" s="188"/>
    </row>
    <row r="47" spans="1:5" x14ac:dyDescent="0.3">
      <c r="A47" s="795"/>
      <c r="B47" s="352" t="s">
        <v>1475</v>
      </c>
      <c r="C47" s="352"/>
      <c r="D47" s="352"/>
      <c r="E47" s="188"/>
    </row>
    <row r="48" spans="1:5" x14ac:dyDescent="0.3">
      <c r="A48" s="795"/>
      <c r="B48" s="352" t="s">
        <v>1476</v>
      </c>
      <c r="C48" s="352"/>
      <c r="D48" s="352"/>
      <c r="E48" s="188"/>
    </row>
    <row r="49" spans="1:5" x14ac:dyDescent="0.3">
      <c r="A49" s="795"/>
      <c r="B49" s="352" t="s">
        <v>1477</v>
      </c>
      <c r="C49" s="352"/>
      <c r="D49" s="352"/>
      <c r="E49" s="188"/>
    </row>
    <row r="50" spans="1:5" x14ac:dyDescent="0.3">
      <c r="A50" s="795"/>
      <c r="B50" s="806" t="s">
        <v>1478</v>
      </c>
      <c r="C50" s="806"/>
      <c r="D50" s="806"/>
      <c r="E50" s="188"/>
    </row>
    <row r="51" spans="1:5" x14ac:dyDescent="0.3">
      <c r="A51" s="794"/>
      <c r="B51" s="724" t="s">
        <v>1479</v>
      </c>
      <c r="C51" s="724" t="s">
        <v>498</v>
      </c>
      <c r="D51" s="724" t="s">
        <v>1480</v>
      </c>
      <c r="E51" s="188"/>
    </row>
    <row r="52" spans="1:5" x14ac:dyDescent="0.3">
      <c r="A52" s="795"/>
      <c r="B52" s="1511" t="s">
        <v>1263</v>
      </c>
      <c r="C52" s="1525"/>
      <c r="D52" s="1512"/>
      <c r="E52" s="242"/>
    </row>
    <row r="53" spans="1:5" x14ac:dyDescent="0.3">
      <c r="A53" s="795"/>
      <c r="B53" s="352" t="s">
        <v>1481</v>
      </c>
      <c r="C53" s="352"/>
      <c r="D53" s="352"/>
      <c r="E53" s="242"/>
    </row>
    <row r="54" spans="1:5" x14ac:dyDescent="0.3">
      <c r="A54" s="794"/>
      <c r="B54" s="352" t="s">
        <v>1482</v>
      </c>
      <c r="C54" s="352"/>
      <c r="D54" s="352"/>
      <c r="E54" s="242"/>
    </row>
    <row r="55" spans="1:5" x14ac:dyDescent="0.3">
      <c r="A55" s="794"/>
      <c r="B55" s="352" t="s">
        <v>1483</v>
      </c>
      <c r="C55" s="352"/>
      <c r="D55" s="352"/>
      <c r="E55" s="242"/>
    </row>
    <row r="56" spans="1:5" x14ac:dyDescent="0.3">
      <c r="A56" s="794"/>
      <c r="B56" s="806" t="s">
        <v>1484</v>
      </c>
      <c r="C56" s="806"/>
      <c r="D56" s="806"/>
      <c r="E56" s="242"/>
    </row>
    <row r="57" spans="1:5" x14ac:dyDescent="0.3">
      <c r="A57" s="795"/>
      <c r="B57" s="352" t="s">
        <v>1485</v>
      </c>
      <c r="C57" s="352"/>
      <c r="D57" s="352"/>
      <c r="E57" s="188"/>
    </row>
    <row r="58" spans="1:5" x14ac:dyDescent="0.3">
      <c r="A58" s="241"/>
      <c r="B58" s="1529"/>
      <c r="C58" s="1529"/>
      <c r="D58" s="1529"/>
      <c r="E58" s="248"/>
    </row>
    <row r="59" spans="1:5" x14ac:dyDescent="0.3">
      <c r="A59" s="796"/>
      <c r="B59" s="711"/>
      <c r="C59" s="711"/>
      <c r="D59" s="711"/>
      <c r="E59" s="283"/>
    </row>
    <row r="60" spans="1:5" x14ac:dyDescent="0.3">
      <c r="A60" s="197"/>
      <c r="B60" s="1213"/>
      <c r="C60" s="1213"/>
      <c r="D60" s="1213"/>
      <c r="E60" s="283"/>
    </row>
    <row r="61" spans="1:5" x14ac:dyDescent="0.3">
      <c r="A61" s="197"/>
      <c r="B61" s="1213"/>
      <c r="C61" s="1213"/>
      <c r="D61" s="1213"/>
      <c r="E61" s="283"/>
    </row>
    <row r="62" spans="1:5" x14ac:dyDescent="0.3">
      <c r="A62" s="197"/>
      <c r="B62" s="1213"/>
      <c r="C62" s="1213"/>
      <c r="D62" s="1213"/>
      <c r="E62" s="283"/>
    </row>
    <row r="63" spans="1:5" x14ac:dyDescent="0.3">
      <c r="A63" s="197"/>
      <c r="B63" s="1213"/>
      <c r="C63" s="1213"/>
      <c r="D63" s="1213"/>
      <c r="E63" s="283"/>
    </row>
    <row r="64" spans="1:5" x14ac:dyDescent="0.3">
      <c r="A64" s="197"/>
      <c r="B64" s="1213"/>
      <c r="C64" s="1213"/>
      <c r="D64" s="1213"/>
      <c r="E64" s="1213"/>
    </row>
    <row r="65" spans="1:5" x14ac:dyDescent="0.3">
      <c r="A65" s="197"/>
      <c r="B65" s="1213"/>
      <c r="C65" s="1213"/>
      <c r="D65" s="712"/>
      <c r="E65" s="284"/>
    </row>
    <row r="66" spans="1:5" x14ac:dyDescent="0.3">
      <c r="A66" s="197"/>
      <c r="B66" s="1213"/>
      <c r="C66" s="1213"/>
      <c r="D66" s="712"/>
      <c r="E66" s="284"/>
    </row>
    <row r="67" spans="1:5" x14ac:dyDescent="0.3">
      <c r="A67" s="197"/>
      <c r="B67" s="1213"/>
      <c r="C67" s="1213"/>
      <c r="D67" s="712"/>
      <c r="E67" s="1213"/>
    </row>
    <row r="68" spans="1:5" x14ac:dyDescent="0.3">
      <c r="A68" s="197"/>
      <c r="B68" s="1213"/>
      <c r="C68" s="1213"/>
      <c r="D68" s="712"/>
      <c r="E68" s="1213"/>
    </row>
    <row r="69" spans="1:5" x14ac:dyDescent="0.3">
      <c r="A69" s="797"/>
      <c r="B69" s="1213"/>
      <c r="C69" s="1213"/>
      <c r="D69" s="1213"/>
      <c r="E69" s="284"/>
    </row>
    <row r="70" spans="1:5" x14ac:dyDescent="0.3">
      <c r="A70" s="797"/>
      <c r="B70" s="1213"/>
      <c r="C70" s="1213"/>
      <c r="D70" s="1213"/>
      <c r="E70" s="284"/>
    </row>
    <row r="71" spans="1:5" x14ac:dyDescent="0.3">
      <c r="A71" s="797"/>
      <c r="B71" s="1213"/>
      <c r="C71" s="1213"/>
      <c r="D71" s="1213"/>
      <c r="E71" s="197"/>
    </row>
    <row r="72" spans="1:5" x14ac:dyDescent="0.3">
      <c r="A72" s="797"/>
      <c r="B72" s="1213"/>
      <c r="C72" s="1213"/>
      <c r="D72" s="1213"/>
      <c r="E72" s="197"/>
    </row>
    <row r="73" spans="1:5" x14ac:dyDescent="0.3">
      <c r="A73" s="797"/>
      <c r="B73" s="1213"/>
      <c r="C73" s="1213"/>
      <c r="D73" s="1213"/>
      <c r="E73" s="197"/>
    </row>
    <row r="74" spans="1:5" x14ac:dyDescent="0.3">
      <c r="A74" s="797"/>
      <c r="B74" s="1213"/>
      <c r="C74" s="1213"/>
      <c r="D74" s="1213"/>
      <c r="E74" s="197"/>
    </row>
    <row r="75" spans="1:5" x14ac:dyDescent="0.3">
      <c r="A75" s="797"/>
      <c r="B75" s="1213"/>
      <c r="C75" s="1213"/>
      <c r="D75" s="1213"/>
      <c r="E75" s="197"/>
    </row>
    <row r="76" spans="1:5" x14ac:dyDescent="0.3">
      <c r="A76" s="797"/>
      <c r="B76" s="1213"/>
      <c r="C76" s="1213"/>
      <c r="D76" s="1213"/>
      <c r="E76" s="197"/>
    </row>
    <row r="77" spans="1:5" x14ac:dyDescent="0.3">
      <c r="A77" s="797"/>
      <c r="B77" s="1213"/>
      <c r="C77" s="1213"/>
      <c r="D77" s="1213"/>
      <c r="E77" s="1213"/>
    </row>
    <row r="78" spans="1:5" x14ac:dyDescent="0.3">
      <c r="A78" s="797"/>
      <c r="B78" s="1530"/>
      <c r="C78" s="1530"/>
      <c r="D78" s="1530"/>
      <c r="E78" s="283"/>
    </row>
    <row r="79" spans="1:5" x14ac:dyDescent="0.3">
      <c r="A79" s="797"/>
      <c r="B79" s="1213"/>
      <c r="C79" s="1213"/>
      <c r="D79" s="1213"/>
      <c r="E79" s="283"/>
    </row>
    <row r="80" spans="1:5" x14ac:dyDescent="0.3">
      <c r="A80" s="797"/>
      <c r="B80" s="1213"/>
      <c r="C80" s="1213"/>
      <c r="D80" s="1213"/>
      <c r="E80" s="283"/>
    </row>
    <row r="81" spans="1:5" x14ac:dyDescent="0.3">
      <c r="A81" s="797"/>
      <c r="B81" s="1213"/>
      <c r="C81" s="1213"/>
      <c r="D81" s="1213"/>
      <c r="E81" s="283"/>
    </row>
    <row r="82" spans="1:5" x14ac:dyDescent="0.3">
      <c r="A82" s="797"/>
      <c r="B82" s="1213"/>
      <c r="C82" s="1213"/>
      <c r="D82" s="1213"/>
      <c r="E82" s="283"/>
    </row>
    <row r="83" spans="1:5" x14ac:dyDescent="0.3">
      <c r="A83" s="797"/>
      <c r="B83" s="1213"/>
      <c r="C83" s="1213"/>
      <c r="D83" s="1213"/>
      <c r="E83" s="283"/>
    </row>
    <row r="84" spans="1:5" x14ac:dyDescent="0.3">
      <c r="A84" s="797"/>
      <c r="B84" s="1213"/>
      <c r="C84" s="1213"/>
      <c r="D84" s="1213"/>
      <c r="E84" s="283"/>
    </row>
    <row r="85" spans="1:5" x14ac:dyDescent="0.3">
      <c r="A85" s="797"/>
      <c r="B85" s="1213"/>
      <c r="C85" s="1213"/>
      <c r="D85" s="1213"/>
      <c r="E85" s="283"/>
    </row>
    <row r="86" spans="1:5" x14ac:dyDescent="0.3">
      <c r="A86" s="797"/>
      <c r="B86" s="1213"/>
      <c r="C86" s="1213"/>
      <c r="D86" s="1213"/>
      <c r="E86" s="283"/>
    </row>
    <row r="87" spans="1:5" x14ac:dyDescent="0.3">
      <c r="A87" s="797"/>
      <c r="B87" s="1213"/>
      <c r="C87" s="1213"/>
      <c r="D87" s="1213"/>
      <c r="E87" s="283"/>
    </row>
    <row r="88" spans="1:5" x14ac:dyDescent="0.3">
      <c r="A88" s="797"/>
      <c r="B88" s="1213"/>
      <c r="C88" s="1213"/>
      <c r="D88" s="1213"/>
      <c r="E88" s="283"/>
    </row>
    <row r="89" spans="1:5" x14ac:dyDescent="0.3">
      <c r="A89" s="797"/>
      <c r="B89" s="1213"/>
      <c r="C89" s="1213"/>
      <c r="D89" s="1213"/>
      <c r="E89" s="283"/>
    </row>
    <row r="90" spans="1:5" x14ac:dyDescent="0.3">
      <c r="A90" s="797"/>
      <c r="B90" s="1213"/>
      <c r="C90" s="1213"/>
      <c r="D90" s="1213"/>
      <c r="E90" s="283"/>
    </row>
    <row r="91" spans="1:5" x14ac:dyDescent="0.3">
      <c r="A91" s="797"/>
      <c r="B91" s="1213"/>
      <c r="C91" s="1213"/>
      <c r="D91" s="1213"/>
      <c r="E91" s="283"/>
    </row>
    <row r="92" spans="1:5" x14ac:dyDescent="0.3">
      <c r="A92" s="797"/>
      <c r="B92" s="1213"/>
      <c r="C92" s="1213"/>
      <c r="D92" s="1213"/>
      <c r="E92" s="283"/>
    </row>
    <row r="93" spans="1:5" x14ac:dyDescent="0.3">
      <c r="A93" s="797"/>
      <c r="B93" s="1530"/>
      <c r="C93" s="1530"/>
      <c r="D93" s="1530"/>
    </row>
    <row r="94" spans="1:5" x14ac:dyDescent="0.3">
      <c r="A94" s="797"/>
      <c r="B94" s="1213"/>
      <c r="C94" s="1520"/>
      <c r="D94" s="1520"/>
    </row>
    <row r="95" spans="1:5" x14ac:dyDescent="0.3">
      <c r="A95" s="797"/>
      <c r="B95" s="1213"/>
      <c r="C95" s="1520"/>
      <c r="D95" s="1520"/>
    </row>
    <row r="96" spans="1:5" x14ac:dyDescent="0.3">
      <c r="A96" s="797"/>
      <c r="B96" s="1213"/>
      <c r="C96" s="1520"/>
      <c r="D96" s="1520"/>
    </row>
    <row r="97" spans="1:4" x14ac:dyDescent="0.3">
      <c r="A97" s="797"/>
      <c r="B97" s="1213"/>
      <c r="C97" s="1520"/>
      <c r="D97" s="1520"/>
    </row>
    <row r="98" spans="1:4" x14ac:dyDescent="0.3">
      <c r="A98" s="797"/>
      <c r="B98" s="1213"/>
      <c r="C98" s="1520"/>
      <c r="D98" s="1520"/>
    </row>
    <row r="99" spans="1:4" x14ac:dyDescent="0.3">
      <c r="A99" s="797"/>
      <c r="B99" s="1213"/>
      <c r="C99" s="1520"/>
      <c r="D99" s="1520"/>
    </row>
    <row r="100" spans="1:4" x14ac:dyDescent="0.3">
      <c r="A100" s="797"/>
      <c r="B100" s="1213"/>
      <c r="C100" s="1520"/>
      <c r="D100" s="1520"/>
    </row>
    <row r="101" spans="1:4" x14ac:dyDescent="0.3">
      <c r="A101" s="797"/>
      <c r="B101" s="197"/>
      <c r="C101" s="197"/>
      <c r="D101" s="197"/>
    </row>
    <row r="102" spans="1:4" x14ac:dyDescent="0.3">
      <c r="A102" s="797"/>
      <c r="B102" s="197"/>
      <c r="C102" s="197"/>
      <c r="D102" s="197"/>
    </row>
    <row r="103" spans="1:4" x14ac:dyDescent="0.3">
      <c r="A103" s="797"/>
      <c r="B103" s="197"/>
      <c r="C103" s="197"/>
      <c r="D103" s="197"/>
    </row>
    <row r="104" spans="1:4" x14ac:dyDescent="0.3">
      <c r="A104" s="797"/>
      <c r="B104" s="197"/>
      <c r="C104" s="197"/>
      <c r="D104" s="197"/>
    </row>
    <row r="105" spans="1:4" x14ac:dyDescent="0.3">
      <c r="A105" s="798"/>
      <c r="B105" s="250"/>
      <c r="C105" s="250"/>
      <c r="D105" s="250"/>
    </row>
    <row r="106" spans="1:4" x14ac:dyDescent="0.3">
      <c r="A106" s="798"/>
      <c r="B106" s="250"/>
      <c r="C106" s="250"/>
      <c r="D106" s="250"/>
    </row>
    <row r="107" spans="1:4" x14ac:dyDescent="0.3">
      <c r="A107" s="798"/>
      <c r="B107" s="250"/>
      <c r="C107" s="250"/>
      <c r="D107" s="250"/>
    </row>
    <row r="108" spans="1:4" x14ac:dyDescent="0.3">
      <c r="A108" s="798"/>
      <c r="B108" s="250"/>
      <c r="C108" s="250"/>
      <c r="D108" s="250"/>
    </row>
    <row r="109" spans="1:4" x14ac:dyDescent="0.3">
      <c r="A109" s="798"/>
      <c r="B109" s="250"/>
      <c r="C109" s="250"/>
      <c r="D109" s="250"/>
    </row>
    <row r="110" spans="1:4" x14ac:dyDescent="0.3">
      <c r="A110" s="798"/>
      <c r="B110" s="250"/>
      <c r="C110" s="250"/>
      <c r="D110" s="250"/>
    </row>
    <row r="111" spans="1:4" x14ac:dyDescent="0.3">
      <c r="A111" s="798"/>
      <c r="B111" s="250"/>
      <c r="C111" s="250"/>
      <c r="D111" s="250"/>
    </row>
    <row r="112" spans="1:4" x14ac:dyDescent="0.3">
      <c r="A112" s="798"/>
      <c r="B112" s="250"/>
      <c r="C112" s="250"/>
      <c r="D112" s="250"/>
    </row>
    <row r="113" spans="1:4" x14ac:dyDescent="0.3">
      <c r="A113" s="798"/>
      <c r="B113" s="250"/>
      <c r="C113" s="250"/>
      <c r="D113" s="250"/>
    </row>
    <row r="114" spans="1:4" x14ac:dyDescent="0.3">
      <c r="A114" s="798"/>
      <c r="B114" s="250"/>
      <c r="C114" s="250"/>
      <c r="D114" s="250"/>
    </row>
    <row r="115" spans="1:4" x14ac:dyDescent="0.3">
      <c r="A115" s="798"/>
      <c r="B115" s="250"/>
      <c r="C115" s="250"/>
      <c r="D115" s="250"/>
    </row>
    <row r="116" spans="1:4" x14ac:dyDescent="0.3">
      <c r="A116" s="798"/>
      <c r="B116" s="250"/>
      <c r="C116" s="250"/>
      <c r="D116" s="250"/>
    </row>
    <row r="117" spans="1:4" x14ac:dyDescent="0.3">
      <c r="A117" s="798"/>
      <c r="B117" s="250"/>
      <c r="C117" s="250"/>
      <c r="D117" s="250"/>
    </row>
    <row r="118" spans="1:4" x14ac:dyDescent="0.3">
      <c r="A118" s="798"/>
      <c r="B118" s="250"/>
      <c r="C118" s="250"/>
      <c r="D118" s="250"/>
    </row>
    <row r="119" spans="1:4" x14ac:dyDescent="0.3">
      <c r="A119" s="798"/>
      <c r="B119" s="250"/>
      <c r="C119" s="250"/>
      <c r="D119" s="250"/>
    </row>
    <row r="120" spans="1:4" x14ac:dyDescent="0.3">
      <c r="A120" s="798"/>
      <c r="B120" s="250"/>
      <c r="C120" s="250"/>
      <c r="D120" s="250"/>
    </row>
  </sheetData>
  <mergeCells count="16">
    <mergeCell ref="B52:D52"/>
    <mergeCell ref="B1:D1"/>
    <mergeCell ref="B3:D3"/>
    <mergeCell ref="B13:D13"/>
    <mergeCell ref="B19:D19"/>
    <mergeCell ref="B20:D20"/>
    <mergeCell ref="C97:D97"/>
    <mergeCell ref="C98:D98"/>
    <mergeCell ref="C99:D99"/>
    <mergeCell ref="C100:D100"/>
    <mergeCell ref="B58:D58"/>
    <mergeCell ref="B78:D78"/>
    <mergeCell ref="B93:D93"/>
    <mergeCell ref="C94:D94"/>
    <mergeCell ref="C95:D95"/>
    <mergeCell ref="C96:D9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20032"/>
  </sheetPr>
  <dimension ref="A1:U470"/>
  <sheetViews>
    <sheetView showGridLines="0" workbookViewId="0">
      <selection activeCell="F12" sqref="F12"/>
    </sheetView>
  </sheetViews>
  <sheetFormatPr defaultRowHeight="15.75" x14ac:dyDescent="0.25"/>
  <cols>
    <col min="1" max="1" width="64.88671875" style="347" customWidth="1"/>
    <col min="2" max="2" width="31.33203125" style="347" customWidth="1"/>
    <col min="3" max="3" width="18.44140625" style="347" customWidth="1"/>
    <col min="4" max="4" width="25.33203125" style="347" customWidth="1"/>
    <col min="5" max="5" width="14.88671875" style="347" customWidth="1"/>
    <col min="6" max="8" width="18.44140625" style="347" customWidth="1"/>
    <col min="9" max="9" width="18.44140625" style="350" customWidth="1"/>
    <col min="10" max="10" width="28.77734375" style="347" customWidth="1"/>
    <col min="11" max="11" width="4.6640625" style="347" customWidth="1"/>
    <col min="12" max="12" width="19.5546875" style="347" customWidth="1"/>
    <col min="13" max="13" width="8.88671875" style="347" customWidth="1"/>
    <col min="14" max="14" width="25.6640625" style="347" customWidth="1"/>
    <col min="15" max="15" width="2.77734375" style="347" customWidth="1"/>
    <col min="16" max="17" width="31.109375" style="347" customWidth="1"/>
    <col min="18" max="18" width="2.77734375" style="347" customWidth="1"/>
    <col min="19" max="19" width="34.6640625" style="347" customWidth="1"/>
    <col min="20" max="20" width="31.109375" style="347" customWidth="1"/>
    <col min="21" max="21" width="10.33203125" style="347" customWidth="1"/>
    <col min="22" max="16384" width="8.88671875" style="347"/>
  </cols>
  <sheetData>
    <row r="1" spans="1:21" x14ac:dyDescent="0.25">
      <c r="A1" s="347" t="s">
        <v>3244</v>
      </c>
      <c r="F1" s="1369">
        <v>65504</v>
      </c>
      <c r="G1" s="347">
        <v>2000</v>
      </c>
      <c r="H1" s="347">
        <v>60</v>
      </c>
      <c r="K1" s="1531" t="s">
        <v>2672</v>
      </c>
      <c r="L1" s="1533"/>
      <c r="M1" s="1004" t="s">
        <v>2700</v>
      </c>
      <c r="N1" s="1004" t="s">
        <v>914</v>
      </c>
      <c r="P1" s="936" t="s">
        <v>0</v>
      </c>
      <c r="Q1" s="937" t="s">
        <v>1</v>
      </c>
      <c r="S1" s="1531" t="s">
        <v>2673</v>
      </c>
      <c r="T1" s="1532"/>
      <c r="U1" s="457" t="s">
        <v>2670</v>
      </c>
    </row>
    <row r="2" spans="1:21" ht="16.5" x14ac:dyDescent="0.3">
      <c r="A2" s="1172" t="s">
        <v>3241</v>
      </c>
      <c r="B2" s="1238" t="s">
        <v>3326</v>
      </c>
      <c r="C2" s="1238" t="s">
        <v>3328</v>
      </c>
      <c r="D2" s="1239" t="s">
        <v>2698</v>
      </c>
      <c r="E2" s="1370">
        <f>F2/F$1</f>
        <v>0.39234245236932097</v>
      </c>
      <c r="F2" s="1368">
        <v>25700</v>
      </c>
      <c r="G2" s="1304">
        <f>G1*H1</f>
        <v>120000</v>
      </c>
      <c r="H2" s="1304">
        <v>1000</v>
      </c>
      <c r="I2" s="1264"/>
      <c r="K2" s="942" t="s">
        <v>1813</v>
      </c>
      <c r="L2" s="943"/>
      <c r="M2" s="943">
        <v>0</v>
      </c>
      <c r="N2" s="938"/>
      <c r="P2" s="938" t="s">
        <v>2107</v>
      </c>
      <c r="Q2" s="938" t="s">
        <v>2107</v>
      </c>
      <c r="S2" s="939" t="s">
        <v>2108</v>
      </c>
      <c r="T2" s="939" t="s">
        <v>2107</v>
      </c>
      <c r="U2" s="347" t="s">
        <v>2671</v>
      </c>
    </row>
    <row r="3" spans="1:21" x14ac:dyDescent="0.25">
      <c r="A3" s="1172" t="s">
        <v>3242</v>
      </c>
      <c r="B3" s="1240" t="s">
        <v>1504</v>
      </c>
      <c r="C3" s="939" t="s">
        <v>2685</v>
      </c>
      <c r="D3" s="939" t="s">
        <v>2685</v>
      </c>
      <c r="E3" s="1370">
        <f t="shared" ref="E3:E4" si="0">F3/F$1</f>
        <v>0.14472398632144601</v>
      </c>
      <c r="F3" s="407">
        <v>9480</v>
      </c>
      <c r="G3" s="350"/>
      <c r="H3" s="350"/>
      <c r="K3" s="942"/>
      <c r="L3" s="943" t="s">
        <v>1815</v>
      </c>
      <c r="M3" s="943"/>
      <c r="N3" s="939"/>
      <c r="P3" s="939"/>
      <c r="Q3" s="939" t="s">
        <v>2623</v>
      </c>
      <c r="S3" s="939" t="s">
        <v>1849</v>
      </c>
      <c r="T3" s="939" t="s">
        <v>1848</v>
      </c>
    </row>
    <row r="4" spans="1:21" x14ac:dyDescent="0.25">
      <c r="A4" s="1172" t="s">
        <v>3245</v>
      </c>
      <c r="B4" s="1241" t="s">
        <v>1505</v>
      </c>
      <c r="C4" s="939" t="s">
        <v>2686</v>
      </c>
      <c r="D4" s="939" t="s">
        <v>2686</v>
      </c>
      <c r="E4" s="1370">
        <f t="shared" si="0"/>
        <v>0.31753786028334147</v>
      </c>
      <c r="F4" s="407">
        <v>20800</v>
      </c>
      <c r="G4" s="350"/>
      <c r="H4" s="350"/>
      <c r="K4" s="942"/>
      <c r="L4" s="943" t="s">
        <v>1816</v>
      </c>
      <c r="M4" s="943"/>
      <c r="N4" s="939"/>
      <c r="P4" s="939" t="s">
        <v>1848</v>
      </c>
      <c r="Q4" s="939" t="s">
        <v>1848</v>
      </c>
      <c r="S4" s="939" t="s">
        <v>1851</v>
      </c>
      <c r="T4" s="939" t="s">
        <v>1850</v>
      </c>
      <c r="U4" s="368">
        <f>U5/U7</f>
        <v>0.85748218527315911</v>
      </c>
    </row>
    <row r="5" spans="1:21" x14ac:dyDescent="0.25">
      <c r="A5" s="1172" t="s">
        <v>3237</v>
      </c>
      <c r="B5" s="1241" t="s">
        <v>1506</v>
      </c>
      <c r="C5" s="939" t="s">
        <v>2691</v>
      </c>
      <c r="D5" s="939" t="s">
        <v>2691</v>
      </c>
      <c r="E5" s="350"/>
      <c r="F5" s="350"/>
      <c r="G5" s="350"/>
      <c r="H5" s="350"/>
      <c r="K5" s="942"/>
      <c r="L5" s="943" t="s">
        <v>1818</v>
      </c>
      <c r="M5" s="943"/>
      <c r="N5" s="939"/>
      <c r="P5" s="939" t="s">
        <v>1850</v>
      </c>
      <c r="Q5" s="939" t="s">
        <v>1850</v>
      </c>
      <c r="S5" s="939" t="s">
        <v>1853</v>
      </c>
      <c r="T5" s="939" t="s">
        <v>1852</v>
      </c>
      <c r="U5" s="347">
        <f>COUNTA(S2:S422)</f>
        <v>361</v>
      </c>
    </row>
    <row r="6" spans="1:21" x14ac:dyDescent="0.25">
      <c r="A6" s="1227" t="s">
        <v>3246</v>
      </c>
      <c r="B6" s="1241" t="s">
        <v>1507</v>
      </c>
      <c r="C6" s="939" t="s">
        <v>2692</v>
      </c>
      <c r="D6" s="939" t="s">
        <v>2692</v>
      </c>
      <c r="E6" s="350"/>
      <c r="F6" s="350" t="str">
        <f>"color(--acescg " &amp; E2 &amp; " " &amp; E3 &amp; " " &amp; E2 &amp; ")"</f>
        <v>color(--acescg 0.392342452369321 0.144723986321446 0.392342452369321)</v>
      </c>
      <c r="G6" s="350"/>
      <c r="H6" s="350"/>
      <c r="K6" s="945" t="s">
        <v>1829</v>
      </c>
      <c r="L6" s="943" t="s">
        <v>1830</v>
      </c>
      <c r="M6" s="943"/>
      <c r="N6" s="939"/>
      <c r="P6" s="939"/>
      <c r="Q6" s="939" t="s">
        <v>2624</v>
      </c>
      <c r="S6" s="939"/>
      <c r="T6" s="939" t="s">
        <v>2622</v>
      </c>
      <c r="U6" s="347">
        <f>U7-U5</f>
        <v>60</v>
      </c>
    </row>
    <row r="7" spans="1:21" x14ac:dyDescent="0.25">
      <c r="A7" s="1172" t="s">
        <v>3238</v>
      </c>
      <c r="B7" s="1241" t="s">
        <v>1509</v>
      </c>
      <c r="C7" s="939" t="s">
        <v>2693</v>
      </c>
      <c r="D7" s="939" t="s">
        <v>2693</v>
      </c>
      <c r="E7" s="350"/>
      <c r="F7" s="350" t="s">
        <v>3455</v>
      </c>
      <c r="G7" s="350"/>
      <c r="H7" s="350"/>
      <c r="K7" s="945" t="s">
        <v>1829</v>
      </c>
      <c r="L7" s="943" t="s">
        <v>1831</v>
      </c>
      <c r="M7" s="943"/>
      <c r="N7" s="939"/>
      <c r="P7" s="939" t="s">
        <v>1852</v>
      </c>
      <c r="Q7" s="939" t="s">
        <v>1852</v>
      </c>
      <c r="S7" s="939" t="s">
        <v>2110</v>
      </c>
      <c r="T7" s="939" t="s">
        <v>2109</v>
      </c>
      <c r="U7" s="347">
        <f>ROWS(S2:S422)</f>
        <v>421</v>
      </c>
    </row>
    <row r="8" spans="1:21" x14ac:dyDescent="0.25">
      <c r="A8" s="1227" t="s">
        <v>3239</v>
      </c>
      <c r="B8" s="1241" t="s">
        <v>1508</v>
      </c>
      <c r="C8" s="939" t="s">
        <v>2687</v>
      </c>
      <c r="D8" s="939" t="s">
        <v>2694</v>
      </c>
      <c r="E8" s="350"/>
      <c r="F8" s="350" t="s">
        <v>2702</v>
      </c>
      <c r="G8" s="350">
        <v>255</v>
      </c>
      <c r="H8" s="350" t="s">
        <v>2702</v>
      </c>
      <c r="K8" s="945" t="s">
        <v>1829</v>
      </c>
      <c r="L8" s="943" t="s">
        <v>1819</v>
      </c>
      <c r="M8" s="943">
        <v>0</v>
      </c>
      <c r="N8" s="939"/>
      <c r="P8" s="939" t="s">
        <v>2622</v>
      </c>
      <c r="Q8" s="939" t="s">
        <v>2622</v>
      </c>
      <c r="S8" s="939" t="s">
        <v>2112</v>
      </c>
      <c r="T8" s="939" t="s">
        <v>2111</v>
      </c>
    </row>
    <row r="9" spans="1:21" x14ac:dyDescent="0.25">
      <c r="A9" s="1227" t="s">
        <v>3240</v>
      </c>
      <c r="B9" s="1242" t="s">
        <v>1510</v>
      </c>
      <c r="C9" s="939" t="s">
        <v>2688</v>
      </c>
      <c r="D9" s="939" t="s">
        <v>2695</v>
      </c>
      <c r="E9" s="350"/>
      <c r="F9" s="350">
        <v>83.636538655947504</v>
      </c>
      <c r="G9" s="1371">
        <f>F9*G$8/100</f>
        <v>213.27317357266614</v>
      </c>
      <c r="H9" s="350">
        <v>0.47992338243268801</v>
      </c>
      <c r="I9" s="350">
        <v>0.39234245236932097</v>
      </c>
      <c r="K9" s="945" t="s">
        <v>1829</v>
      </c>
      <c r="L9" s="943" t="s">
        <v>1820</v>
      </c>
      <c r="M9" s="943">
        <v>0</v>
      </c>
      <c r="N9" s="939"/>
      <c r="P9" s="939" t="s">
        <v>2109</v>
      </c>
      <c r="Q9" s="939" t="s">
        <v>2109</v>
      </c>
      <c r="S9" s="939" t="s">
        <v>2114</v>
      </c>
      <c r="T9" s="939" t="s">
        <v>2113</v>
      </c>
    </row>
    <row r="10" spans="1:21" x14ac:dyDescent="0.25">
      <c r="A10" s="1172" t="s">
        <v>3243</v>
      </c>
      <c r="B10" s="1229"/>
      <c r="C10" s="939" t="s">
        <v>2689</v>
      </c>
      <c r="D10" s="939" t="s">
        <v>2696</v>
      </c>
      <c r="E10" s="350"/>
      <c r="F10" s="350">
        <v>42.767553161970703</v>
      </c>
      <c r="G10" s="1371">
        <f t="shared" ref="G10:G11" si="1">F10*G$8/100</f>
        <v>109.05726056302528</v>
      </c>
      <c r="H10" s="350">
        <v>0.192534449298817</v>
      </c>
      <c r="I10" s="350">
        <v>0.14472398632144601</v>
      </c>
      <c r="K10" s="945" t="s">
        <v>1829</v>
      </c>
      <c r="L10" s="943" t="s">
        <v>1821</v>
      </c>
      <c r="M10" s="943">
        <v>0</v>
      </c>
      <c r="N10" s="939"/>
      <c r="P10" s="939" t="s">
        <v>2111</v>
      </c>
      <c r="Q10" s="939" t="s">
        <v>2111</v>
      </c>
      <c r="S10" s="939" t="s">
        <v>2116</v>
      </c>
      <c r="T10" s="939" t="s">
        <v>2115</v>
      </c>
    </row>
    <row r="11" spans="1:21" x14ac:dyDescent="0.25">
      <c r="A11" s="1227" t="s">
        <v>3247</v>
      </c>
      <c r="B11" s="1172"/>
      <c r="C11" s="940" t="s">
        <v>2690</v>
      </c>
      <c r="D11" s="939" t="s">
        <v>2697</v>
      </c>
      <c r="E11" s="350"/>
      <c r="F11" s="350">
        <v>68.141491440870396</v>
      </c>
      <c r="G11" s="1371">
        <f t="shared" si="1"/>
        <v>173.76080317421952</v>
      </c>
      <c r="H11" s="350">
        <v>0.39863785092991499</v>
      </c>
      <c r="I11" s="350">
        <v>0.31753786028334147</v>
      </c>
      <c r="K11" s="945"/>
      <c r="L11" s="943" t="s">
        <v>1822</v>
      </c>
      <c r="M11" s="943">
        <v>0</v>
      </c>
      <c r="N11" s="939"/>
      <c r="P11" s="939" t="s">
        <v>2113</v>
      </c>
      <c r="Q11" s="939" t="s">
        <v>2113</v>
      </c>
      <c r="S11" s="939" t="s">
        <v>2118</v>
      </c>
      <c r="T11" s="939" t="s">
        <v>2117</v>
      </c>
    </row>
    <row r="12" spans="1:21" x14ac:dyDescent="0.25">
      <c r="C12" s="1230"/>
      <c r="D12" s="939" t="s">
        <v>2678</v>
      </c>
      <c r="E12" s="350"/>
      <c r="F12" s="347" t="s">
        <v>3456</v>
      </c>
      <c r="G12" s="350"/>
      <c r="H12" s="350" t="s">
        <v>2703</v>
      </c>
      <c r="K12" s="945" t="s">
        <v>844</v>
      </c>
      <c r="L12" s="943" t="s">
        <v>1823</v>
      </c>
      <c r="M12" s="943">
        <v>0</v>
      </c>
      <c r="N12" s="939"/>
      <c r="P12" s="939" t="s">
        <v>2115</v>
      </c>
      <c r="Q12" s="939" t="s">
        <v>2115</v>
      </c>
      <c r="S12" s="939" t="s">
        <v>2120</v>
      </c>
      <c r="T12" s="939" t="s">
        <v>2119</v>
      </c>
    </row>
    <row r="13" spans="1:21" x14ac:dyDescent="0.25">
      <c r="C13" s="943"/>
      <c r="D13" s="940" t="s">
        <v>2677</v>
      </c>
      <c r="E13" s="350"/>
      <c r="G13" s="350"/>
      <c r="H13" s="350"/>
      <c r="K13" s="942"/>
      <c r="L13" s="943"/>
      <c r="M13" s="943"/>
      <c r="N13" s="939"/>
      <c r="P13" s="939" t="s">
        <v>2117</v>
      </c>
      <c r="Q13" s="939" t="s">
        <v>2117</v>
      </c>
      <c r="S13" s="939" t="s">
        <v>2122</v>
      </c>
      <c r="T13" s="939" t="s">
        <v>2121</v>
      </c>
    </row>
    <row r="14" spans="1:21" x14ac:dyDescent="0.25">
      <c r="K14" s="942" t="s">
        <v>1814</v>
      </c>
      <c r="L14" s="943"/>
      <c r="M14" s="943"/>
      <c r="N14" s="939"/>
      <c r="P14" s="939" t="s">
        <v>2119</v>
      </c>
      <c r="Q14" s="939" t="s">
        <v>2119</v>
      </c>
      <c r="S14" s="939" t="s">
        <v>2124</v>
      </c>
      <c r="T14" s="939" t="s">
        <v>2123</v>
      </c>
    </row>
    <row r="15" spans="1:21" ht="16.5" x14ac:dyDescent="0.3">
      <c r="A15" s="347" t="s">
        <v>3250</v>
      </c>
      <c r="B15" s="1238" t="s">
        <v>3327</v>
      </c>
      <c r="C15" s="1239" t="s">
        <v>3325</v>
      </c>
      <c r="D15" s="1265" t="s">
        <v>3360</v>
      </c>
      <c r="E15" s="1265" t="s">
        <v>622</v>
      </c>
      <c r="F15" s="1265" t="s">
        <v>3363</v>
      </c>
      <c r="G15" s="1274" t="s">
        <v>3362</v>
      </c>
      <c r="H15" s="1274"/>
      <c r="I15" s="1274"/>
      <c r="K15" s="942"/>
      <c r="L15" s="943" t="s">
        <v>1817</v>
      </c>
      <c r="M15" s="943">
        <v>0</v>
      </c>
      <c r="N15" s="939"/>
      <c r="P15" s="939" t="s">
        <v>2121</v>
      </c>
      <c r="Q15" s="939" t="s">
        <v>2121</v>
      </c>
      <c r="S15" s="939" t="s">
        <v>2126</v>
      </c>
      <c r="T15" s="939" t="s">
        <v>2125</v>
      </c>
    </row>
    <row r="16" spans="1:21" ht="16.5" x14ac:dyDescent="0.3">
      <c r="A16" s="1228" t="s">
        <v>3264</v>
      </c>
      <c r="B16" s="1232" t="s">
        <v>3282</v>
      </c>
      <c r="C16" s="1243" t="s">
        <v>3315</v>
      </c>
      <c r="D16" s="1233" t="str">
        <f>E16</f>
        <v>a98-rgb</v>
      </c>
      <c r="E16" s="1244" t="s">
        <v>2688</v>
      </c>
      <c r="F16" s="1269" t="str">
        <f t="shared" ref="F16:F49" si="2">IF(ISBLANK(E16),C16,"")</f>
        <v/>
      </c>
      <c r="G16" s="1272" t="str">
        <f t="shared" ref="G16:G30" si="3">IF(E16=D16,E16,C16)</f>
        <v>a98-rgb</v>
      </c>
      <c r="H16" s="1271" t="b">
        <f>I16=B16</f>
        <v>1</v>
      </c>
      <c r="I16" s="1271" t="s">
        <v>3282</v>
      </c>
      <c r="K16" s="942"/>
      <c r="L16" s="943" t="s">
        <v>1824</v>
      </c>
      <c r="M16" s="943">
        <v>0</v>
      </c>
      <c r="N16" s="939"/>
      <c r="P16" s="939" t="s">
        <v>2123</v>
      </c>
      <c r="Q16" s="939" t="s">
        <v>2123</v>
      </c>
      <c r="S16" s="939"/>
      <c r="T16" s="939" t="s">
        <v>2040</v>
      </c>
    </row>
    <row r="17" spans="1:20" ht="16.5" x14ac:dyDescent="0.3">
      <c r="A17" s="1172" t="s">
        <v>3251</v>
      </c>
      <c r="B17" s="1245" t="s">
        <v>3283</v>
      </c>
      <c r="C17" s="1267" t="s">
        <v>3268</v>
      </c>
      <c r="D17" s="1268" t="s">
        <v>3361</v>
      </c>
      <c r="E17" s="1247"/>
      <c r="F17" s="1275" t="str">
        <f t="shared" si="2"/>
        <v>a98rgb-linear</v>
      </c>
      <c r="G17" s="1266" t="str">
        <f t="shared" si="3"/>
        <v>a98rgb-linear</v>
      </c>
      <c r="H17" s="1271" t="b">
        <f t="shared" ref="H17:H49" si="4">I17=B17</f>
        <v>1</v>
      </c>
      <c r="I17" s="1271" t="s">
        <v>3283</v>
      </c>
      <c r="K17" s="942"/>
      <c r="L17" s="943" t="s">
        <v>1825</v>
      </c>
      <c r="M17" s="943">
        <v>0</v>
      </c>
      <c r="N17" s="939"/>
      <c r="P17" s="939"/>
      <c r="Q17" s="939" t="s">
        <v>2625</v>
      </c>
      <c r="S17" s="939" t="s">
        <v>1855</v>
      </c>
      <c r="T17" s="939" t="s">
        <v>1854</v>
      </c>
    </row>
    <row r="18" spans="1:20" ht="16.5" x14ac:dyDescent="0.3">
      <c r="A18" s="1172" t="s">
        <v>3253</v>
      </c>
      <c r="B18" s="1232" t="s">
        <v>3284</v>
      </c>
      <c r="C18" s="1236" t="s">
        <v>3269</v>
      </c>
      <c r="D18" s="1236" t="str">
        <f>"--"&amp;C18</f>
        <v>--acescc</v>
      </c>
      <c r="E18" s="1233"/>
      <c r="F18" s="1269" t="str">
        <f t="shared" si="2"/>
        <v>acescc</v>
      </c>
      <c r="G18" s="1266" t="str">
        <f t="shared" si="3"/>
        <v>acescc</v>
      </c>
      <c r="H18" s="1271" t="b">
        <f t="shared" si="4"/>
        <v>1</v>
      </c>
      <c r="I18" s="1271" t="s">
        <v>3284</v>
      </c>
      <c r="K18" s="942"/>
      <c r="L18" s="943" t="s">
        <v>1826</v>
      </c>
      <c r="M18" s="943">
        <v>0</v>
      </c>
      <c r="N18" s="939"/>
      <c r="P18" s="939"/>
      <c r="Q18" s="939" t="s">
        <v>2626</v>
      </c>
      <c r="S18" s="939" t="s">
        <v>2128</v>
      </c>
      <c r="T18" s="939" t="s">
        <v>2127</v>
      </c>
    </row>
    <row r="19" spans="1:20" ht="16.5" x14ac:dyDescent="0.3">
      <c r="A19" s="1227" t="s">
        <v>3254</v>
      </c>
      <c r="B19" s="1245" t="s">
        <v>3285</v>
      </c>
      <c r="C19" s="1246" t="s">
        <v>3270</v>
      </c>
      <c r="D19" s="1246" t="str">
        <f t="shared" ref="D19:D49" si="5">"--"&amp;C19</f>
        <v>--acescg</v>
      </c>
      <c r="E19" s="1247"/>
      <c r="F19" s="1275" t="str">
        <f t="shared" si="2"/>
        <v>acescg</v>
      </c>
      <c r="G19" s="1266" t="str">
        <f t="shared" si="3"/>
        <v>acescg</v>
      </c>
      <c r="H19" s="1271" t="b">
        <f t="shared" si="4"/>
        <v>1</v>
      </c>
      <c r="I19" s="1271" t="s">
        <v>3285</v>
      </c>
      <c r="K19" s="942"/>
      <c r="L19" s="943" t="s">
        <v>1827</v>
      </c>
      <c r="M19" s="943">
        <v>0</v>
      </c>
      <c r="N19" s="939"/>
      <c r="P19" s="939"/>
      <c r="Q19" s="939" t="s">
        <v>2627</v>
      </c>
      <c r="S19" s="939" t="s">
        <v>1857</v>
      </c>
      <c r="T19" s="939" t="s">
        <v>1856</v>
      </c>
    </row>
    <row r="20" spans="1:20" ht="16.5" x14ac:dyDescent="0.3">
      <c r="A20" s="1172" t="s">
        <v>3260</v>
      </c>
      <c r="B20" s="1245" t="s">
        <v>3286</v>
      </c>
      <c r="C20" s="1246" t="s">
        <v>3317</v>
      </c>
      <c r="D20" s="1246" t="str">
        <f t="shared" si="5"/>
        <v>--cam16-jmh</v>
      </c>
      <c r="E20" s="1247"/>
      <c r="F20" s="1275" t="str">
        <f t="shared" si="2"/>
        <v>cam16-jmh</v>
      </c>
      <c r="G20" s="1266" t="str">
        <f t="shared" si="3"/>
        <v>cam16-jmh</v>
      </c>
      <c r="H20" s="1271" t="b">
        <f t="shared" si="4"/>
        <v>1</v>
      </c>
      <c r="I20" s="1271" t="s">
        <v>3286</v>
      </c>
      <c r="K20" s="942"/>
      <c r="L20" s="943" t="s">
        <v>1828</v>
      </c>
      <c r="M20" s="943">
        <v>0</v>
      </c>
      <c r="N20" s="939"/>
      <c r="P20" s="939"/>
      <c r="Q20" s="939" t="s">
        <v>2628</v>
      </c>
      <c r="S20" s="939"/>
      <c r="T20" s="939" t="s">
        <v>2497</v>
      </c>
    </row>
    <row r="21" spans="1:20" ht="16.5" x14ac:dyDescent="0.3">
      <c r="A21" s="1227" t="s">
        <v>3261</v>
      </c>
      <c r="B21" s="1232" t="s">
        <v>3287</v>
      </c>
      <c r="C21" s="1236" t="s">
        <v>3318</v>
      </c>
      <c r="D21" s="1236" t="str">
        <f t="shared" si="5"/>
        <v>--hct</v>
      </c>
      <c r="E21" s="1233"/>
      <c r="F21" s="1269" t="str">
        <f t="shared" si="2"/>
        <v>hct</v>
      </c>
      <c r="G21" s="1266" t="str">
        <f t="shared" si="3"/>
        <v>hct</v>
      </c>
      <c r="H21" s="1271" t="b">
        <f t="shared" si="4"/>
        <v>1</v>
      </c>
      <c r="I21" s="1271" t="s">
        <v>3287</v>
      </c>
      <c r="J21" s="423" t="s">
        <v>3331</v>
      </c>
      <c r="K21" s="942"/>
      <c r="L21" s="943" t="s">
        <v>2699</v>
      </c>
      <c r="M21" s="943">
        <v>0</v>
      </c>
      <c r="N21" s="939"/>
      <c r="P21" s="939" t="s">
        <v>2125</v>
      </c>
      <c r="Q21" s="939" t="s">
        <v>2125</v>
      </c>
      <c r="S21" s="939" t="s">
        <v>2130</v>
      </c>
      <c r="T21" s="939" t="s">
        <v>2129</v>
      </c>
    </row>
    <row r="22" spans="1:20" ht="16.5" x14ac:dyDescent="0.3">
      <c r="A22" s="1227" t="s">
        <v>3262</v>
      </c>
      <c r="B22" s="1232" t="s">
        <v>3288</v>
      </c>
      <c r="C22" s="1236" t="s">
        <v>3319</v>
      </c>
      <c r="D22" s="1236" t="str">
        <f t="shared" si="5"/>
        <v>--hpluv</v>
      </c>
      <c r="E22" s="1233"/>
      <c r="F22" s="1269" t="str">
        <f t="shared" si="2"/>
        <v>hpluv</v>
      </c>
      <c r="G22" s="1266" t="str">
        <f t="shared" si="3"/>
        <v>hpluv</v>
      </c>
      <c r="H22" s="1271" t="b">
        <f t="shared" si="4"/>
        <v>1</v>
      </c>
      <c r="I22" s="1271" t="s">
        <v>3288</v>
      </c>
      <c r="J22" s="423" t="s">
        <v>3332</v>
      </c>
      <c r="K22" s="942"/>
      <c r="L22" s="943" t="s">
        <v>3330</v>
      </c>
      <c r="M22" s="943">
        <v>0</v>
      </c>
      <c r="N22" s="939"/>
      <c r="P22" s="939" t="s">
        <v>2040</v>
      </c>
      <c r="Q22" s="939" t="s">
        <v>2040</v>
      </c>
      <c r="S22" s="939" t="s">
        <v>2132</v>
      </c>
      <c r="T22" s="939" t="s">
        <v>2131</v>
      </c>
    </row>
    <row r="23" spans="1:20" ht="16.5" x14ac:dyDescent="0.3">
      <c r="A23" s="1172" t="s">
        <v>3255</v>
      </c>
      <c r="B23" s="1232" t="s">
        <v>3289</v>
      </c>
      <c r="C23" s="1236" t="s">
        <v>2678</v>
      </c>
      <c r="D23" s="1236" t="str">
        <f>E23</f>
        <v>hsl()</v>
      </c>
      <c r="E23" s="1233" t="s">
        <v>1505</v>
      </c>
      <c r="F23" s="1269" t="str">
        <f t="shared" si="2"/>
        <v/>
      </c>
      <c r="G23" s="1266" t="str">
        <f t="shared" si="3"/>
        <v>hsl()</v>
      </c>
      <c r="H23" s="1271" t="b">
        <f t="shared" si="4"/>
        <v>1</v>
      </c>
      <c r="I23" s="1271" t="s">
        <v>3289</v>
      </c>
      <c r="K23" s="942"/>
      <c r="L23" s="943" t="s">
        <v>1840</v>
      </c>
      <c r="M23" s="943">
        <v>0</v>
      </c>
      <c r="N23" s="939"/>
      <c r="P23" s="939" t="s">
        <v>1854</v>
      </c>
      <c r="Q23" s="939" t="s">
        <v>2629</v>
      </c>
      <c r="S23" s="939" t="s">
        <v>2134</v>
      </c>
      <c r="T23" s="939" t="s">
        <v>2133</v>
      </c>
    </row>
    <row r="24" spans="1:20" ht="16.5" x14ac:dyDescent="0.3">
      <c r="A24" s="1227" t="s">
        <v>3256</v>
      </c>
      <c r="B24" s="1232" t="s">
        <v>3290</v>
      </c>
      <c r="C24" s="1236" t="s">
        <v>3320</v>
      </c>
      <c r="D24" s="1236" t="str">
        <f t="shared" si="5"/>
        <v>--hsluv</v>
      </c>
      <c r="E24" s="1233"/>
      <c r="F24" s="1269" t="str">
        <f t="shared" si="2"/>
        <v>hsluv</v>
      </c>
      <c r="G24" s="1266" t="str">
        <f t="shared" si="3"/>
        <v>hsluv</v>
      </c>
      <c r="H24" s="1271" t="b">
        <f t="shared" si="4"/>
        <v>1</v>
      </c>
      <c r="I24" s="1271" t="s">
        <v>3290</v>
      </c>
      <c r="K24" s="942"/>
      <c r="L24" s="943" t="s">
        <v>1841</v>
      </c>
      <c r="M24" s="943">
        <v>0</v>
      </c>
      <c r="N24" s="939"/>
      <c r="P24" s="939"/>
      <c r="Q24" s="939" t="s">
        <v>2630</v>
      </c>
      <c r="S24" s="939" t="s">
        <v>2466</v>
      </c>
      <c r="T24" s="939" t="s">
        <v>2465</v>
      </c>
    </row>
    <row r="25" spans="1:20" ht="16.5" x14ac:dyDescent="0.3">
      <c r="A25" s="1172" t="s">
        <v>3263</v>
      </c>
      <c r="B25" s="1232" t="s">
        <v>3291</v>
      </c>
      <c r="C25" s="1236" t="s">
        <v>3281</v>
      </c>
      <c r="D25" s="1236" t="str">
        <f t="shared" si="5"/>
        <v>--hsv</v>
      </c>
      <c r="E25" s="1233"/>
      <c r="F25" s="1269" t="str">
        <f t="shared" si="2"/>
        <v>hsv</v>
      </c>
      <c r="G25" s="1266" t="str">
        <f t="shared" si="3"/>
        <v>hsv</v>
      </c>
      <c r="H25" s="1271" t="b">
        <f t="shared" si="4"/>
        <v>1</v>
      </c>
      <c r="I25" s="1271" t="s">
        <v>3291</v>
      </c>
      <c r="K25" s="942"/>
      <c r="L25" s="943" t="s">
        <v>1842</v>
      </c>
      <c r="M25" s="943">
        <v>0</v>
      </c>
      <c r="N25" s="939"/>
      <c r="P25" s="939"/>
      <c r="Q25" s="939" t="s">
        <v>1854</v>
      </c>
      <c r="S25" s="939" t="s">
        <v>2136</v>
      </c>
      <c r="T25" s="939" t="s">
        <v>2135</v>
      </c>
    </row>
    <row r="26" spans="1:20" ht="16.5" x14ac:dyDescent="0.3">
      <c r="A26" s="1172" t="s">
        <v>3257</v>
      </c>
      <c r="B26" s="1245" t="s">
        <v>3292</v>
      </c>
      <c r="C26" s="1246" t="s">
        <v>2677</v>
      </c>
      <c r="D26" s="1246" t="str">
        <f>E26</f>
        <v>hwb()</v>
      </c>
      <c r="E26" s="1247" t="s">
        <v>1506</v>
      </c>
      <c r="F26" s="1275" t="str">
        <f t="shared" si="2"/>
        <v/>
      </c>
      <c r="G26" s="1266" t="str">
        <f t="shared" si="3"/>
        <v>hwb()</v>
      </c>
      <c r="H26" s="1271" t="b">
        <f t="shared" si="4"/>
        <v>1</v>
      </c>
      <c r="I26" s="1271" t="s">
        <v>3292</v>
      </c>
      <c r="K26" s="942"/>
      <c r="L26" s="943"/>
      <c r="M26" s="943"/>
      <c r="N26" s="939"/>
      <c r="P26" s="939" t="s">
        <v>2127</v>
      </c>
      <c r="Q26" s="939" t="s">
        <v>2127</v>
      </c>
      <c r="S26" s="939" t="s">
        <v>2138</v>
      </c>
      <c r="T26" s="939" t="s">
        <v>2137</v>
      </c>
    </row>
    <row r="27" spans="1:20" ht="16.5" x14ac:dyDescent="0.3">
      <c r="A27" s="1172" t="s">
        <v>3258</v>
      </c>
      <c r="B27" s="1245" t="s">
        <v>3293</v>
      </c>
      <c r="C27" s="1246" t="s">
        <v>3271</v>
      </c>
      <c r="D27" s="1246" t="str">
        <f>C27</f>
        <v>ictcp</v>
      </c>
      <c r="E27" s="1247"/>
      <c r="F27" s="1275" t="str">
        <f t="shared" si="2"/>
        <v>ictcp</v>
      </c>
      <c r="G27" s="1266" t="str">
        <f t="shared" si="3"/>
        <v>ictcp</v>
      </c>
      <c r="H27" s="1271" t="b">
        <f t="shared" si="4"/>
        <v>1</v>
      </c>
      <c r="I27" s="1271" t="s">
        <v>3293</v>
      </c>
      <c r="K27" s="942" t="s">
        <v>1832</v>
      </c>
      <c r="L27" s="943"/>
      <c r="M27" s="943"/>
      <c r="N27" s="939"/>
      <c r="P27" s="939" t="s">
        <v>1856</v>
      </c>
      <c r="Q27" s="939" t="s">
        <v>1856</v>
      </c>
      <c r="S27" s="939" t="s">
        <v>2499</v>
      </c>
      <c r="T27" s="939" t="s">
        <v>2498</v>
      </c>
    </row>
    <row r="28" spans="1:20" ht="16.5" x14ac:dyDescent="0.3">
      <c r="A28" s="1172" t="s">
        <v>3259</v>
      </c>
      <c r="B28" s="1232" t="s">
        <v>3295</v>
      </c>
      <c r="C28" s="1236" t="s">
        <v>3273</v>
      </c>
      <c r="D28" s="1236" t="str">
        <f>C28</f>
        <v>jzazbz</v>
      </c>
      <c r="E28" s="1233"/>
      <c r="F28" s="1269" t="str">
        <f t="shared" si="2"/>
        <v>jzazbz</v>
      </c>
      <c r="G28" s="1266" t="str">
        <f t="shared" si="3"/>
        <v>jzazbz</v>
      </c>
      <c r="H28" s="1271" t="b">
        <f t="shared" si="4"/>
        <v>1</v>
      </c>
      <c r="I28" s="1271" t="s">
        <v>3295</v>
      </c>
      <c r="K28" s="945" t="s">
        <v>1829</v>
      </c>
      <c r="L28" s="943" t="s">
        <v>1833</v>
      </c>
      <c r="M28" s="943">
        <v>1</v>
      </c>
      <c r="N28" s="939"/>
      <c r="P28" s="939" t="s">
        <v>2497</v>
      </c>
      <c r="Q28" s="939" t="s">
        <v>2497</v>
      </c>
      <c r="S28" s="939" t="s">
        <v>2140</v>
      </c>
      <c r="T28" s="939" t="s">
        <v>2139</v>
      </c>
    </row>
    <row r="29" spans="1:20" ht="16.5" x14ac:dyDescent="0.3">
      <c r="B29" s="1245" t="s">
        <v>3294</v>
      </c>
      <c r="C29" s="1246" t="s">
        <v>3272</v>
      </c>
      <c r="D29" s="1246" t="str">
        <f t="shared" ref="D29" si="6">C29</f>
        <v>jzczhz</v>
      </c>
      <c r="E29" s="1247"/>
      <c r="F29" s="1275" t="str">
        <f t="shared" si="2"/>
        <v>jzczhz</v>
      </c>
      <c r="G29" s="1266" t="str">
        <f t="shared" si="3"/>
        <v>jzczhz</v>
      </c>
      <c r="H29" s="1271" t="b">
        <f t="shared" si="4"/>
        <v>1</v>
      </c>
      <c r="I29" s="1271" t="s">
        <v>3294</v>
      </c>
      <c r="K29" s="945" t="s">
        <v>1829</v>
      </c>
      <c r="L29" s="943" t="s">
        <v>1834</v>
      </c>
      <c r="M29" s="943">
        <v>1</v>
      </c>
      <c r="N29" s="939"/>
      <c r="P29" s="939" t="s">
        <v>2129</v>
      </c>
      <c r="Q29" s="939" t="s">
        <v>2129</v>
      </c>
      <c r="S29" s="939" t="s">
        <v>2142</v>
      </c>
      <c r="T29" s="939" t="s">
        <v>2141</v>
      </c>
    </row>
    <row r="30" spans="1:20" ht="16.5" x14ac:dyDescent="0.3">
      <c r="A30" s="347" t="s">
        <v>3267</v>
      </c>
      <c r="B30" s="1232" t="s">
        <v>3298</v>
      </c>
      <c r="C30" s="1236" t="s">
        <v>2694</v>
      </c>
      <c r="D30" s="1236" t="str">
        <f>E30</f>
        <v>lab()</v>
      </c>
      <c r="E30" s="1233" t="s">
        <v>1507</v>
      </c>
      <c r="F30" s="1269" t="str">
        <f t="shared" si="2"/>
        <v/>
      </c>
      <c r="G30" s="1266" t="str">
        <f t="shared" si="3"/>
        <v>lab()</v>
      </c>
      <c r="H30" s="1271" t="b">
        <f t="shared" si="4"/>
        <v>1</v>
      </c>
      <c r="I30" s="1271" t="s">
        <v>3298</v>
      </c>
      <c r="K30" s="945" t="s">
        <v>1829</v>
      </c>
      <c r="L30" s="943" t="s">
        <v>1835</v>
      </c>
      <c r="M30" s="943">
        <v>1</v>
      </c>
      <c r="N30" s="939"/>
      <c r="P30" s="939" t="s">
        <v>2131</v>
      </c>
      <c r="Q30" s="939" t="s">
        <v>2131</v>
      </c>
      <c r="S30" s="939" t="s">
        <v>2144</v>
      </c>
      <c r="T30" s="939" t="s">
        <v>2143</v>
      </c>
    </row>
    <row r="31" spans="1:20" ht="16.5" x14ac:dyDescent="0.3">
      <c r="A31" s="1172" t="s">
        <v>3252</v>
      </c>
      <c r="B31" s="1232" t="s">
        <v>3299</v>
      </c>
      <c r="C31" s="1236" t="s">
        <v>3274</v>
      </c>
      <c r="D31" s="1236" t="str">
        <f>C31</f>
        <v>lab-d65</v>
      </c>
      <c r="E31" s="1233"/>
      <c r="F31" s="1269" t="str">
        <f t="shared" si="2"/>
        <v>lab-d65</v>
      </c>
      <c r="G31" s="1266" t="str">
        <f>IF(E32=D32,E32,C32)</f>
        <v>oklab()</v>
      </c>
      <c r="H31" s="1271" t="b">
        <f t="shared" si="4"/>
        <v>1</v>
      </c>
      <c r="I31" s="1271" t="s">
        <v>3299</v>
      </c>
      <c r="K31" s="945" t="s">
        <v>1829</v>
      </c>
      <c r="L31" s="943" t="s">
        <v>1836</v>
      </c>
      <c r="M31" s="943">
        <v>0</v>
      </c>
      <c r="N31" s="939"/>
      <c r="P31" s="939" t="s">
        <v>2133</v>
      </c>
      <c r="Q31" s="939" t="s">
        <v>2133</v>
      </c>
      <c r="S31" s="939" t="s">
        <v>2146</v>
      </c>
      <c r="T31" s="939" t="s">
        <v>2145</v>
      </c>
    </row>
    <row r="32" spans="1:20" ht="16.5" x14ac:dyDescent="0.3">
      <c r="B32" s="1245" t="s">
        <v>3302</v>
      </c>
      <c r="C32" s="1246" t="s">
        <v>2695</v>
      </c>
      <c r="D32" s="1246" t="str">
        <f>E32</f>
        <v>oklab()</v>
      </c>
      <c r="E32" s="1247" t="s">
        <v>1508</v>
      </c>
      <c r="F32" s="1275" t="str">
        <f t="shared" si="2"/>
        <v/>
      </c>
      <c r="G32" s="1266" t="str">
        <f>IF(E31=D31,E31,C31)</f>
        <v>lab-d65</v>
      </c>
      <c r="H32" s="1271" t="b">
        <f t="shared" si="4"/>
        <v>1</v>
      </c>
      <c r="I32" s="1271" t="s">
        <v>3302</v>
      </c>
      <c r="K32" s="945" t="s">
        <v>1829</v>
      </c>
      <c r="L32" s="943" t="s">
        <v>1837</v>
      </c>
      <c r="M32" s="943">
        <v>1</v>
      </c>
      <c r="N32" s="939"/>
      <c r="P32" s="939" t="s">
        <v>2465</v>
      </c>
      <c r="Q32" s="939" t="s">
        <v>2465</v>
      </c>
      <c r="S32" s="939" t="s">
        <v>1859</v>
      </c>
      <c r="T32" s="939" t="s">
        <v>1858</v>
      </c>
    </row>
    <row r="33" spans="1:20" ht="16.5" x14ac:dyDescent="0.3">
      <c r="A33" s="1300" t="s">
        <v>3265</v>
      </c>
      <c r="B33" s="1232" t="s">
        <v>3296</v>
      </c>
      <c r="C33" s="1236" t="s">
        <v>2696</v>
      </c>
      <c r="D33" s="1236" t="str">
        <f t="shared" ref="D33:D34" si="7">E33</f>
        <v>lch()</v>
      </c>
      <c r="E33" s="1233" t="s">
        <v>1509</v>
      </c>
      <c r="F33" s="1269" t="str">
        <f t="shared" si="2"/>
        <v/>
      </c>
      <c r="G33" s="1266" t="str">
        <f t="shared" ref="G33:G46" si="8">IF(E33=D33,E33,C33)</f>
        <v>lch()</v>
      </c>
      <c r="H33" s="1271" t="b">
        <f t="shared" si="4"/>
        <v>1</v>
      </c>
      <c r="I33" s="1271" t="s">
        <v>3296</v>
      </c>
      <c r="K33" s="945" t="s">
        <v>1829</v>
      </c>
      <c r="L33" s="943" t="s">
        <v>1838</v>
      </c>
      <c r="M33" s="943">
        <v>1</v>
      </c>
      <c r="N33" s="939"/>
      <c r="P33" s="939" t="s">
        <v>2135</v>
      </c>
      <c r="Q33" s="939" t="s">
        <v>2135</v>
      </c>
      <c r="S33" s="939" t="s">
        <v>2346</v>
      </c>
      <c r="T33" s="939" t="s">
        <v>2345</v>
      </c>
    </row>
    <row r="34" spans="1:20" ht="16.5" x14ac:dyDescent="0.3">
      <c r="A34" s="1302" t="s">
        <v>3402</v>
      </c>
      <c r="B34" s="1232" t="s">
        <v>3301</v>
      </c>
      <c r="C34" s="1236" t="s">
        <v>2697</v>
      </c>
      <c r="D34" s="1236" t="str">
        <f t="shared" si="7"/>
        <v>oklch()</v>
      </c>
      <c r="E34" s="1233" t="s">
        <v>1510</v>
      </c>
      <c r="F34" s="1269" t="str">
        <f t="shared" si="2"/>
        <v/>
      </c>
      <c r="G34" s="1266" t="str">
        <f t="shared" si="8"/>
        <v>oklch()</v>
      </c>
      <c r="H34" s="1271" t="b">
        <f t="shared" si="4"/>
        <v>1</v>
      </c>
      <c r="I34" s="1271" t="s">
        <v>3301</v>
      </c>
      <c r="K34" s="945" t="s">
        <v>1829</v>
      </c>
      <c r="L34" s="943" t="s">
        <v>1839</v>
      </c>
      <c r="M34" s="943">
        <v>0</v>
      </c>
      <c r="N34" s="939"/>
      <c r="P34" s="939" t="s">
        <v>2137</v>
      </c>
      <c r="Q34" s="939" t="s">
        <v>2137</v>
      </c>
      <c r="S34" s="939"/>
      <c r="T34" s="939" t="s">
        <v>2522</v>
      </c>
    </row>
    <row r="35" spans="1:20" ht="16.5" x14ac:dyDescent="0.3">
      <c r="A35" s="1298" t="s">
        <v>333</v>
      </c>
      <c r="B35" s="1245" t="s">
        <v>3297</v>
      </c>
      <c r="C35" s="1246" t="s">
        <v>3321</v>
      </c>
      <c r="D35" s="1246" t="str">
        <f t="shared" si="5"/>
        <v>--lchuv</v>
      </c>
      <c r="E35" s="1247"/>
      <c r="F35" s="1275" t="str">
        <f t="shared" si="2"/>
        <v>lchuv</v>
      </c>
      <c r="G35" s="1266" t="str">
        <f t="shared" si="8"/>
        <v>lchuv</v>
      </c>
      <c r="H35" s="1271" t="b">
        <f t="shared" si="4"/>
        <v>1</v>
      </c>
      <c r="I35" s="1271" t="s">
        <v>3297</v>
      </c>
      <c r="K35" s="945"/>
      <c r="L35" s="943" t="s">
        <v>1844</v>
      </c>
      <c r="M35" s="943">
        <v>1</v>
      </c>
      <c r="N35" s="939"/>
      <c r="P35" s="939" t="s">
        <v>2498</v>
      </c>
      <c r="Q35" s="939" t="s">
        <v>2498</v>
      </c>
      <c r="S35" s="939" t="s">
        <v>2540</v>
      </c>
      <c r="T35" s="939" t="s">
        <v>2539</v>
      </c>
    </row>
    <row r="36" spans="1:20" ht="16.5" x14ac:dyDescent="0.3">
      <c r="A36" s="1299" t="s">
        <v>3335</v>
      </c>
      <c r="B36" s="1245" t="s">
        <v>3300</v>
      </c>
      <c r="C36" s="1246" t="s">
        <v>3322</v>
      </c>
      <c r="D36" s="1246" t="str">
        <f t="shared" si="5"/>
        <v>--luv</v>
      </c>
      <c r="E36" s="1247"/>
      <c r="F36" s="1275" t="str">
        <f t="shared" si="2"/>
        <v>luv</v>
      </c>
      <c r="G36" s="1266" t="str">
        <f t="shared" si="8"/>
        <v>luv</v>
      </c>
      <c r="H36" s="1271" t="b">
        <f t="shared" si="4"/>
        <v>1</v>
      </c>
      <c r="I36" s="1271" t="s">
        <v>3300</v>
      </c>
      <c r="K36" s="945"/>
      <c r="L36" s="943" t="s">
        <v>1846</v>
      </c>
      <c r="M36" s="943">
        <v>1</v>
      </c>
      <c r="N36" s="939"/>
      <c r="P36" s="939" t="s">
        <v>2139</v>
      </c>
      <c r="Q36" s="939" t="s">
        <v>2139</v>
      </c>
      <c r="S36" s="939" t="s">
        <v>2532</v>
      </c>
      <c r="T36" s="939" t="s">
        <v>2531</v>
      </c>
    </row>
    <row r="37" spans="1:20" ht="16.5" x14ac:dyDescent="0.3">
      <c r="A37" s="1299" t="s">
        <v>3334</v>
      </c>
      <c r="B37" s="1232" t="s">
        <v>3303</v>
      </c>
      <c r="C37" s="1243" t="s">
        <v>3323</v>
      </c>
      <c r="D37" s="1266" t="str">
        <f>E37</f>
        <v>display-p3</v>
      </c>
      <c r="E37" s="1244" t="s">
        <v>2687</v>
      </c>
      <c r="F37" s="1269" t="str">
        <f t="shared" si="2"/>
        <v/>
      </c>
      <c r="G37" s="1266" t="str">
        <f t="shared" si="8"/>
        <v>display-p3</v>
      </c>
      <c r="H37" s="1271" t="b">
        <f t="shared" si="4"/>
        <v>1</v>
      </c>
      <c r="I37" s="1271" t="s">
        <v>3303</v>
      </c>
      <c r="J37" s="1271" t="s">
        <v>3396</v>
      </c>
      <c r="K37" s="946" t="s">
        <v>1829</v>
      </c>
      <c r="L37" s="944" t="s">
        <v>1847</v>
      </c>
      <c r="M37" s="944"/>
      <c r="N37" s="940"/>
      <c r="P37" s="939" t="s">
        <v>2141</v>
      </c>
      <c r="Q37" s="939" t="s">
        <v>2141</v>
      </c>
      <c r="S37" s="939" t="s">
        <v>2517</v>
      </c>
      <c r="T37" s="939" t="s">
        <v>2516</v>
      </c>
    </row>
    <row r="38" spans="1:20" ht="16.5" x14ac:dyDescent="0.3">
      <c r="A38" s="1301" t="s">
        <v>3333</v>
      </c>
      <c r="B38" s="1245" t="s">
        <v>3304</v>
      </c>
      <c r="C38" s="1267" t="s">
        <v>3275</v>
      </c>
      <c r="D38" s="1267" t="str">
        <f>"--"&amp;D37&amp;"-linear"</f>
        <v>--display-p3-linear</v>
      </c>
      <c r="E38" s="1247"/>
      <c r="F38" s="1275" t="str">
        <f t="shared" si="2"/>
        <v>p3-linear</v>
      </c>
      <c r="G38" s="1266" t="str">
        <f t="shared" si="8"/>
        <v>p3-linear</v>
      </c>
      <c r="H38" s="1271" t="b">
        <f t="shared" si="4"/>
        <v>1</v>
      </c>
      <c r="I38" s="1271" t="s">
        <v>3304</v>
      </c>
      <c r="J38" s="1271" t="s">
        <v>3397</v>
      </c>
      <c r="K38" s="1249"/>
      <c r="L38" s="1230" t="s">
        <v>1843</v>
      </c>
      <c r="M38" s="1250" t="s">
        <v>2701</v>
      </c>
      <c r="N38" s="1230"/>
      <c r="P38" s="939" t="s">
        <v>2143</v>
      </c>
      <c r="Q38" s="939" t="s">
        <v>2143</v>
      </c>
      <c r="S38" s="939" t="s">
        <v>2468</v>
      </c>
      <c r="T38" s="939" t="s">
        <v>2467</v>
      </c>
    </row>
    <row r="39" spans="1:20" ht="16.5" x14ac:dyDescent="0.3">
      <c r="A39" s="1298" t="s">
        <v>332</v>
      </c>
      <c r="B39" s="1232" t="s">
        <v>3305</v>
      </c>
      <c r="C39" s="1243" t="s">
        <v>3316</v>
      </c>
      <c r="D39" s="1266" t="str">
        <f>E39</f>
        <v>prophoto-rgb</v>
      </c>
      <c r="E39" s="1244" t="s">
        <v>2689</v>
      </c>
      <c r="F39" s="1269" t="str">
        <f t="shared" si="2"/>
        <v/>
      </c>
      <c r="G39" s="1266" t="str">
        <f t="shared" si="8"/>
        <v>prophoto-rgb</v>
      </c>
      <c r="H39" s="1271" t="b">
        <f t="shared" si="4"/>
        <v>1</v>
      </c>
      <c r="I39" s="1271" t="s">
        <v>3305</v>
      </c>
      <c r="K39" s="946"/>
      <c r="L39" s="944" t="s">
        <v>1845</v>
      </c>
      <c r="M39" s="1200"/>
      <c r="N39" s="944"/>
      <c r="P39" s="939"/>
      <c r="Q39" s="939" t="s">
        <v>2631</v>
      </c>
      <c r="S39" s="939" t="s">
        <v>2090</v>
      </c>
      <c r="T39" s="939" t="s">
        <v>2089</v>
      </c>
    </row>
    <row r="40" spans="1:20" ht="16.5" x14ac:dyDescent="0.3">
      <c r="A40" s="1299" t="s">
        <v>3336</v>
      </c>
      <c r="B40" s="1245" t="s">
        <v>3306</v>
      </c>
      <c r="C40" s="1267" t="s">
        <v>3276</v>
      </c>
      <c r="D40" s="1267" t="str">
        <f>"--"&amp;D39&amp;"-linear"</f>
        <v>--prophoto-rgb-linear</v>
      </c>
      <c r="E40" s="1247"/>
      <c r="F40" s="1275" t="str">
        <f t="shared" si="2"/>
        <v>prophoto-linear</v>
      </c>
      <c r="G40" s="1266" t="str">
        <f t="shared" si="8"/>
        <v>prophoto-linear</v>
      </c>
      <c r="H40" s="1271" t="b">
        <f t="shared" si="4"/>
        <v>1</v>
      </c>
      <c r="I40" s="1271" t="s">
        <v>3306</v>
      </c>
      <c r="P40" s="939"/>
      <c r="Q40" s="939" t="s">
        <v>2632</v>
      </c>
      <c r="S40" s="939" t="s">
        <v>2360</v>
      </c>
      <c r="T40" s="939" t="s">
        <v>2359</v>
      </c>
    </row>
    <row r="41" spans="1:20" ht="16.5" x14ac:dyDescent="0.3">
      <c r="A41" s="1299" t="s">
        <v>3266</v>
      </c>
      <c r="B41" s="1232" t="s">
        <v>3307</v>
      </c>
      <c r="C41" s="1236" t="s">
        <v>2690</v>
      </c>
      <c r="D41" s="1236" t="str">
        <f t="shared" si="5"/>
        <v>--rec2020</v>
      </c>
      <c r="E41" s="1233" t="s">
        <v>2690</v>
      </c>
      <c r="F41" s="1269" t="str">
        <f t="shared" si="2"/>
        <v/>
      </c>
      <c r="G41" s="1266" t="str">
        <f t="shared" si="8"/>
        <v>rec2020</v>
      </c>
      <c r="H41" s="1271" t="b">
        <f t="shared" si="4"/>
        <v>1</v>
      </c>
      <c r="I41" s="1271" t="s">
        <v>3307</v>
      </c>
      <c r="P41" s="939" t="s">
        <v>2145</v>
      </c>
      <c r="Q41" s="939" t="s">
        <v>2145</v>
      </c>
      <c r="S41" s="939" t="s">
        <v>2515</v>
      </c>
      <c r="T41" s="939" t="s">
        <v>2514</v>
      </c>
    </row>
    <row r="42" spans="1:20" ht="16.5" x14ac:dyDescent="0.3">
      <c r="A42" s="1298" t="s">
        <v>3399</v>
      </c>
      <c r="B42" s="1232" t="s">
        <v>3308</v>
      </c>
      <c r="C42" s="1236" t="s">
        <v>3280</v>
      </c>
      <c r="D42" s="1236" t="str">
        <f t="shared" si="5"/>
        <v>--rec2020-linear</v>
      </c>
      <c r="E42" s="1233"/>
      <c r="F42" s="1269" t="str">
        <f t="shared" si="2"/>
        <v>rec2020-linear</v>
      </c>
      <c r="G42" s="1266" t="str">
        <f t="shared" si="8"/>
        <v>rec2020-linear</v>
      </c>
      <c r="H42" s="1271" t="b">
        <f t="shared" si="4"/>
        <v>1</v>
      </c>
      <c r="I42" s="1271" t="s">
        <v>3308</v>
      </c>
      <c r="P42" s="939"/>
      <c r="Q42" s="939" t="s">
        <v>2634</v>
      </c>
      <c r="S42" s="939" t="s">
        <v>2470</v>
      </c>
      <c r="T42" s="939" t="s">
        <v>2469</v>
      </c>
    </row>
    <row r="43" spans="1:20" ht="16.5" x14ac:dyDescent="0.3">
      <c r="A43" s="1299" t="s">
        <v>3400</v>
      </c>
      <c r="B43" s="1232" t="s">
        <v>3309</v>
      </c>
      <c r="C43" s="1236" t="s">
        <v>3277</v>
      </c>
      <c r="D43" s="1236" t="str">
        <f>C43</f>
        <v>rec2100hlg</v>
      </c>
      <c r="E43" s="1233"/>
      <c r="F43" s="1269" t="str">
        <f t="shared" si="2"/>
        <v>rec2100hlg</v>
      </c>
      <c r="G43" s="1266" t="str">
        <f t="shared" si="8"/>
        <v>rec2100hlg</v>
      </c>
      <c r="H43" s="1271" t="b">
        <f t="shared" si="4"/>
        <v>1</v>
      </c>
      <c r="I43" s="1271" t="s">
        <v>3309</v>
      </c>
      <c r="P43" s="939" t="s">
        <v>1858</v>
      </c>
      <c r="Q43" s="939" t="s">
        <v>1858</v>
      </c>
      <c r="S43" s="939" t="s">
        <v>2092</v>
      </c>
      <c r="T43" s="939" t="s">
        <v>2091</v>
      </c>
    </row>
    <row r="44" spans="1:20" ht="16.5" x14ac:dyDescent="0.3">
      <c r="A44" s="1303" t="s">
        <v>3401</v>
      </c>
      <c r="B44" s="1245" t="s">
        <v>3310</v>
      </c>
      <c r="C44" s="1246" t="s">
        <v>3278</v>
      </c>
      <c r="D44" s="1246" t="str">
        <f>C44</f>
        <v>rec2100pq</v>
      </c>
      <c r="E44" s="1247"/>
      <c r="F44" s="1275" t="str">
        <f t="shared" si="2"/>
        <v>rec2100pq</v>
      </c>
      <c r="G44" s="1266" t="str">
        <f t="shared" si="8"/>
        <v>rec2100pq</v>
      </c>
      <c r="H44" s="1271" t="b">
        <f t="shared" si="4"/>
        <v>1</v>
      </c>
      <c r="I44" s="1271" t="s">
        <v>3310</v>
      </c>
      <c r="P44" s="939"/>
      <c r="Q44" s="939" t="s">
        <v>2633</v>
      </c>
      <c r="S44" s="939" t="s">
        <v>2362</v>
      </c>
      <c r="T44" s="939" t="s">
        <v>2361</v>
      </c>
    </row>
    <row r="45" spans="1:20" ht="16.5" x14ac:dyDescent="0.3">
      <c r="B45" s="1232" t="s">
        <v>3313</v>
      </c>
      <c r="C45" s="1270" t="s">
        <v>2685</v>
      </c>
      <c r="D45" s="1270" t="str">
        <f>E45</f>
        <v>rgb()</v>
      </c>
      <c r="E45" s="1233" t="s">
        <v>1504</v>
      </c>
      <c r="F45" s="1269" t="str">
        <f t="shared" si="2"/>
        <v/>
      </c>
      <c r="G45" s="1266" t="str">
        <f t="shared" si="8"/>
        <v>rgb()</v>
      </c>
      <c r="H45" s="1271" t="b">
        <f t="shared" si="4"/>
        <v>1</v>
      </c>
      <c r="I45" s="350" t="s">
        <v>3313</v>
      </c>
      <c r="P45" s="939" t="s">
        <v>2345</v>
      </c>
      <c r="Q45" s="939" t="s">
        <v>2345</v>
      </c>
      <c r="S45" s="939" t="s">
        <v>2530</v>
      </c>
      <c r="T45" s="939" t="s">
        <v>2529</v>
      </c>
    </row>
    <row r="46" spans="1:20" ht="16.5" x14ac:dyDescent="0.3">
      <c r="B46" s="1245" t="s">
        <v>3314</v>
      </c>
      <c r="C46" s="1246" t="s">
        <v>2686</v>
      </c>
      <c r="D46" s="1246" t="str">
        <f>E46</f>
        <v>srgb-linear</v>
      </c>
      <c r="E46" s="1247" t="s">
        <v>2686</v>
      </c>
      <c r="F46" s="1275" t="str">
        <f t="shared" si="2"/>
        <v/>
      </c>
      <c r="G46" s="1266" t="str">
        <f t="shared" si="8"/>
        <v>srgb-linear</v>
      </c>
      <c r="H46" s="1271" t="b">
        <f t="shared" si="4"/>
        <v>1</v>
      </c>
      <c r="I46" s="350" t="s">
        <v>3314</v>
      </c>
      <c r="P46" s="939" t="s">
        <v>2522</v>
      </c>
      <c r="Q46" s="939" t="s">
        <v>2522</v>
      </c>
      <c r="S46" s="939" t="s">
        <v>2528</v>
      </c>
      <c r="T46" s="939" t="s">
        <v>2527</v>
      </c>
    </row>
    <row r="47" spans="1:20" ht="16.5" x14ac:dyDescent="0.3">
      <c r="B47" s="1248" t="s">
        <v>3329</v>
      </c>
      <c r="C47" s="1236" t="s">
        <v>3324</v>
      </c>
      <c r="D47" s="1236" t="str">
        <f>E47</f>
        <v>xyz, xyz-d65</v>
      </c>
      <c r="E47" s="1233" t="s">
        <v>3324</v>
      </c>
      <c r="F47" s="1269" t="str">
        <f t="shared" si="2"/>
        <v/>
      </c>
      <c r="G47" s="1266" t="str">
        <f>IF(E48=D48,E48,C48)</f>
        <v>xyz-d50</v>
      </c>
      <c r="H47" s="1271" t="b">
        <f t="shared" si="4"/>
        <v>0</v>
      </c>
      <c r="I47" s="1271" t="s">
        <v>3398</v>
      </c>
      <c r="P47" s="939" t="s">
        <v>2539</v>
      </c>
      <c r="Q47" s="939" t="s">
        <v>2539</v>
      </c>
      <c r="S47" s="939" t="s">
        <v>2511</v>
      </c>
      <c r="T47" s="939" t="s">
        <v>2510</v>
      </c>
    </row>
    <row r="48" spans="1:20" ht="16.5" x14ac:dyDescent="0.3">
      <c r="B48" s="1232" t="s">
        <v>3312</v>
      </c>
      <c r="C48" s="1236" t="s">
        <v>2692</v>
      </c>
      <c r="D48" s="1236" t="str">
        <f>E48</f>
        <v>xyz-d50</v>
      </c>
      <c r="E48" s="1233" t="s">
        <v>2692</v>
      </c>
      <c r="F48" s="1269" t="str">
        <f t="shared" si="2"/>
        <v/>
      </c>
      <c r="G48" s="1266" t="s">
        <v>2693</v>
      </c>
      <c r="H48" s="1271" t="b">
        <f t="shared" si="4"/>
        <v>1</v>
      </c>
      <c r="I48" s="1271" t="s">
        <v>3312</v>
      </c>
      <c r="P48" s="939" t="s">
        <v>2531</v>
      </c>
      <c r="Q48" s="939" t="s">
        <v>2531</v>
      </c>
      <c r="S48" s="939" t="s">
        <v>2472</v>
      </c>
      <c r="T48" s="939" t="s">
        <v>2471</v>
      </c>
    </row>
    <row r="49" spans="2:20" ht="16.5" x14ac:dyDescent="0.3">
      <c r="B49" s="1234" t="s">
        <v>3311</v>
      </c>
      <c r="C49" s="1237" t="s">
        <v>3279</v>
      </c>
      <c r="D49" s="1237" t="str">
        <f t="shared" si="5"/>
        <v>--xyz-abs-d65</v>
      </c>
      <c r="E49" s="1235"/>
      <c r="F49" s="1276" t="str">
        <f t="shared" si="2"/>
        <v>xyz-abs-d65</v>
      </c>
      <c r="G49" s="1273" t="str">
        <f>IF(E49=D49,E49,C49)</f>
        <v>xyz-abs-d65</v>
      </c>
      <c r="H49" s="1271" t="b">
        <f t="shared" si="4"/>
        <v>1</v>
      </c>
      <c r="I49" s="1271" t="s">
        <v>3311</v>
      </c>
      <c r="P49" s="939" t="s">
        <v>2516</v>
      </c>
      <c r="Q49" s="939" t="s">
        <v>2516</v>
      </c>
      <c r="S49" s="939" t="s">
        <v>2330</v>
      </c>
      <c r="T49" s="939" t="s">
        <v>2329</v>
      </c>
    </row>
    <row r="50" spans="2:20" x14ac:dyDescent="0.25">
      <c r="I50" s="350" t="s">
        <v>3398</v>
      </c>
      <c r="P50" s="939" t="s">
        <v>2467</v>
      </c>
      <c r="Q50" s="939" t="s">
        <v>2467</v>
      </c>
      <c r="S50" s="939" t="s">
        <v>2332</v>
      </c>
      <c r="T50" s="939" t="s">
        <v>2331</v>
      </c>
    </row>
    <row r="51" spans="2:20" x14ac:dyDescent="0.25">
      <c r="P51" s="939" t="s">
        <v>2089</v>
      </c>
      <c r="Q51" s="939" t="s">
        <v>2089</v>
      </c>
      <c r="S51" s="939" t="s">
        <v>2094</v>
      </c>
      <c r="T51" s="939" t="s">
        <v>2093</v>
      </c>
    </row>
    <row r="52" spans="2:20" x14ac:dyDescent="0.25">
      <c r="P52" s="939" t="s">
        <v>2359</v>
      </c>
      <c r="Q52" s="939" t="s">
        <v>2359</v>
      </c>
      <c r="S52" s="939" t="s">
        <v>2364</v>
      </c>
      <c r="T52" s="939" t="s">
        <v>2363</v>
      </c>
    </row>
    <row r="53" spans="2:20" x14ac:dyDescent="0.25">
      <c r="P53" s="939" t="s">
        <v>2514</v>
      </c>
      <c r="Q53" s="939" t="s">
        <v>2514</v>
      </c>
      <c r="S53" s="939" t="s">
        <v>1861</v>
      </c>
      <c r="T53" s="939" t="s">
        <v>1860</v>
      </c>
    </row>
    <row r="54" spans="2:20" x14ac:dyDescent="0.25">
      <c r="P54" s="939" t="s">
        <v>2469</v>
      </c>
      <c r="Q54" s="939" t="s">
        <v>2469</v>
      </c>
      <c r="S54" s="939" t="s">
        <v>2501</v>
      </c>
      <c r="T54" s="939" t="s">
        <v>2500</v>
      </c>
    </row>
    <row r="55" spans="2:20" x14ac:dyDescent="0.25">
      <c r="P55" s="939" t="s">
        <v>2091</v>
      </c>
      <c r="Q55" s="939" t="s">
        <v>2091</v>
      </c>
      <c r="S55" s="939" t="s">
        <v>2334</v>
      </c>
      <c r="T55" s="939" t="s">
        <v>2333</v>
      </c>
    </row>
    <row r="56" spans="2:20" x14ac:dyDescent="0.25">
      <c r="P56" s="939" t="s">
        <v>2361</v>
      </c>
      <c r="Q56" s="939" t="s">
        <v>2361</v>
      </c>
      <c r="S56" s="939" t="s">
        <v>2336</v>
      </c>
      <c r="T56" s="939" t="s">
        <v>2335</v>
      </c>
    </row>
    <row r="57" spans="2:20" x14ac:dyDescent="0.25">
      <c r="P57" s="939" t="s">
        <v>2529</v>
      </c>
      <c r="Q57" s="939" t="s">
        <v>2529</v>
      </c>
      <c r="S57" s="939" t="s">
        <v>2526</v>
      </c>
      <c r="T57" s="939" t="s">
        <v>2525</v>
      </c>
    </row>
    <row r="58" spans="2:20" x14ac:dyDescent="0.25">
      <c r="P58" s="939" t="s">
        <v>2527</v>
      </c>
      <c r="Q58" s="939" t="s">
        <v>2527</v>
      </c>
      <c r="S58" s="939" t="s">
        <v>2148</v>
      </c>
      <c r="T58" s="939" t="s">
        <v>2147</v>
      </c>
    </row>
    <row r="59" spans="2:20" x14ac:dyDescent="0.25">
      <c r="P59" s="939" t="s">
        <v>2510</v>
      </c>
      <c r="Q59" s="939" t="s">
        <v>2510</v>
      </c>
      <c r="S59" s="939" t="s">
        <v>1863</v>
      </c>
      <c r="T59" s="939" t="s">
        <v>1862</v>
      </c>
    </row>
    <row r="60" spans="2:20" x14ac:dyDescent="0.25">
      <c r="P60" s="939" t="s">
        <v>2471</v>
      </c>
      <c r="Q60" s="939" t="s">
        <v>2471</v>
      </c>
      <c r="S60" s="939" t="s">
        <v>2150</v>
      </c>
      <c r="T60" s="939" t="s">
        <v>2149</v>
      </c>
    </row>
    <row r="61" spans="2:20" x14ac:dyDescent="0.25">
      <c r="P61" s="939" t="s">
        <v>2329</v>
      </c>
      <c r="Q61" s="939" t="s">
        <v>2329</v>
      </c>
      <c r="S61" s="939" t="s">
        <v>2276</v>
      </c>
      <c r="T61" s="939" t="s">
        <v>2275</v>
      </c>
    </row>
    <row r="62" spans="2:20" x14ac:dyDescent="0.25">
      <c r="P62" s="939" t="s">
        <v>2331</v>
      </c>
      <c r="Q62" s="939" t="s">
        <v>2331</v>
      </c>
      <c r="S62" s="939" t="s">
        <v>2152</v>
      </c>
      <c r="T62" s="939" t="s">
        <v>2151</v>
      </c>
    </row>
    <row r="63" spans="2:20" x14ac:dyDescent="0.25">
      <c r="P63" s="939" t="s">
        <v>2093</v>
      </c>
      <c r="Q63" s="939" t="s">
        <v>2093</v>
      </c>
      <c r="S63" s="939" t="s">
        <v>2542</v>
      </c>
      <c r="T63" s="939" t="s">
        <v>2541</v>
      </c>
    </row>
    <row r="64" spans="2:20" x14ac:dyDescent="0.25">
      <c r="P64" s="939" t="s">
        <v>2363</v>
      </c>
      <c r="Q64" s="939" t="s">
        <v>2363</v>
      </c>
      <c r="S64" s="939" t="s">
        <v>2538</v>
      </c>
      <c r="T64" s="939" t="s">
        <v>2537</v>
      </c>
    </row>
    <row r="65" spans="16:20" x14ac:dyDescent="0.25">
      <c r="P65" s="939" t="s">
        <v>1860</v>
      </c>
      <c r="Q65" s="939" t="s">
        <v>1860</v>
      </c>
      <c r="S65" s="939" t="s">
        <v>2521</v>
      </c>
      <c r="T65" s="939" t="s">
        <v>2520</v>
      </c>
    </row>
    <row r="66" spans="16:20" x14ac:dyDescent="0.25">
      <c r="P66" s="939" t="s">
        <v>2500</v>
      </c>
      <c r="Q66" s="939" t="s">
        <v>2500</v>
      </c>
      <c r="S66" s="939" t="s">
        <v>2474</v>
      </c>
      <c r="T66" s="939" t="s">
        <v>2473</v>
      </c>
    </row>
    <row r="67" spans="16:20" x14ac:dyDescent="0.25">
      <c r="P67" s="939" t="s">
        <v>2333</v>
      </c>
      <c r="Q67" s="939" t="s">
        <v>2333</v>
      </c>
      <c r="S67" s="939" t="s">
        <v>2096</v>
      </c>
      <c r="T67" s="939" t="s">
        <v>2095</v>
      </c>
    </row>
    <row r="68" spans="16:20" x14ac:dyDescent="0.25">
      <c r="P68" s="939" t="s">
        <v>2335</v>
      </c>
      <c r="Q68" s="939" t="s">
        <v>2335</v>
      </c>
      <c r="S68" s="939" t="s">
        <v>2366</v>
      </c>
      <c r="T68" s="939" t="s">
        <v>2365</v>
      </c>
    </row>
    <row r="69" spans="16:20" x14ac:dyDescent="0.25">
      <c r="P69" s="939" t="s">
        <v>2525</v>
      </c>
      <c r="Q69" s="939" t="s">
        <v>2525</v>
      </c>
      <c r="S69" s="939" t="s">
        <v>2519</v>
      </c>
      <c r="T69" s="939" t="s">
        <v>2518</v>
      </c>
    </row>
    <row r="70" spans="16:20" x14ac:dyDescent="0.25">
      <c r="P70" s="939" t="s">
        <v>2147</v>
      </c>
      <c r="Q70" s="939" t="s">
        <v>2147</v>
      </c>
      <c r="S70" s="939" t="s">
        <v>2476</v>
      </c>
      <c r="T70" s="939" t="s">
        <v>2475</v>
      </c>
    </row>
    <row r="71" spans="16:20" x14ac:dyDescent="0.25">
      <c r="P71" s="939" t="s">
        <v>1862</v>
      </c>
      <c r="Q71" s="939" t="s">
        <v>1862</v>
      </c>
      <c r="S71" s="939" t="s">
        <v>2098</v>
      </c>
      <c r="T71" s="939" t="s">
        <v>2097</v>
      </c>
    </row>
    <row r="72" spans="16:20" x14ac:dyDescent="0.25">
      <c r="P72" s="939" t="s">
        <v>2149</v>
      </c>
      <c r="Q72" s="939" t="s">
        <v>2149</v>
      </c>
      <c r="S72" s="939" t="s">
        <v>2368</v>
      </c>
      <c r="T72" s="939" t="s">
        <v>2367</v>
      </c>
    </row>
    <row r="73" spans="16:20" x14ac:dyDescent="0.25">
      <c r="P73" s="939" t="s">
        <v>2275</v>
      </c>
      <c r="Q73" s="939" t="s">
        <v>2275</v>
      </c>
      <c r="S73" s="939" t="s">
        <v>2536</v>
      </c>
      <c r="T73" s="939" t="s">
        <v>2535</v>
      </c>
    </row>
    <row r="74" spans="16:20" x14ac:dyDescent="0.25">
      <c r="P74" s="939" t="s">
        <v>2151</v>
      </c>
      <c r="Q74" s="939" t="s">
        <v>2151</v>
      </c>
      <c r="S74" s="939" t="s">
        <v>2534</v>
      </c>
      <c r="T74" s="939" t="s">
        <v>2533</v>
      </c>
    </row>
    <row r="75" spans="16:20" x14ac:dyDescent="0.25">
      <c r="P75" s="939" t="s">
        <v>2541</v>
      </c>
      <c r="Q75" s="939" t="s">
        <v>2541</v>
      </c>
      <c r="S75" s="939" t="s">
        <v>2513</v>
      </c>
      <c r="T75" s="939" t="s">
        <v>2512</v>
      </c>
    </row>
    <row r="76" spans="16:20" x14ac:dyDescent="0.25">
      <c r="P76" s="939" t="s">
        <v>2537</v>
      </c>
      <c r="Q76" s="939" t="s">
        <v>2537</v>
      </c>
      <c r="S76" s="939" t="s">
        <v>2478</v>
      </c>
      <c r="T76" s="939" t="s">
        <v>2477</v>
      </c>
    </row>
    <row r="77" spans="16:20" x14ac:dyDescent="0.25">
      <c r="P77" s="939" t="s">
        <v>2520</v>
      </c>
      <c r="Q77" s="939" t="s">
        <v>2520</v>
      </c>
      <c r="S77" s="939" t="s">
        <v>2100</v>
      </c>
      <c r="T77" s="939" t="s">
        <v>2099</v>
      </c>
    </row>
    <row r="78" spans="16:20" x14ac:dyDescent="0.25">
      <c r="P78" s="939" t="s">
        <v>2473</v>
      </c>
      <c r="Q78" s="939" t="s">
        <v>2473</v>
      </c>
      <c r="S78" s="939" t="s">
        <v>2370</v>
      </c>
      <c r="T78" s="939" t="s">
        <v>2369</v>
      </c>
    </row>
    <row r="79" spans="16:20" x14ac:dyDescent="0.25">
      <c r="P79" s="939" t="s">
        <v>2095</v>
      </c>
      <c r="Q79" s="939" t="s">
        <v>2095</v>
      </c>
      <c r="S79" s="939" t="s">
        <v>2524</v>
      </c>
      <c r="T79" s="939" t="s">
        <v>2523</v>
      </c>
    </row>
    <row r="80" spans="16:20" x14ac:dyDescent="0.25">
      <c r="P80" s="939" t="s">
        <v>2365</v>
      </c>
      <c r="Q80" s="939" t="s">
        <v>2365</v>
      </c>
      <c r="S80" s="939" t="s">
        <v>2509</v>
      </c>
      <c r="T80" s="939" t="s">
        <v>2508</v>
      </c>
    </row>
    <row r="81" spans="16:20" x14ac:dyDescent="0.25">
      <c r="P81" s="939" t="s">
        <v>2518</v>
      </c>
      <c r="Q81" s="939" t="s">
        <v>2518</v>
      </c>
      <c r="S81" s="939" t="s">
        <v>2480</v>
      </c>
      <c r="T81" s="939" t="s">
        <v>2479</v>
      </c>
    </row>
    <row r="82" spans="16:20" x14ac:dyDescent="0.25">
      <c r="P82" s="939" t="s">
        <v>2475</v>
      </c>
      <c r="Q82" s="939" t="s">
        <v>2475</v>
      </c>
      <c r="S82" s="939" t="s">
        <v>2102</v>
      </c>
      <c r="T82" s="939" t="s">
        <v>2101</v>
      </c>
    </row>
    <row r="83" spans="16:20" x14ac:dyDescent="0.25">
      <c r="P83" s="939" t="s">
        <v>2097</v>
      </c>
      <c r="Q83" s="939" t="s">
        <v>2097</v>
      </c>
      <c r="S83" s="939" t="s">
        <v>2372</v>
      </c>
      <c r="T83" s="939" t="s">
        <v>2371</v>
      </c>
    </row>
    <row r="84" spans="16:20" x14ac:dyDescent="0.25">
      <c r="P84" s="939" t="s">
        <v>2367</v>
      </c>
      <c r="Q84" s="939" t="s">
        <v>2367</v>
      </c>
      <c r="S84" s="939" t="s">
        <v>2154</v>
      </c>
      <c r="T84" s="939" t="s">
        <v>2153</v>
      </c>
    </row>
    <row r="85" spans="16:20" x14ac:dyDescent="0.25">
      <c r="P85" s="939" t="s">
        <v>2535</v>
      </c>
      <c r="Q85" s="939" t="s">
        <v>2535</v>
      </c>
      <c r="S85" s="939" t="s">
        <v>2338</v>
      </c>
      <c r="T85" s="939" t="s">
        <v>2337</v>
      </c>
    </row>
    <row r="86" spans="16:20" x14ac:dyDescent="0.25">
      <c r="P86" s="939" t="s">
        <v>2533</v>
      </c>
      <c r="Q86" s="939" t="s">
        <v>2533</v>
      </c>
      <c r="S86" s="939" t="s">
        <v>2340</v>
      </c>
      <c r="T86" s="939" t="s">
        <v>2339</v>
      </c>
    </row>
    <row r="87" spans="16:20" x14ac:dyDescent="0.25">
      <c r="P87" s="939" t="s">
        <v>2512</v>
      </c>
      <c r="Q87" s="939" t="s">
        <v>2512</v>
      </c>
      <c r="S87" s="939" t="s">
        <v>2503</v>
      </c>
      <c r="T87" s="939" t="s">
        <v>2502</v>
      </c>
    </row>
    <row r="88" spans="16:20" x14ac:dyDescent="0.25">
      <c r="P88" s="939" t="s">
        <v>2477</v>
      </c>
      <c r="Q88" s="939" t="s">
        <v>2477</v>
      </c>
      <c r="S88" s="939" t="s">
        <v>2507</v>
      </c>
      <c r="T88" s="939" t="s">
        <v>2506</v>
      </c>
    </row>
    <row r="89" spans="16:20" x14ac:dyDescent="0.25">
      <c r="P89" s="939" t="s">
        <v>2099</v>
      </c>
      <c r="Q89" s="939" t="s">
        <v>2099</v>
      </c>
      <c r="S89" s="939" t="s">
        <v>2482</v>
      </c>
      <c r="T89" s="939" t="s">
        <v>2481</v>
      </c>
    </row>
    <row r="90" spans="16:20" x14ac:dyDescent="0.25">
      <c r="P90" s="939" t="s">
        <v>2369</v>
      </c>
      <c r="Q90" s="939" t="s">
        <v>2369</v>
      </c>
      <c r="S90" s="939" t="s">
        <v>2342</v>
      </c>
      <c r="T90" s="939" t="s">
        <v>2341</v>
      </c>
    </row>
    <row r="91" spans="16:20" x14ac:dyDescent="0.25">
      <c r="P91" s="939" t="s">
        <v>2523</v>
      </c>
      <c r="Q91" s="939" t="s">
        <v>2523</v>
      </c>
      <c r="S91" s="939" t="s">
        <v>2344</v>
      </c>
      <c r="T91" s="939" t="s">
        <v>2343</v>
      </c>
    </row>
    <row r="92" spans="16:20" x14ac:dyDescent="0.25">
      <c r="P92" s="939" t="s">
        <v>2508</v>
      </c>
      <c r="Q92" s="939" t="s">
        <v>2508</v>
      </c>
      <c r="S92" s="939" t="s">
        <v>2104</v>
      </c>
      <c r="T92" s="939" t="s">
        <v>2103</v>
      </c>
    </row>
    <row r="93" spans="16:20" x14ac:dyDescent="0.25">
      <c r="P93" s="939" t="s">
        <v>2479</v>
      </c>
      <c r="Q93" s="939" t="s">
        <v>2479</v>
      </c>
      <c r="S93" s="939" t="s">
        <v>2374</v>
      </c>
      <c r="T93" s="939" t="s">
        <v>2373</v>
      </c>
    </row>
    <row r="94" spans="16:20" x14ac:dyDescent="0.25">
      <c r="P94" s="939" t="s">
        <v>2101</v>
      </c>
      <c r="Q94" s="939" t="s">
        <v>2101</v>
      </c>
      <c r="S94" s="939" t="s">
        <v>2505</v>
      </c>
      <c r="T94" s="939" t="s">
        <v>2504</v>
      </c>
    </row>
    <row r="95" spans="16:20" x14ac:dyDescent="0.25">
      <c r="P95" s="939" t="s">
        <v>2371</v>
      </c>
      <c r="Q95" s="939" t="s">
        <v>2371</v>
      </c>
      <c r="S95" s="939"/>
      <c r="T95" s="939" t="s">
        <v>2435</v>
      </c>
    </row>
    <row r="96" spans="16:20" x14ac:dyDescent="0.25">
      <c r="P96" s="939" t="s">
        <v>2153</v>
      </c>
      <c r="Q96" s="939" t="s">
        <v>2153</v>
      </c>
      <c r="S96" s="939" t="s">
        <v>1865</v>
      </c>
      <c r="T96" s="939" t="s">
        <v>1864</v>
      </c>
    </row>
    <row r="97" spans="16:20" x14ac:dyDescent="0.25">
      <c r="P97" s="939" t="s">
        <v>2337</v>
      </c>
      <c r="Q97" s="939" t="s">
        <v>2337</v>
      </c>
      <c r="S97" s="939" t="s">
        <v>2156</v>
      </c>
      <c r="T97" s="939" t="s">
        <v>2155</v>
      </c>
    </row>
    <row r="98" spans="16:20" x14ac:dyDescent="0.25">
      <c r="P98" s="939" t="s">
        <v>2339</v>
      </c>
      <c r="Q98" s="939" t="s">
        <v>2339</v>
      </c>
      <c r="S98" s="939" t="s">
        <v>1867</v>
      </c>
      <c r="T98" s="939" t="s">
        <v>1866</v>
      </c>
    </row>
    <row r="99" spans="16:20" x14ac:dyDescent="0.25">
      <c r="P99" s="939" t="s">
        <v>2502</v>
      </c>
      <c r="Q99" s="939" t="s">
        <v>2502</v>
      </c>
      <c r="S99" s="939" t="s">
        <v>2042</v>
      </c>
      <c r="T99" s="939" t="s">
        <v>2041</v>
      </c>
    </row>
    <row r="100" spans="16:20" x14ac:dyDescent="0.25">
      <c r="P100" s="939" t="s">
        <v>2506</v>
      </c>
      <c r="Q100" s="939" t="s">
        <v>2506</v>
      </c>
      <c r="S100" s="939" t="s">
        <v>2044</v>
      </c>
      <c r="T100" s="939" t="s">
        <v>2043</v>
      </c>
    </row>
    <row r="101" spans="16:20" x14ac:dyDescent="0.25">
      <c r="P101" s="939" t="s">
        <v>2481</v>
      </c>
      <c r="Q101" s="939" t="s">
        <v>2481</v>
      </c>
      <c r="S101" s="939" t="s">
        <v>1869</v>
      </c>
      <c r="T101" s="939" t="s">
        <v>1868</v>
      </c>
    </row>
    <row r="102" spans="16:20" x14ac:dyDescent="0.25">
      <c r="P102" s="939" t="s">
        <v>2341</v>
      </c>
      <c r="Q102" s="939" t="s">
        <v>2341</v>
      </c>
      <c r="S102" s="939" t="s">
        <v>1871</v>
      </c>
      <c r="T102" s="939" t="s">
        <v>1870</v>
      </c>
    </row>
    <row r="103" spans="16:20" x14ac:dyDescent="0.25">
      <c r="P103" s="939" t="s">
        <v>2343</v>
      </c>
      <c r="Q103" s="939" t="s">
        <v>2343</v>
      </c>
      <c r="S103" s="939" t="s">
        <v>2158</v>
      </c>
      <c r="T103" s="939" t="s">
        <v>2157</v>
      </c>
    </row>
    <row r="104" spans="16:20" x14ac:dyDescent="0.25">
      <c r="P104" s="939" t="s">
        <v>2103</v>
      </c>
      <c r="Q104" s="939" t="s">
        <v>2103</v>
      </c>
      <c r="S104" s="939"/>
      <c r="T104" s="939" t="s">
        <v>1872</v>
      </c>
    </row>
    <row r="105" spans="16:20" x14ac:dyDescent="0.25">
      <c r="P105" s="939" t="s">
        <v>2373</v>
      </c>
      <c r="Q105" s="939" t="s">
        <v>2373</v>
      </c>
      <c r="S105" s="939"/>
      <c r="T105" s="939" t="s">
        <v>2159</v>
      </c>
    </row>
    <row r="106" spans="16:20" x14ac:dyDescent="0.25">
      <c r="P106" s="939" t="s">
        <v>2504</v>
      </c>
      <c r="Q106" s="939" t="s">
        <v>2504</v>
      </c>
      <c r="S106" s="939" t="s">
        <v>2161</v>
      </c>
      <c r="T106" s="939" t="s">
        <v>2160</v>
      </c>
    </row>
    <row r="107" spans="16:20" x14ac:dyDescent="0.25">
      <c r="P107" s="939" t="s">
        <v>2435</v>
      </c>
      <c r="Q107" s="939" t="s">
        <v>2435</v>
      </c>
      <c r="S107" s="939" t="s">
        <v>2046</v>
      </c>
      <c r="T107" s="939" t="s">
        <v>2045</v>
      </c>
    </row>
    <row r="108" spans="16:20" x14ac:dyDescent="0.25">
      <c r="P108" s="939" t="s">
        <v>1864</v>
      </c>
      <c r="Q108" s="939"/>
      <c r="S108" s="939"/>
      <c r="T108" s="939" t="s">
        <v>721</v>
      </c>
    </row>
    <row r="109" spans="16:20" x14ac:dyDescent="0.25">
      <c r="P109" s="939" t="s">
        <v>2155</v>
      </c>
      <c r="Q109" s="939" t="s">
        <v>2155</v>
      </c>
      <c r="S109" s="939" t="s">
        <v>1970</v>
      </c>
      <c r="T109" s="939" t="s">
        <v>1971</v>
      </c>
    </row>
    <row r="110" spans="16:20" x14ac:dyDescent="0.25">
      <c r="P110" s="939" t="s">
        <v>1866</v>
      </c>
      <c r="Q110" s="939" t="s">
        <v>1866</v>
      </c>
      <c r="S110" s="939" t="s">
        <v>1874</v>
      </c>
      <c r="T110" s="939" t="s">
        <v>1873</v>
      </c>
    </row>
    <row r="111" spans="16:20" x14ac:dyDescent="0.25">
      <c r="P111" s="939" t="s">
        <v>2041</v>
      </c>
      <c r="Q111" s="939" t="s">
        <v>2041</v>
      </c>
      <c r="S111" s="939" t="s">
        <v>1876</v>
      </c>
      <c r="T111" s="939" t="s">
        <v>1875</v>
      </c>
    </row>
    <row r="112" spans="16:20" x14ac:dyDescent="0.25">
      <c r="P112" s="939" t="s">
        <v>2043</v>
      </c>
      <c r="Q112" s="939" t="s">
        <v>2043</v>
      </c>
      <c r="S112" s="939" t="s">
        <v>2163</v>
      </c>
      <c r="T112" s="939" t="s">
        <v>2162</v>
      </c>
    </row>
    <row r="113" spans="16:20" x14ac:dyDescent="0.25">
      <c r="P113" s="939" t="s">
        <v>1868</v>
      </c>
      <c r="Q113" s="939" t="s">
        <v>1868</v>
      </c>
      <c r="S113" s="939" t="s">
        <v>1878</v>
      </c>
      <c r="T113" s="939" t="s">
        <v>1877</v>
      </c>
    </row>
    <row r="114" spans="16:20" x14ac:dyDescent="0.25">
      <c r="P114" s="939"/>
      <c r="Q114" s="939" t="s">
        <v>2635</v>
      </c>
      <c r="S114" s="939" t="s">
        <v>1880</v>
      </c>
      <c r="T114" s="939" t="s">
        <v>1879</v>
      </c>
    </row>
    <row r="115" spans="16:20" x14ac:dyDescent="0.25">
      <c r="P115" s="939" t="s">
        <v>1870</v>
      </c>
      <c r="Q115" s="939" t="s">
        <v>1870</v>
      </c>
      <c r="S115" s="939" t="s">
        <v>2285</v>
      </c>
      <c r="T115" s="939" t="s">
        <v>2284</v>
      </c>
    </row>
    <row r="116" spans="16:20" x14ac:dyDescent="0.25">
      <c r="P116" s="939" t="s">
        <v>2157</v>
      </c>
      <c r="Q116" s="939" t="s">
        <v>2157</v>
      </c>
      <c r="S116" s="939" t="s">
        <v>2555</v>
      </c>
      <c r="T116" s="939" t="s">
        <v>2554</v>
      </c>
    </row>
    <row r="117" spans="16:20" x14ac:dyDescent="0.25">
      <c r="P117" s="939" t="s">
        <v>1872</v>
      </c>
      <c r="Q117" s="939" t="s">
        <v>1872</v>
      </c>
      <c r="S117" s="939" t="s">
        <v>2484</v>
      </c>
      <c r="T117" s="939" t="s">
        <v>2483</v>
      </c>
    </row>
    <row r="118" spans="16:20" x14ac:dyDescent="0.25">
      <c r="P118" s="939" t="s">
        <v>2159</v>
      </c>
      <c r="Q118" s="939" t="s">
        <v>2159</v>
      </c>
      <c r="S118" s="939" t="s">
        <v>2106</v>
      </c>
      <c r="T118" s="939" t="s">
        <v>2105</v>
      </c>
    </row>
    <row r="119" spans="16:20" x14ac:dyDescent="0.25">
      <c r="P119" s="939" t="s">
        <v>2160</v>
      </c>
      <c r="Q119" s="939" t="s">
        <v>2160</v>
      </c>
      <c r="S119" s="939" t="s">
        <v>2376</v>
      </c>
      <c r="T119" s="939" t="s">
        <v>2375</v>
      </c>
    </row>
    <row r="120" spans="16:20" x14ac:dyDescent="0.25">
      <c r="P120" s="939" t="s">
        <v>2045</v>
      </c>
      <c r="Q120" s="939" t="s">
        <v>2045</v>
      </c>
      <c r="S120" s="939"/>
      <c r="T120" s="939" t="s">
        <v>2553</v>
      </c>
    </row>
    <row r="121" spans="16:20" x14ac:dyDescent="0.25">
      <c r="P121" s="939" t="s">
        <v>721</v>
      </c>
      <c r="Q121" s="939" t="s">
        <v>721</v>
      </c>
      <c r="S121" s="939" t="s">
        <v>1882</v>
      </c>
      <c r="T121" s="939" t="s">
        <v>1881</v>
      </c>
    </row>
    <row r="122" spans="16:20" x14ac:dyDescent="0.25">
      <c r="P122" s="939" t="s">
        <v>1971</v>
      </c>
      <c r="Q122" s="939"/>
      <c r="S122" s="939" t="s">
        <v>2165</v>
      </c>
      <c r="T122" s="939" t="s">
        <v>2164</v>
      </c>
    </row>
    <row r="123" spans="16:20" x14ac:dyDescent="0.25">
      <c r="P123" s="939" t="s">
        <v>1873</v>
      </c>
      <c r="Q123" s="939" t="s">
        <v>1873</v>
      </c>
      <c r="S123" s="939"/>
      <c r="T123" s="939" t="s">
        <v>1883</v>
      </c>
    </row>
    <row r="124" spans="16:20" x14ac:dyDescent="0.25">
      <c r="P124" s="939" t="s">
        <v>1875</v>
      </c>
      <c r="Q124" s="939" t="s">
        <v>1875</v>
      </c>
      <c r="S124" s="939"/>
      <c r="T124" s="939" t="s">
        <v>2546</v>
      </c>
    </row>
    <row r="125" spans="16:20" x14ac:dyDescent="0.25">
      <c r="P125" s="939"/>
      <c r="Q125" s="939" t="s">
        <v>2636</v>
      </c>
      <c r="S125" s="939" t="s">
        <v>2167</v>
      </c>
      <c r="T125" s="939" t="s">
        <v>2166</v>
      </c>
    </row>
    <row r="126" spans="16:20" x14ac:dyDescent="0.25">
      <c r="P126" s="939" t="s">
        <v>2162</v>
      </c>
      <c r="Q126" s="939" t="s">
        <v>2162</v>
      </c>
      <c r="S126" s="939" t="s">
        <v>1885</v>
      </c>
      <c r="T126" s="939" t="s">
        <v>1884</v>
      </c>
    </row>
    <row r="127" spans="16:20" x14ac:dyDescent="0.25">
      <c r="P127" s="939" t="s">
        <v>1877</v>
      </c>
      <c r="Q127" s="939" t="s">
        <v>1877</v>
      </c>
      <c r="S127" s="939" t="s">
        <v>2299</v>
      </c>
      <c r="T127" s="939" t="s">
        <v>2298</v>
      </c>
    </row>
    <row r="128" spans="16:20" x14ac:dyDescent="0.25">
      <c r="P128" s="939" t="s">
        <v>1879</v>
      </c>
      <c r="Q128" s="939" t="s">
        <v>1879</v>
      </c>
      <c r="S128" s="939" t="s">
        <v>2301</v>
      </c>
      <c r="T128" s="939" t="s">
        <v>2300</v>
      </c>
    </row>
    <row r="129" spans="16:20" x14ac:dyDescent="0.25">
      <c r="P129" s="939" t="s">
        <v>2284</v>
      </c>
      <c r="Q129" s="939" t="s">
        <v>2284</v>
      </c>
      <c r="S129" s="939" t="s">
        <v>2303</v>
      </c>
      <c r="T129" s="939" t="s">
        <v>2302</v>
      </c>
    </row>
    <row r="130" spans="16:20" x14ac:dyDescent="0.25">
      <c r="P130" s="939" t="s">
        <v>2554</v>
      </c>
      <c r="Q130" s="939" t="s">
        <v>2554</v>
      </c>
      <c r="S130" s="939" t="s">
        <v>2616</v>
      </c>
      <c r="T130" s="939" t="s">
        <v>2615</v>
      </c>
    </row>
    <row r="131" spans="16:20" x14ac:dyDescent="0.25">
      <c r="P131" s="939" t="s">
        <v>2483</v>
      </c>
      <c r="Q131" s="939" t="s">
        <v>2483</v>
      </c>
      <c r="S131" s="939" t="s">
        <v>2305</v>
      </c>
      <c r="T131" s="939" t="s">
        <v>2304</v>
      </c>
    </row>
    <row r="132" spans="16:20" x14ac:dyDescent="0.25">
      <c r="P132" s="939" t="s">
        <v>2105</v>
      </c>
      <c r="Q132" s="939" t="s">
        <v>2105</v>
      </c>
      <c r="S132" s="939"/>
      <c r="T132" s="939" t="s">
        <v>2168</v>
      </c>
    </row>
    <row r="133" spans="16:20" x14ac:dyDescent="0.25">
      <c r="P133" s="939" t="s">
        <v>2375</v>
      </c>
      <c r="Q133" s="939" t="s">
        <v>2375</v>
      </c>
      <c r="S133" s="939" t="s">
        <v>2170</v>
      </c>
      <c r="T133" s="939" t="s">
        <v>2169</v>
      </c>
    </row>
    <row r="134" spans="16:20" x14ac:dyDescent="0.25">
      <c r="P134" s="939" t="s">
        <v>2553</v>
      </c>
      <c r="Q134" s="939" t="s">
        <v>2553</v>
      </c>
      <c r="S134" s="939" t="s">
        <v>2172</v>
      </c>
      <c r="T134" s="939" t="s">
        <v>2171</v>
      </c>
    </row>
    <row r="135" spans="16:20" x14ac:dyDescent="0.25">
      <c r="P135" s="939" t="s">
        <v>1881</v>
      </c>
      <c r="Q135" s="939" t="s">
        <v>1881</v>
      </c>
      <c r="S135" s="939" t="s">
        <v>2174</v>
      </c>
      <c r="T135" s="939" t="s">
        <v>2173</v>
      </c>
    </row>
    <row r="136" spans="16:20" x14ac:dyDescent="0.25">
      <c r="P136" s="939" t="s">
        <v>2164</v>
      </c>
      <c r="Q136" s="939" t="s">
        <v>2164</v>
      </c>
      <c r="S136" s="939" t="s">
        <v>1889</v>
      </c>
      <c r="T136" s="939" t="s">
        <v>1896</v>
      </c>
    </row>
    <row r="137" spans="16:20" x14ac:dyDescent="0.25">
      <c r="P137" s="939" t="s">
        <v>1883</v>
      </c>
      <c r="Q137" s="939" t="s">
        <v>1883</v>
      </c>
      <c r="S137" s="939"/>
      <c r="T137" s="939" t="s">
        <v>2175</v>
      </c>
    </row>
    <row r="138" spans="16:20" x14ac:dyDescent="0.25">
      <c r="P138" s="939" t="s">
        <v>2546</v>
      </c>
      <c r="Q138" s="939" t="s">
        <v>2546</v>
      </c>
      <c r="S138" s="939"/>
      <c r="T138" s="939" t="s">
        <v>2322</v>
      </c>
    </row>
    <row r="139" spans="16:20" x14ac:dyDescent="0.25">
      <c r="P139" s="939" t="s">
        <v>2166</v>
      </c>
      <c r="Q139" s="939" t="s">
        <v>2166</v>
      </c>
      <c r="S139" s="939"/>
      <c r="T139" s="939" t="s">
        <v>2323</v>
      </c>
    </row>
    <row r="140" spans="16:20" x14ac:dyDescent="0.25">
      <c r="P140" s="939" t="s">
        <v>1884</v>
      </c>
      <c r="Q140" s="939" t="s">
        <v>1884</v>
      </c>
      <c r="S140" s="939"/>
      <c r="T140" s="939" t="s">
        <v>710</v>
      </c>
    </row>
    <row r="141" spans="16:20" x14ac:dyDescent="0.25">
      <c r="P141" s="939" t="s">
        <v>2298</v>
      </c>
      <c r="Q141" s="939" t="s">
        <v>2298</v>
      </c>
      <c r="S141" s="939"/>
      <c r="T141" s="939" t="s">
        <v>1886</v>
      </c>
    </row>
    <row r="142" spans="16:20" x14ac:dyDescent="0.25">
      <c r="P142" s="939" t="s">
        <v>2300</v>
      </c>
      <c r="Q142" s="939" t="s">
        <v>2300</v>
      </c>
      <c r="S142" s="939"/>
      <c r="T142" s="939" t="s">
        <v>1887</v>
      </c>
    </row>
    <row r="143" spans="16:20" x14ac:dyDescent="0.25">
      <c r="P143" s="939" t="s">
        <v>2302</v>
      </c>
      <c r="Q143" s="939" t="s">
        <v>2302</v>
      </c>
      <c r="S143" s="939"/>
      <c r="T143" s="939" t="s">
        <v>1888</v>
      </c>
    </row>
    <row r="144" spans="16:20" x14ac:dyDescent="0.25">
      <c r="P144" s="939" t="s">
        <v>2615</v>
      </c>
      <c r="Q144" s="939" t="s">
        <v>2615</v>
      </c>
      <c r="S144" s="939" t="s">
        <v>1891</v>
      </c>
      <c r="T144" s="939" t="s">
        <v>1890</v>
      </c>
    </row>
    <row r="145" spans="16:20" x14ac:dyDescent="0.25">
      <c r="P145" s="939" t="s">
        <v>2304</v>
      </c>
      <c r="Q145" s="939" t="s">
        <v>2304</v>
      </c>
      <c r="S145" s="939"/>
      <c r="T145" s="939" t="s">
        <v>2267</v>
      </c>
    </row>
    <row r="146" spans="16:20" x14ac:dyDescent="0.25">
      <c r="P146" s="939" t="s">
        <v>2168</v>
      </c>
      <c r="Q146" s="939" t="s">
        <v>2168</v>
      </c>
      <c r="S146" s="939" t="s">
        <v>2050</v>
      </c>
      <c r="T146" s="939" t="s">
        <v>2049</v>
      </c>
    </row>
    <row r="147" spans="16:20" x14ac:dyDescent="0.25">
      <c r="P147" s="939"/>
      <c r="Q147" s="939" t="s">
        <v>2637</v>
      </c>
      <c r="S147" s="939" t="s">
        <v>2048</v>
      </c>
      <c r="T147" s="939" t="s">
        <v>2047</v>
      </c>
    </row>
    <row r="148" spans="16:20" x14ac:dyDescent="0.25">
      <c r="P148" s="939" t="s">
        <v>2169</v>
      </c>
      <c r="Q148" s="939" t="s">
        <v>2169</v>
      </c>
      <c r="S148" s="939"/>
      <c r="T148" s="939" t="s">
        <v>2176</v>
      </c>
    </row>
    <row r="149" spans="16:20" x14ac:dyDescent="0.25">
      <c r="P149" s="939" t="s">
        <v>2171</v>
      </c>
      <c r="Q149" s="939" t="s">
        <v>2171</v>
      </c>
      <c r="S149" s="939"/>
      <c r="T149" s="939" t="s">
        <v>2591</v>
      </c>
    </row>
    <row r="150" spans="16:20" x14ac:dyDescent="0.25">
      <c r="P150" s="939" t="s">
        <v>2173</v>
      </c>
      <c r="Q150" s="939" t="s">
        <v>2173</v>
      </c>
      <c r="S150" s="939" t="s">
        <v>2178</v>
      </c>
      <c r="T150" s="939" t="s">
        <v>2177</v>
      </c>
    </row>
    <row r="151" spans="16:20" x14ac:dyDescent="0.25">
      <c r="P151" s="939" t="s">
        <v>1896</v>
      </c>
      <c r="Q151" s="939" t="s">
        <v>1896</v>
      </c>
      <c r="S151" s="939" t="s">
        <v>1893</v>
      </c>
      <c r="T151" s="939" t="s">
        <v>1892</v>
      </c>
    </row>
    <row r="152" spans="16:20" x14ac:dyDescent="0.25">
      <c r="P152" s="939"/>
      <c r="Q152" s="939" t="s">
        <v>2667</v>
      </c>
      <c r="S152" s="939" t="s">
        <v>2590</v>
      </c>
      <c r="T152" s="939" t="s">
        <v>2589</v>
      </c>
    </row>
    <row r="153" spans="16:20" x14ac:dyDescent="0.25">
      <c r="P153" s="939" t="s">
        <v>2175</v>
      </c>
      <c r="Q153" s="939" t="s">
        <v>2175</v>
      </c>
      <c r="S153" s="939" t="s">
        <v>2061</v>
      </c>
      <c r="T153" s="939" t="s">
        <v>2060</v>
      </c>
    </row>
    <row r="154" spans="16:20" x14ac:dyDescent="0.25">
      <c r="P154" s="939" t="s">
        <v>2322</v>
      </c>
      <c r="Q154" s="939" t="s">
        <v>2322</v>
      </c>
      <c r="S154" s="939" t="s">
        <v>2063</v>
      </c>
      <c r="T154" s="939" t="s">
        <v>2062</v>
      </c>
    </row>
    <row r="155" spans="16:20" x14ac:dyDescent="0.25">
      <c r="P155" s="939" t="s">
        <v>2323</v>
      </c>
      <c r="Q155" s="939" t="s">
        <v>2323</v>
      </c>
      <c r="S155" s="939" t="s">
        <v>1895</v>
      </c>
      <c r="T155" s="939" t="s">
        <v>1894</v>
      </c>
    </row>
    <row r="156" spans="16:20" x14ac:dyDescent="0.25">
      <c r="P156" s="939" t="s">
        <v>710</v>
      </c>
      <c r="Q156" s="939" t="s">
        <v>710</v>
      </c>
      <c r="S156" s="939"/>
      <c r="T156" s="939" t="s">
        <v>988</v>
      </c>
    </row>
    <row r="157" spans="16:20" x14ac:dyDescent="0.25">
      <c r="P157" s="939"/>
      <c r="Q157" s="939" t="s">
        <v>2638</v>
      </c>
      <c r="S157" s="939" t="s">
        <v>2486</v>
      </c>
      <c r="T157" s="939" t="s">
        <v>2485</v>
      </c>
    </row>
    <row r="158" spans="16:20" x14ac:dyDescent="0.25">
      <c r="P158" s="939" t="s">
        <v>1886</v>
      </c>
      <c r="Q158" s="939" t="s">
        <v>1886</v>
      </c>
      <c r="S158" s="939" t="s">
        <v>2083</v>
      </c>
      <c r="T158" s="939" t="s">
        <v>2082</v>
      </c>
    </row>
    <row r="159" spans="16:20" x14ac:dyDescent="0.25">
      <c r="P159" s="939" t="s">
        <v>1887</v>
      </c>
      <c r="Q159" s="939" t="s">
        <v>1887</v>
      </c>
      <c r="S159" s="939"/>
      <c r="T159" s="939" t="s">
        <v>2556</v>
      </c>
    </row>
    <row r="160" spans="16:20" x14ac:dyDescent="0.25">
      <c r="P160" s="939" t="s">
        <v>1888</v>
      </c>
      <c r="Q160" s="939" t="s">
        <v>1888</v>
      </c>
      <c r="S160" s="939" t="s">
        <v>2180</v>
      </c>
      <c r="T160" s="939" t="s">
        <v>2179</v>
      </c>
    </row>
    <row r="161" spans="16:20" x14ac:dyDescent="0.25">
      <c r="P161" s="939" t="s">
        <v>1890</v>
      </c>
      <c r="Q161" s="939" t="s">
        <v>1890</v>
      </c>
      <c r="S161" s="939" t="s">
        <v>2182</v>
      </c>
      <c r="T161" s="939" t="s">
        <v>2181</v>
      </c>
    </row>
    <row r="162" spans="16:20" x14ac:dyDescent="0.25">
      <c r="P162" s="939"/>
      <c r="Q162" s="939" t="s">
        <v>2639</v>
      </c>
      <c r="S162" s="939" t="s">
        <v>1898</v>
      </c>
      <c r="T162" s="939" t="s">
        <v>1897</v>
      </c>
    </row>
    <row r="163" spans="16:20" x14ac:dyDescent="0.25">
      <c r="P163" s="939" t="s">
        <v>2267</v>
      </c>
      <c r="Q163" s="939" t="s">
        <v>2267</v>
      </c>
      <c r="S163" s="939" t="s">
        <v>1900</v>
      </c>
      <c r="T163" s="939" t="s">
        <v>1899</v>
      </c>
    </row>
    <row r="164" spans="16:20" x14ac:dyDescent="0.25">
      <c r="P164" s="939" t="s">
        <v>2049</v>
      </c>
      <c r="Q164" s="939" t="s">
        <v>2049</v>
      </c>
      <c r="S164" s="939" t="s">
        <v>1902</v>
      </c>
      <c r="T164" s="939" t="s">
        <v>1901</v>
      </c>
    </row>
    <row r="165" spans="16:20" x14ac:dyDescent="0.25">
      <c r="P165" s="939" t="s">
        <v>2047</v>
      </c>
      <c r="Q165" s="939" t="s">
        <v>2047</v>
      </c>
      <c r="S165" s="939" t="s">
        <v>2184</v>
      </c>
      <c r="T165" s="939" t="s">
        <v>2183</v>
      </c>
    </row>
    <row r="166" spans="16:20" x14ac:dyDescent="0.25">
      <c r="P166" s="939" t="s">
        <v>2176</v>
      </c>
      <c r="Q166" s="939" t="s">
        <v>2176</v>
      </c>
      <c r="S166" s="939" t="s">
        <v>2186</v>
      </c>
      <c r="T166" s="939" t="s">
        <v>2185</v>
      </c>
    </row>
    <row r="167" spans="16:20" x14ac:dyDescent="0.25">
      <c r="P167" s="939" t="s">
        <v>2591</v>
      </c>
      <c r="Q167" s="939" t="s">
        <v>2591</v>
      </c>
      <c r="S167" s="939" t="s">
        <v>1904</v>
      </c>
      <c r="T167" s="939" t="s">
        <v>1903</v>
      </c>
    </row>
    <row r="168" spans="16:20" x14ac:dyDescent="0.25">
      <c r="P168" s="939" t="s">
        <v>2177</v>
      </c>
      <c r="Q168" s="939" t="s">
        <v>2177</v>
      </c>
      <c r="S168" s="939" t="s">
        <v>1906</v>
      </c>
      <c r="T168" s="939" t="s">
        <v>1905</v>
      </c>
    </row>
    <row r="169" spans="16:20" x14ac:dyDescent="0.25">
      <c r="P169" s="939" t="s">
        <v>1892</v>
      </c>
      <c r="Q169" s="939" t="s">
        <v>1892</v>
      </c>
      <c r="S169" s="939" t="s">
        <v>1908</v>
      </c>
      <c r="T169" s="939" t="s">
        <v>1907</v>
      </c>
    </row>
    <row r="170" spans="16:20" x14ac:dyDescent="0.25">
      <c r="P170" s="939" t="s">
        <v>2589</v>
      </c>
      <c r="Q170" s="939" t="s">
        <v>2589</v>
      </c>
      <c r="S170" s="939" t="s">
        <v>2560</v>
      </c>
      <c r="T170" s="939" t="s">
        <v>2559</v>
      </c>
    </row>
    <row r="171" spans="16:20" x14ac:dyDescent="0.25">
      <c r="P171" s="939" t="s">
        <v>2060</v>
      </c>
      <c r="Q171" s="939" t="s">
        <v>2060</v>
      </c>
      <c r="S171" s="939" t="s">
        <v>2054</v>
      </c>
      <c r="T171" s="939" t="s">
        <v>2053</v>
      </c>
    </row>
    <row r="172" spans="16:20" x14ac:dyDescent="0.25">
      <c r="P172" s="939" t="s">
        <v>2062</v>
      </c>
      <c r="Q172" s="939" t="s">
        <v>2062</v>
      </c>
      <c r="S172" s="939" t="s">
        <v>2056</v>
      </c>
      <c r="T172" s="939" t="s">
        <v>2055</v>
      </c>
    </row>
    <row r="173" spans="16:20" x14ac:dyDescent="0.25">
      <c r="P173" s="939" t="s">
        <v>1894</v>
      </c>
      <c r="Q173" s="939" t="s">
        <v>1894</v>
      </c>
      <c r="S173" s="939" t="s">
        <v>2058</v>
      </c>
      <c r="T173" s="939" t="s">
        <v>2057</v>
      </c>
    </row>
    <row r="174" spans="16:20" x14ac:dyDescent="0.25">
      <c r="P174" s="939" t="s">
        <v>988</v>
      </c>
      <c r="Q174" s="939" t="s">
        <v>988</v>
      </c>
      <c r="S174" s="939" t="s">
        <v>2558</v>
      </c>
      <c r="T174" s="939" t="s">
        <v>2557</v>
      </c>
    </row>
    <row r="175" spans="16:20" x14ac:dyDescent="0.25">
      <c r="P175" s="939" t="s">
        <v>2485</v>
      </c>
      <c r="Q175" s="939" t="s">
        <v>2485</v>
      </c>
      <c r="S175" s="939" t="s">
        <v>2188</v>
      </c>
      <c r="T175" s="939" t="s">
        <v>2187</v>
      </c>
    </row>
    <row r="176" spans="16:20" x14ac:dyDescent="0.25">
      <c r="P176" s="939" t="s">
        <v>2082</v>
      </c>
      <c r="Q176" s="939" t="s">
        <v>2082</v>
      </c>
      <c r="S176" s="939" t="s">
        <v>1910</v>
      </c>
      <c r="T176" s="939" t="s">
        <v>1909</v>
      </c>
    </row>
    <row r="177" spans="16:20" x14ac:dyDescent="0.25">
      <c r="P177" s="939" t="s">
        <v>2556</v>
      </c>
      <c r="Q177" s="939" t="s">
        <v>2556</v>
      </c>
      <c r="S177" s="939" t="s">
        <v>1912</v>
      </c>
      <c r="T177" s="939" t="s">
        <v>1911</v>
      </c>
    </row>
    <row r="178" spans="16:20" x14ac:dyDescent="0.25">
      <c r="P178" s="939"/>
      <c r="Q178" s="939" t="s">
        <v>2640</v>
      </c>
      <c r="S178" s="939" t="s">
        <v>1914</v>
      </c>
      <c r="T178" s="939" t="s">
        <v>1913</v>
      </c>
    </row>
    <row r="179" spans="16:20" x14ac:dyDescent="0.25">
      <c r="P179" s="939" t="s">
        <v>2179</v>
      </c>
      <c r="Q179" s="939" t="s">
        <v>2179</v>
      </c>
      <c r="S179" s="939" t="s">
        <v>1916</v>
      </c>
      <c r="T179" s="939" t="s">
        <v>1915</v>
      </c>
    </row>
    <row r="180" spans="16:20" x14ac:dyDescent="0.25">
      <c r="P180" s="939" t="s">
        <v>2181</v>
      </c>
      <c r="Q180" s="939" t="s">
        <v>2181</v>
      </c>
      <c r="S180" s="939" t="s">
        <v>1918</v>
      </c>
      <c r="T180" s="939" t="s">
        <v>1917</v>
      </c>
    </row>
    <row r="181" spans="16:20" x14ac:dyDescent="0.25">
      <c r="P181" s="939" t="s">
        <v>1897</v>
      </c>
      <c r="Q181" s="939" t="s">
        <v>1897</v>
      </c>
      <c r="S181" s="939" t="s">
        <v>2190</v>
      </c>
      <c r="T181" s="939" t="s">
        <v>2189</v>
      </c>
    </row>
    <row r="182" spans="16:20" x14ac:dyDescent="0.25">
      <c r="P182" s="939" t="s">
        <v>1899</v>
      </c>
      <c r="Q182" s="939"/>
      <c r="S182" s="939" t="s">
        <v>1920</v>
      </c>
      <c r="T182" s="939" t="s">
        <v>1919</v>
      </c>
    </row>
    <row r="183" spans="16:20" x14ac:dyDescent="0.25">
      <c r="P183" s="939" t="s">
        <v>1901</v>
      </c>
      <c r="Q183" s="939" t="s">
        <v>1901</v>
      </c>
      <c r="S183" s="939" t="s">
        <v>1922</v>
      </c>
      <c r="T183" s="939" t="s">
        <v>1921</v>
      </c>
    </row>
    <row r="184" spans="16:20" x14ac:dyDescent="0.25">
      <c r="P184" s="939" t="s">
        <v>2183</v>
      </c>
      <c r="Q184" s="939" t="s">
        <v>2183</v>
      </c>
      <c r="S184" s="939"/>
      <c r="T184" s="939" t="s">
        <v>2592</v>
      </c>
    </row>
    <row r="185" spans="16:20" x14ac:dyDescent="0.25">
      <c r="P185" s="939" t="s">
        <v>2185</v>
      </c>
      <c r="Q185" s="939" t="s">
        <v>2185</v>
      </c>
      <c r="S185" s="939"/>
      <c r="T185" s="939" t="s">
        <v>2603</v>
      </c>
    </row>
    <row r="186" spans="16:20" x14ac:dyDescent="0.25">
      <c r="P186" s="939" t="s">
        <v>1903</v>
      </c>
      <c r="Q186" s="939"/>
      <c r="S186" s="939" t="s">
        <v>2600</v>
      </c>
      <c r="T186" s="939" t="s">
        <v>2599</v>
      </c>
    </row>
    <row r="187" spans="16:20" x14ac:dyDescent="0.25">
      <c r="P187" s="939" t="s">
        <v>1905</v>
      </c>
      <c r="Q187" s="939" t="s">
        <v>1905</v>
      </c>
      <c r="S187" s="939" t="s">
        <v>2280</v>
      </c>
      <c r="T187" s="939" t="s">
        <v>2279</v>
      </c>
    </row>
    <row r="188" spans="16:20" x14ac:dyDescent="0.25">
      <c r="P188" s="939" t="s">
        <v>1907</v>
      </c>
      <c r="Q188" s="939" t="s">
        <v>1907</v>
      </c>
      <c r="S188" s="939" t="s">
        <v>1924</v>
      </c>
      <c r="T188" s="939" t="s">
        <v>1923</v>
      </c>
    </row>
    <row r="189" spans="16:20" x14ac:dyDescent="0.25">
      <c r="P189" s="939" t="s">
        <v>2559</v>
      </c>
      <c r="Q189" s="939" t="s">
        <v>2559</v>
      </c>
      <c r="S189" s="939" t="s">
        <v>2282</v>
      </c>
      <c r="T189" s="939" t="s">
        <v>2281</v>
      </c>
    </row>
    <row r="190" spans="16:20" x14ac:dyDescent="0.25">
      <c r="P190" s="939" t="s">
        <v>2053</v>
      </c>
      <c r="Q190" s="939" t="s">
        <v>2053</v>
      </c>
      <c r="S190" s="939" t="s">
        <v>2598</v>
      </c>
      <c r="T190" s="939" t="s">
        <v>2597</v>
      </c>
    </row>
    <row r="191" spans="16:20" x14ac:dyDescent="0.25">
      <c r="P191" s="939" t="s">
        <v>2055</v>
      </c>
      <c r="Q191" s="939" t="s">
        <v>2055</v>
      </c>
      <c r="S191" s="939" t="s">
        <v>2307</v>
      </c>
      <c r="T191" s="939" t="s">
        <v>2306</v>
      </c>
    </row>
    <row r="192" spans="16:20" x14ac:dyDescent="0.25">
      <c r="P192" s="939" t="s">
        <v>2057</v>
      </c>
      <c r="Q192" s="939" t="s">
        <v>2057</v>
      </c>
      <c r="S192" s="939" t="s">
        <v>2286</v>
      </c>
      <c r="T192" s="939" t="s">
        <v>2287</v>
      </c>
    </row>
    <row r="193" spans="16:20" x14ac:dyDescent="0.25">
      <c r="P193" s="939" t="s">
        <v>2557</v>
      </c>
      <c r="Q193" s="939" t="s">
        <v>2557</v>
      </c>
      <c r="S193" s="939" t="s">
        <v>2309</v>
      </c>
      <c r="T193" s="939" t="s">
        <v>2308</v>
      </c>
    </row>
    <row r="194" spans="16:20" x14ac:dyDescent="0.25">
      <c r="P194" s="939" t="s">
        <v>2187</v>
      </c>
      <c r="Q194" s="939" t="s">
        <v>2187</v>
      </c>
      <c r="S194" s="939" t="s">
        <v>2593</v>
      </c>
      <c r="T194" s="939" t="s">
        <v>2594</v>
      </c>
    </row>
    <row r="195" spans="16:20" x14ac:dyDescent="0.25">
      <c r="P195" s="939" t="s">
        <v>1909</v>
      </c>
      <c r="Q195" s="939" t="s">
        <v>1909</v>
      </c>
      <c r="S195" s="939" t="s">
        <v>2596</v>
      </c>
      <c r="T195" s="939" t="s">
        <v>2595</v>
      </c>
    </row>
    <row r="196" spans="16:20" x14ac:dyDescent="0.25">
      <c r="P196" s="939" t="s">
        <v>1911</v>
      </c>
      <c r="Q196" s="939" t="s">
        <v>1911</v>
      </c>
      <c r="S196" s="939" t="s">
        <v>2311</v>
      </c>
      <c r="T196" s="939" t="s">
        <v>2310</v>
      </c>
    </row>
    <row r="197" spans="16:20" x14ac:dyDescent="0.25">
      <c r="P197" s="939" t="s">
        <v>1913</v>
      </c>
      <c r="Q197" s="939" t="s">
        <v>1913</v>
      </c>
      <c r="S197" s="939" t="s">
        <v>2290</v>
      </c>
      <c r="T197" s="939" t="s">
        <v>2291</v>
      </c>
    </row>
    <row r="198" spans="16:20" x14ac:dyDescent="0.25">
      <c r="P198" s="939" t="s">
        <v>1915</v>
      </c>
      <c r="Q198" s="939" t="s">
        <v>1915</v>
      </c>
      <c r="S198" s="939" t="s">
        <v>2313</v>
      </c>
      <c r="T198" s="939" t="s">
        <v>2312</v>
      </c>
    </row>
    <row r="199" spans="16:20" x14ac:dyDescent="0.25">
      <c r="P199" s="939" t="s">
        <v>1917</v>
      </c>
      <c r="Q199" s="939"/>
      <c r="S199" s="939" t="s">
        <v>2602</v>
      </c>
      <c r="T199" s="939" t="s">
        <v>2601</v>
      </c>
    </row>
    <row r="200" spans="16:20" x14ac:dyDescent="0.25">
      <c r="P200" s="939" t="s">
        <v>2189</v>
      </c>
      <c r="Q200" s="939" t="s">
        <v>2189</v>
      </c>
      <c r="S200" s="939" t="s">
        <v>2192</v>
      </c>
      <c r="T200" s="939" t="s">
        <v>2191</v>
      </c>
    </row>
    <row r="201" spans="16:20" x14ac:dyDescent="0.25">
      <c r="P201" s="939" t="s">
        <v>1919</v>
      </c>
      <c r="Q201" s="939" t="s">
        <v>1919</v>
      </c>
      <c r="S201" s="939" t="s">
        <v>2272</v>
      </c>
      <c r="T201" s="939" t="s">
        <v>2271</v>
      </c>
    </row>
    <row r="202" spans="16:20" x14ac:dyDescent="0.25">
      <c r="P202" s="939" t="s">
        <v>1921</v>
      </c>
      <c r="Q202" s="939" t="s">
        <v>1921</v>
      </c>
      <c r="S202" s="939" t="s">
        <v>2274</v>
      </c>
      <c r="T202" s="939" t="s">
        <v>2273</v>
      </c>
    </row>
    <row r="203" spans="16:20" x14ac:dyDescent="0.25">
      <c r="P203" s="939" t="s">
        <v>2592</v>
      </c>
      <c r="Q203" s="939" t="s">
        <v>2592</v>
      </c>
      <c r="S203" s="939"/>
      <c r="T203" s="939" t="s">
        <v>2347</v>
      </c>
    </row>
    <row r="204" spans="16:20" x14ac:dyDescent="0.25">
      <c r="P204" s="939" t="s">
        <v>2603</v>
      </c>
      <c r="Q204" s="939" t="s">
        <v>2603</v>
      </c>
      <c r="S204" s="939" t="s">
        <v>2194</v>
      </c>
      <c r="T204" s="939" t="s">
        <v>2193</v>
      </c>
    </row>
    <row r="205" spans="16:20" x14ac:dyDescent="0.25">
      <c r="P205" s="939" t="s">
        <v>2599</v>
      </c>
      <c r="Q205" s="939" t="s">
        <v>2599</v>
      </c>
      <c r="S205" s="939"/>
      <c r="T205" s="939" t="s">
        <v>1925</v>
      </c>
    </row>
    <row r="206" spans="16:20" x14ac:dyDescent="0.25">
      <c r="P206" s="939" t="s">
        <v>2279</v>
      </c>
      <c r="Q206" s="939" t="s">
        <v>2279</v>
      </c>
      <c r="S206" s="939" t="s">
        <v>1927</v>
      </c>
      <c r="T206" s="939" t="s">
        <v>1926</v>
      </c>
    </row>
    <row r="207" spans="16:20" x14ac:dyDescent="0.25">
      <c r="P207" s="939" t="s">
        <v>1923</v>
      </c>
      <c r="Q207" s="939" t="s">
        <v>1923</v>
      </c>
      <c r="S207" s="939" t="s">
        <v>1929</v>
      </c>
      <c r="T207" s="939" t="s">
        <v>1928</v>
      </c>
    </row>
    <row r="208" spans="16:20" x14ac:dyDescent="0.25">
      <c r="P208" s="939" t="s">
        <v>2281</v>
      </c>
      <c r="Q208" s="939" t="s">
        <v>2281</v>
      </c>
      <c r="S208" s="939" t="s">
        <v>1931</v>
      </c>
      <c r="T208" s="939" t="s">
        <v>1930</v>
      </c>
    </row>
    <row r="209" spans="16:20" x14ac:dyDescent="0.25">
      <c r="P209" s="939" t="s">
        <v>2597</v>
      </c>
      <c r="Q209" s="939" t="s">
        <v>2597</v>
      </c>
      <c r="S209" s="939" t="s">
        <v>2349</v>
      </c>
      <c r="T209" s="939" t="s">
        <v>2348</v>
      </c>
    </row>
    <row r="210" spans="16:20" x14ac:dyDescent="0.25">
      <c r="P210" s="939" t="s">
        <v>2306</v>
      </c>
      <c r="Q210" s="939" t="s">
        <v>2306</v>
      </c>
      <c r="S210" s="939"/>
      <c r="T210" s="939" t="s">
        <v>2610</v>
      </c>
    </row>
    <row r="211" spans="16:20" x14ac:dyDescent="0.25">
      <c r="P211" s="939" t="s">
        <v>2287</v>
      </c>
      <c r="Q211" s="939" t="s">
        <v>2287</v>
      </c>
      <c r="S211" s="939" t="s">
        <v>2612</v>
      </c>
      <c r="T211" s="939" t="s">
        <v>2611</v>
      </c>
    </row>
    <row r="212" spans="16:20" x14ac:dyDescent="0.25">
      <c r="P212" s="939" t="s">
        <v>2308</v>
      </c>
      <c r="Q212" s="939" t="s">
        <v>2308</v>
      </c>
      <c r="S212" s="939" t="s">
        <v>2437</v>
      </c>
      <c r="T212" s="939" t="s">
        <v>2436</v>
      </c>
    </row>
    <row r="213" spans="16:20" x14ac:dyDescent="0.25">
      <c r="P213" s="939" t="s">
        <v>2594</v>
      </c>
      <c r="Q213" s="939" t="s">
        <v>2594</v>
      </c>
      <c r="S213" s="939" t="s">
        <v>2439</v>
      </c>
      <c r="T213" s="939" t="s">
        <v>2438</v>
      </c>
    </row>
    <row r="214" spans="16:20" x14ac:dyDescent="0.25">
      <c r="P214" s="939" t="s">
        <v>2595</v>
      </c>
      <c r="Q214" s="939" t="s">
        <v>2595</v>
      </c>
      <c r="S214" s="939" t="s">
        <v>2614</v>
      </c>
      <c r="T214" s="939" t="s">
        <v>2613</v>
      </c>
    </row>
    <row r="215" spans="16:20" x14ac:dyDescent="0.25">
      <c r="P215" s="939" t="s">
        <v>2310</v>
      </c>
      <c r="Q215" s="939" t="s">
        <v>2310</v>
      </c>
      <c r="S215" s="939" t="s">
        <v>2441</v>
      </c>
      <c r="T215" s="939" t="s">
        <v>2440</v>
      </c>
    </row>
    <row r="216" spans="16:20" x14ac:dyDescent="0.25">
      <c r="P216" s="939" t="s">
        <v>2291</v>
      </c>
      <c r="Q216" s="939" t="s">
        <v>2291</v>
      </c>
      <c r="S216" s="939" t="s">
        <v>2443</v>
      </c>
      <c r="T216" s="939" t="s">
        <v>2442</v>
      </c>
    </row>
    <row r="217" spans="16:20" x14ac:dyDescent="0.25">
      <c r="P217" s="939" t="s">
        <v>2312</v>
      </c>
      <c r="Q217" s="939" t="s">
        <v>2312</v>
      </c>
      <c r="S217" s="939"/>
      <c r="T217" s="939" t="s">
        <v>1932</v>
      </c>
    </row>
    <row r="218" spans="16:20" x14ac:dyDescent="0.25">
      <c r="P218" s="939" t="s">
        <v>2601</v>
      </c>
      <c r="Q218" s="939" t="s">
        <v>2601</v>
      </c>
      <c r="S218" s="939" t="s">
        <v>1934</v>
      </c>
      <c r="T218" s="939" t="s">
        <v>1933</v>
      </c>
    </row>
    <row r="219" spans="16:20" x14ac:dyDescent="0.25">
      <c r="P219" s="939" t="s">
        <v>2191</v>
      </c>
      <c r="Q219" s="939" t="s">
        <v>2191</v>
      </c>
      <c r="S219" s="939" t="s">
        <v>1936</v>
      </c>
      <c r="T219" s="939" t="s">
        <v>1935</v>
      </c>
    </row>
    <row r="220" spans="16:20" x14ac:dyDescent="0.25">
      <c r="P220" s="939" t="s">
        <v>2271</v>
      </c>
      <c r="Q220" s="939" t="s">
        <v>2271</v>
      </c>
      <c r="S220" s="939" t="s">
        <v>1938</v>
      </c>
      <c r="T220" s="939" t="s">
        <v>1937</v>
      </c>
    </row>
    <row r="221" spans="16:20" x14ac:dyDescent="0.25">
      <c r="P221" s="939" t="s">
        <v>2273</v>
      </c>
      <c r="Q221" s="939" t="s">
        <v>2273</v>
      </c>
      <c r="S221" s="939"/>
      <c r="T221" s="939" t="s">
        <v>2444</v>
      </c>
    </row>
    <row r="222" spans="16:20" x14ac:dyDescent="0.25">
      <c r="P222" s="939" t="s">
        <v>2347</v>
      </c>
      <c r="Q222" s="939" t="s">
        <v>2347</v>
      </c>
      <c r="S222" s="939" t="s">
        <v>2196</v>
      </c>
      <c r="T222" s="939" t="s">
        <v>2195</v>
      </c>
    </row>
    <row r="223" spans="16:20" x14ac:dyDescent="0.25">
      <c r="P223" s="939" t="s">
        <v>2193</v>
      </c>
      <c r="Q223" s="939" t="s">
        <v>2193</v>
      </c>
      <c r="S223" s="939" t="s">
        <v>2488</v>
      </c>
      <c r="T223" s="939" t="s">
        <v>2487</v>
      </c>
    </row>
    <row r="224" spans="16:20" x14ac:dyDescent="0.25">
      <c r="P224" s="939"/>
      <c r="Q224" s="939" t="s">
        <v>2641</v>
      </c>
      <c r="S224" s="939" t="s">
        <v>1940</v>
      </c>
      <c r="T224" s="939" t="s">
        <v>1939</v>
      </c>
    </row>
    <row r="225" spans="16:20" x14ac:dyDescent="0.25">
      <c r="P225" s="939" t="s">
        <v>1925</v>
      </c>
      <c r="Q225" s="939" t="s">
        <v>1925</v>
      </c>
      <c r="S225" s="939" t="s">
        <v>2198</v>
      </c>
      <c r="T225" s="939" t="s">
        <v>2197</v>
      </c>
    </row>
    <row r="226" spans="16:20" x14ac:dyDescent="0.25">
      <c r="P226" s="939" t="s">
        <v>1926</v>
      </c>
      <c r="Q226" s="939" t="s">
        <v>1926</v>
      </c>
      <c r="S226" s="939" t="s">
        <v>2565</v>
      </c>
      <c r="T226" s="939" t="s">
        <v>2564</v>
      </c>
    </row>
    <row r="227" spans="16:20" x14ac:dyDescent="0.25">
      <c r="P227" s="939" t="s">
        <v>1928</v>
      </c>
      <c r="Q227" s="939" t="s">
        <v>1928</v>
      </c>
      <c r="S227" s="939" t="s">
        <v>2278</v>
      </c>
      <c r="T227" s="939" t="s">
        <v>2277</v>
      </c>
    </row>
    <row r="228" spans="16:20" x14ac:dyDescent="0.25">
      <c r="P228" s="939" t="s">
        <v>1930</v>
      </c>
      <c r="Q228" s="939"/>
      <c r="S228" s="939" t="s">
        <v>1942</v>
      </c>
      <c r="T228" s="939" t="s">
        <v>1941</v>
      </c>
    </row>
    <row r="229" spans="16:20" x14ac:dyDescent="0.25">
      <c r="P229" s="939"/>
      <c r="Q229" s="939" t="s">
        <v>2642</v>
      </c>
      <c r="S229" s="939" t="s">
        <v>2200</v>
      </c>
      <c r="T229" s="939" t="s">
        <v>2199</v>
      </c>
    </row>
    <row r="230" spans="16:20" x14ac:dyDescent="0.25">
      <c r="P230" s="939"/>
      <c r="Q230" s="939" t="s">
        <v>2643</v>
      </c>
      <c r="S230" s="939"/>
      <c r="T230" s="939" t="s">
        <v>2566</v>
      </c>
    </row>
    <row r="231" spans="16:20" x14ac:dyDescent="0.25">
      <c r="P231" s="939"/>
      <c r="Q231" s="939" t="s">
        <v>2644</v>
      </c>
      <c r="S231" s="939" t="s">
        <v>2568</v>
      </c>
      <c r="T231" s="939" t="s">
        <v>2567</v>
      </c>
    </row>
    <row r="232" spans="16:20" x14ac:dyDescent="0.25">
      <c r="P232" s="939" t="s">
        <v>2348</v>
      </c>
      <c r="Q232" s="939" t="s">
        <v>2348</v>
      </c>
      <c r="S232" s="939" t="s">
        <v>2446</v>
      </c>
      <c r="T232" s="939" t="s">
        <v>2445</v>
      </c>
    </row>
    <row r="233" spans="16:20" x14ac:dyDescent="0.25">
      <c r="P233" s="939" t="s">
        <v>2610</v>
      </c>
      <c r="Q233" s="939" t="s">
        <v>2610</v>
      </c>
      <c r="S233" s="939" t="s">
        <v>2448</v>
      </c>
      <c r="T233" s="939" t="s">
        <v>2447</v>
      </c>
    </row>
    <row r="234" spans="16:20" x14ac:dyDescent="0.25">
      <c r="P234" s="939" t="s">
        <v>2611</v>
      </c>
      <c r="Q234" s="939" t="s">
        <v>2611</v>
      </c>
      <c r="S234" s="939" t="s">
        <v>2450</v>
      </c>
      <c r="T234" s="939" t="s">
        <v>2449</v>
      </c>
    </row>
    <row r="235" spans="16:20" x14ac:dyDescent="0.25">
      <c r="P235" s="939" t="s">
        <v>2436</v>
      </c>
      <c r="Q235" s="939" t="s">
        <v>2436</v>
      </c>
      <c r="S235" s="939" t="s">
        <v>2570</v>
      </c>
      <c r="T235" s="939" t="s">
        <v>2569</v>
      </c>
    </row>
    <row r="236" spans="16:20" x14ac:dyDescent="0.25">
      <c r="P236" s="939" t="s">
        <v>2438</v>
      </c>
      <c r="Q236" s="939" t="s">
        <v>2438</v>
      </c>
      <c r="S236" s="939" t="s">
        <v>2452</v>
      </c>
      <c r="T236" s="939" t="s">
        <v>2451</v>
      </c>
    </row>
    <row r="237" spans="16:20" x14ac:dyDescent="0.25">
      <c r="P237" s="939" t="s">
        <v>2613</v>
      </c>
      <c r="Q237" s="939" t="s">
        <v>2613</v>
      </c>
      <c r="S237" s="939" t="s">
        <v>2454</v>
      </c>
      <c r="T237" s="939" t="s">
        <v>2453</v>
      </c>
    </row>
    <row r="238" spans="16:20" x14ac:dyDescent="0.25">
      <c r="P238" s="939" t="s">
        <v>2440</v>
      </c>
      <c r="Q238" s="939" t="s">
        <v>2440</v>
      </c>
      <c r="S238" s="939" t="s">
        <v>2456</v>
      </c>
      <c r="T238" s="939" t="s">
        <v>2455</v>
      </c>
    </row>
    <row r="239" spans="16:20" x14ac:dyDescent="0.25">
      <c r="P239" s="939" t="s">
        <v>2442</v>
      </c>
      <c r="Q239" s="939" t="s">
        <v>2442</v>
      </c>
      <c r="S239" s="939" t="s">
        <v>2458</v>
      </c>
      <c r="T239" s="939" t="s">
        <v>2457</v>
      </c>
    </row>
    <row r="240" spans="16:20" x14ac:dyDescent="0.25">
      <c r="P240" s="939" t="s">
        <v>1932</v>
      </c>
      <c r="Q240" s="939" t="s">
        <v>1932</v>
      </c>
      <c r="S240" s="939" t="s">
        <v>2460</v>
      </c>
      <c r="T240" s="939" t="s">
        <v>2459</v>
      </c>
    </row>
    <row r="241" spans="16:20" x14ac:dyDescent="0.25">
      <c r="P241" s="939" t="s">
        <v>1933</v>
      </c>
      <c r="Q241" s="939" t="s">
        <v>1933</v>
      </c>
      <c r="S241" s="939"/>
      <c r="T241" s="939" t="s">
        <v>2561</v>
      </c>
    </row>
    <row r="242" spans="16:20" x14ac:dyDescent="0.25">
      <c r="P242" s="939" t="s">
        <v>1935</v>
      </c>
      <c r="Q242" s="939" t="s">
        <v>1935</v>
      </c>
      <c r="S242" s="939" t="s">
        <v>2293</v>
      </c>
      <c r="T242" s="939" t="s">
        <v>2292</v>
      </c>
    </row>
    <row r="243" spans="16:20" x14ac:dyDescent="0.25">
      <c r="P243" s="939" t="s">
        <v>1937</v>
      </c>
      <c r="Q243" s="939" t="s">
        <v>1937</v>
      </c>
      <c r="S243" s="939" t="s">
        <v>2295</v>
      </c>
      <c r="T243" s="939" t="s">
        <v>2294</v>
      </c>
    </row>
    <row r="244" spans="16:20" x14ac:dyDescent="0.25">
      <c r="P244" s="939" t="s">
        <v>2444</v>
      </c>
      <c r="Q244" s="939" t="s">
        <v>2444</v>
      </c>
      <c r="S244" s="939" t="s">
        <v>2297</v>
      </c>
      <c r="T244" s="939" t="s">
        <v>2296</v>
      </c>
    </row>
    <row r="245" spans="16:20" x14ac:dyDescent="0.25">
      <c r="P245" s="939"/>
      <c r="Q245" s="939" t="s">
        <v>2668</v>
      </c>
      <c r="S245" s="939"/>
      <c r="T245" s="939" t="s">
        <v>1628</v>
      </c>
    </row>
    <row r="246" spans="16:20" x14ac:dyDescent="0.25">
      <c r="P246" s="939" t="s">
        <v>2195</v>
      </c>
      <c r="Q246" s="939" t="s">
        <v>2195</v>
      </c>
      <c r="S246" s="939" t="s">
        <v>2202</v>
      </c>
      <c r="T246" s="939" t="s">
        <v>2201</v>
      </c>
    </row>
    <row r="247" spans="16:20" x14ac:dyDescent="0.25">
      <c r="P247" s="939" t="s">
        <v>2487</v>
      </c>
      <c r="Q247" s="939" t="s">
        <v>2487</v>
      </c>
      <c r="S247" s="939" t="s">
        <v>2204</v>
      </c>
      <c r="T247" s="939" t="s">
        <v>2203</v>
      </c>
    </row>
    <row r="248" spans="16:20" x14ac:dyDescent="0.25">
      <c r="P248" s="939" t="s">
        <v>1939</v>
      </c>
      <c r="Q248" s="939" t="s">
        <v>1939</v>
      </c>
      <c r="S248" s="939" t="s">
        <v>2206</v>
      </c>
      <c r="T248" s="939" t="s">
        <v>2205</v>
      </c>
    </row>
    <row r="249" spans="16:20" x14ac:dyDescent="0.25">
      <c r="P249" s="939"/>
      <c r="Q249" s="939" t="s">
        <v>2645</v>
      </c>
      <c r="S249" s="939" t="s">
        <v>2208</v>
      </c>
      <c r="T249" s="939" t="s">
        <v>2207</v>
      </c>
    </row>
    <row r="250" spans="16:20" x14ac:dyDescent="0.25">
      <c r="P250" s="939" t="s">
        <v>2197</v>
      </c>
      <c r="Q250" s="939" t="s">
        <v>2197</v>
      </c>
      <c r="S250" s="939" t="s">
        <v>2210</v>
      </c>
      <c r="T250" s="939" t="s">
        <v>2209</v>
      </c>
    </row>
    <row r="251" spans="16:20" x14ac:dyDescent="0.25">
      <c r="P251" s="939" t="s">
        <v>2564</v>
      </c>
      <c r="Q251" s="939" t="s">
        <v>2564</v>
      </c>
      <c r="S251" s="939" t="s">
        <v>2618</v>
      </c>
      <c r="T251" s="939" t="s">
        <v>2617</v>
      </c>
    </row>
    <row r="252" spans="16:20" x14ac:dyDescent="0.25">
      <c r="P252" s="939" t="s">
        <v>2277</v>
      </c>
      <c r="Q252" s="939" t="s">
        <v>2277</v>
      </c>
      <c r="S252" s="939" t="s">
        <v>2212</v>
      </c>
      <c r="T252" s="939" t="s">
        <v>2211</v>
      </c>
    </row>
    <row r="253" spans="16:20" x14ac:dyDescent="0.25">
      <c r="P253" s="939" t="s">
        <v>1941</v>
      </c>
      <c r="Q253" s="939" t="s">
        <v>1941</v>
      </c>
      <c r="S253" s="939" t="s">
        <v>2214</v>
      </c>
      <c r="T253" s="939" t="s">
        <v>2213</v>
      </c>
    </row>
    <row r="254" spans="16:20" x14ac:dyDescent="0.25">
      <c r="P254" s="939" t="s">
        <v>2199</v>
      </c>
      <c r="Q254" s="939" t="s">
        <v>2199</v>
      </c>
      <c r="S254" s="939" t="s">
        <v>2216</v>
      </c>
      <c r="T254" s="939" t="s">
        <v>2215</v>
      </c>
    </row>
    <row r="255" spans="16:20" x14ac:dyDescent="0.25">
      <c r="P255" s="939" t="s">
        <v>2566</v>
      </c>
      <c r="Q255" s="939" t="s">
        <v>2566</v>
      </c>
      <c r="S255" s="939" t="s">
        <v>2218</v>
      </c>
      <c r="T255" s="939" t="s">
        <v>2217</v>
      </c>
    </row>
    <row r="256" spans="16:20" x14ac:dyDescent="0.25">
      <c r="P256" s="939" t="s">
        <v>2567</v>
      </c>
      <c r="Q256" s="939" t="s">
        <v>2567</v>
      </c>
      <c r="S256" s="939" t="s">
        <v>1944</v>
      </c>
      <c r="T256" s="939" t="s">
        <v>1943</v>
      </c>
    </row>
    <row r="257" spans="16:20" x14ac:dyDescent="0.25">
      <c r="P257" s="939" t="s">
        <v>2445</v>
      </c>
      <c r="Q257" s="939" t="s">
        <v>2445</v>
      </c>
      <c r="S257" s="939" t="s">
        <v>1946</v>
      </c>
      <c r="T257" s="939" t="s">
        <v>1945</v>
      </c>
    </row>
    <row r="258" spans="16:20" x14ac:dyDescent="0.25">
      <c r="P258" s="939" t="s">
        <v>2447</v>
      </c>
      <c r="Q258" s="939" t="s">
        <v>2447</v>
      </c>
      <c r="S258" s="939" t="s">
        <v>1948</v>
      </c>
      <c r="T258" s="939" t="s">
        <v>1947</v>
      </c>
    </row>
    <row r="259" spans="16:20" x14ac:dyDescent="0.25">
      <c r="P259" s="939" t="s">
        <v>2449</v>
      </c>
      <c r="Q259" s="939" t="s">
        <v>2449</v>
      </c>
      <c r="S259" s="939" t="s">
        <v>2315</v>
      </c>
      <c r="T259" s="939" t="s">
        <v>2314</v>
      </c>
    </row>
    <row r="260" spans="16:20" x14ac:dyDescent="0.25">
      <c r="P260" s="939" t="s">
        <v>2569</v>
      </c>
      <c r="Q260" s="939" t="s">
        <v>2569</v>
      </c>
      <c r="S260" s="939" t="s">
        <v>2317</v>
      </c>
      <c r="T260" s="939" t="s">
        <v>2316</v>
      </c>
    </row>
    <row r="261" spans="16:20" x14ac:dyDescent="0.25">
      <c r="P261" s="939" t="s">
        <v>2451</v>
      </c>
      <c r="Q261" s="939" t="s">
        <v>2451</v>
      </c>
      <c r="S261" s="939" t="s">
        <v>2319</v>
      </c>
      <c r="T261" s="939" t="s">
        <v>2318</v>
      </c>
    </row>
    <row r="262" spans="16:20" x14ac:dyDescent="0.25">
      <c r="P262" s="939" t="s">
        <v>2453</v>
      </c>
      <c r="Q262" s="939" t="s">
        <v>2453</v>
      </c>
      <c r="S262" s="939" t="s">
        <v>2321</v>
      </c>
      <c r="T262" s="939" t="s">
        <v>2320</v>
      </c>
    </row>
    <row r="263" spans="16:20" x14ac:dyDescent="0.25">
      <c r="P263" s="939" t="s">
        <v>2455</v>
      </c>
      <c r="Q263" s="939" t="s">
        <v>2455</v>
      </c>
      <c r="S263" s="939" t="s">
        <v>2351</v>
      </c>
      <c r="T263" s="939" t="s">
        <v>2350</v>
      </c>
    </row>
    <row r="264" spans="16:20" x14ac:dyDescent="0.25">
      <c r="P264" s="939" t="s">
        <v>2457</v>
      </c>
      <c r="Q264" s="939" t="s">
        <v>2457</v>
      </c>
      <c r="S264" s="939" t="s">
        <v>2353</v>
      </c>
      <c r="T264" s="939" t="s">
        <v>2352</v>
      </c>
    </row>
    <row r="265" spans="16:20" x14ac:dyDescent="0.25">
      <c r="P265" s="939" t="s">
        <v>2459</v>
      </c>
      <c r="Q265" s="939" t="s">
        <v>2459</v>
      </c>
      <c r="S265" s="939" t="s">
        <v>2355</v>
      </c>
      <c r="T265" s="939" t="s">
        <v>2354</v>
      </c>
    </row>
    <row r="266" spans="16:20" x14ac:dyDescent="0.25">
      <c r="P266" s="939" t="s">
        <v>2561</v>
      </c>
      <c r="Q266" s="939" t="s">
        <v>2561</v>
      </c>
      <c r="S266" s="939" t="s">
        <v>2357</v>
      </c>
      <c r="T266" s="939" t="s">
        <v>2356</v>
      </c>
    </row>
    <row r="267" spans="16:20" x14ac:dyDescent="0.25">
      <c r="P267" s="939" t="s">
        <v>2292</v>
      </c>
      <c r="Q267" s="939" t="s">
        <v>2292</v>
      </c>
      <c r="S267" s="939" t="s">
        <v>1950</v>
      </c>
      <c r="T267" s="939" t="s">
        <v>1949</v>
      </c>
    </row>
    <row r="268" spans="16:20" x14ac:dyDescent="0.25">
      <c r="P268" s="939" t="s">
        <v>2294</v>
      </c>
      <c r="Q268" s="939" t="s">
        <v>2294</v>
      </c>
      <c r="S268" s="939" t="s">
        <v>1952</v>
      </c>
      <c r="T268" s="939" t="s">
        <v>1951</v>
      </c>
    </row>
    <row r="269" spans="16:20" x14ac:dyDescent="0.25">
      <c r="P269" s="939" t="s">
        <v>2296</v>
      </c>
      <c r="Q269" s="939" t="s">
        <v>2296</v>
      </c>
      <c r="S269" s="939" t="s">
        <v>2264</v>
      </c>
      <c r="T269" s="939" t="s">
        <v>2263</v>
      </c>
    </row>
    <row r="270" spans="16:20" x14ac:dyDescent="0.25">
      <c r="P270" s="939" t="s">
        <v>1628</v>
      </c>
      <c r="Q270" s="939" t="s">
        <v>1628</v>
      </c>
      <c r="S270" s="939"/>
      <c r="T270" s="939" t="s">
        <v>926</v>
      </c>
    </row>
    <row r="271" spans="16:20" x14ac:dyDescent="0.25">
      <c r="P271" s="939" t="s">
        <v>2201</v>
      </c>
      <c r="Q271" s="939"/>
      <c r="S271" s="939" t="s">
        <v>2220</v>
      </c>
      <c r="T271" s="939" t="s">
        <v>2219</v>
      </c>
    </row>
    <row r="272" spans="16:20" x14ac:dyDescent="0.25">
      <c r="P272" s="939" t="s">
        <v>2203</v>
      </c>
      <c r="Q272" s="939"/>
      <c r="S272" s="939" t="s">
        <v>2325</v>
      </c>
      <c r="T272" s="939" t="s">
        <v>2324</v>
      </c>
    </row>
    <row r="273" spans="16:20" x14ac:dyDescent="0.25">
      <c r="P273" s="939" t="s">
        <v>2205</v>
      </c>
      <c r="Q273" s="939"/>
      <c r="S273" s="939" t="s">
        <v>2222</v>
      </c>
      <c r="T273" s="939" t="s">
        <v>2221</v>
      </c>
    </row>
    <row r="274" spans="16:20" x14ac:dyDescent="0.25">
      <c r="P274" s="939" t="s">
        <v>2207</v>
      </c>
      <c r="Q274" s="939"/>
      <c r="S274" s="939" t="s">
        <v>1954</v>
      </c>
      <c r="T274" s="939" t="s">
        <v>1953</v>
      </c>
    </row>
    <row r="275" spans="16:20" x14ac:dyDescent="0.25">
      <c r="P275" s="939" t="s">
        <v>2209</v>
      </c>
      <c r="Q275" s="939"/>
      <c r="S275" s="939"/>
      <c r="T275" s="939" t="s">
        <v>2084</v>
      </c>
    </row>
    <row r="276" spans="16:20" x14ac:dyDescent="0.25">
      <c r="P276" s="939" t="s">
        <v>2617</v>
      </c>
      <c r="Q276" s="939"/>
      <c r="S276" s="939"/>
      <c r="T276" s="939" t="s">
        <v>2059</v>
      </c>
    </row>
    <row r="277" spans="16:20" x14ac:dyDescent="0.25">
      <c r="P277" s="939" t="s">
        <v>2211</v>
      </c>
      <c r="Q277" s="939"/>
      <c r="S277" s="939"/>
      <c r="T277" s="939" t="s">
        <v>2577</v>
      </c>
    </row>
    <row r="278" spans="16:20" x14ac:dyDescent="0.25">
      <c r="P278" s="939" t="s">
        <v>2213</v>
      </c>
      <c r="Q278" s="939"/>
      <c r="S278" s="939" t="s">
        <v>2490</v>
      </c>
      <c r="T278" s="939" t="s">
        <v>2489</v>
      </c>
    </row>
    <row r="279" spans="16:20" x14ac:dyDescent="0.25">
      <c r="P279" s="939" t="s">
        <v>2215</v>
      </c>
      <c r="Q279" s="939"/>
      <c r="S279" s="939" t="s">
        <v>2416</v>
      </c>
      <c r="T279" s="939" t="s">
        <v>2415</v>
      </c>
    </row>
    <row r="280" spans="16:20" x14ac:dyDescent="0.25">
      <c r="P280" s="939" t="s">
        <v>2217</v>
      </c>
      <c r="Q280" s="939"/>
      <c r="S280" s="939" t="s">
        <v>1956</v>
      </c>
      <c r="T280" s="939" t="s">
        <v>1955</v>
      </c>
    </row>
    <row r="281" spans="16:20" x14ac:dyDescent="0.25">
      <c r="P281" s="939" t="s">
        <v>1943</v>
      </c>
      <c r="Q281" s="939" t="s">
        <v>1943</v>
      </c>
      <c r="S281" s="939" t="s">
        <v>2378</v>
      </c>
      <c r="T281" s="939" t="s">
        <v>2377</v>
      </c>
    </row>
    <row r="282" spans="16:20" x14ac:dyDescent="0.25">
      <c r="P282" s="939" t="s">
        <v>1945</v>
      </c>
      <c r="Q282" s="939" t="s">
        <v>1945</v>
      </c>
      <c r="S282" s="939"/>
      <c r="T282" s="939" t="s">
        <v>2543</v>
      </c>
    </row>
    <row r="283" spans="16:20" x14ac:dyDescent="0.25">
      <c r="P283" s="939"/>
      <c r="Q283" s="939" t="s">
        <v>2646</v>
      </c>
      <c r="S283" s="939" t="s">
        <v>1958</v>
      </c>
      <c r="T283" s="939" t="s">
        <v>1957</v>
      </c>
    </row>
    <row r="284" spans="16:20" x14ac:dyDescent="0.25">
      <c r="P284" s="939" t="s">
        <v>1947</v>
      </c>
      <c r="Q284" s="939" t="s">
        <v>1947</v>
      </c>
      <c r="S284" s="939" t="s">
        <v>2067</v>
      </c>
      <c r="T284" s="939" t="s">
        <v>2066</v>
      </c>
    </row>
    <row r="285" spans="16:20" x14ac:dyDescent="0.25">
      <c r="P285" s="939" t="s">
        <v>2314</v>
      </c>
      <c r="Q285" s="939" t="s">
        <v>2314</v>
      </c>
      <c r="S285" s="939" t="s">
        <v>2418</v>
      </c>
      <c r="T285" s="939" t="s">
        <v>2417</v>
      </c>
    </row>
    <row r="286" spans="16:20" x14ac:dyDescent="0.25">
      <c r="P286" s="939" t="s">
        <v>2316</v>
      </c>
      <c r="Q286" s="939" t="s">
        <v>2316</v>
      </c>
      <c r="S286" s="939" t="s">
        <v>2069</v>
      </c>
      <c r="T286" s="939" t="s">
        <v>2068</v>
      </c>
    </row>
    <row r="287" spans="16:20" x14ac:dyDescent="0.25">
      <c r="P287" s="939" t="s">
        <v>2318</v>
      </c>
      <c r="Q287" s="939" t="s">
        <v>2318</v>
      </c>
      <c r="S287" s="939" t="s">
        <v>1960</v>
      </c>
      <c r="T287" s="939" t="s">
        <v>1959</v>
      </c>
    </row>
    <row r="288" spans="16:20" x14ac:dyDescent="0.25">
      <c r="P288" s="939" t="s">
        <v>2320</v>
      </c>
      <c r="Q288" s="939" t="s">
        <v>2320</v>
      </c>
      <c r="S288" s="939" t="s">
        <v>2071</v>
      </c>
      <c r="T288" s="939" t="s">
        <v>2070</v>
      </c>
    </row>
    <row r="289" spans="16:20" x14ac:dyDescent="0.25">
      <c r="P289" s="939" t="s">
        <v>2350</v>
      </c>
      <c r="Q289" s="939" t="s">
        <v>2350</v>
      </c>
      <c r="S289" s="939" t="s">
        <v>2073</v>
      </c>
      <c r="T289" s="939" t="s">
        <v>2072</v>
      </c>
    </row>
    <row r="290" spans="16:20" x14ac:dyDescent="0.25">
      <c r="P290" s="939" t="s">
        <v>2352</v>
      </c>
      <c r="Q290" s="939" t="s">
        <v>2352</v>
      </c>
      <c r="S290" s="939" t="s">
        <v>2545</v>
      </c>
      <c r="T290" s="939" t="s">
        <v>2544</v>
      </c>
    </row>
    <row r="291" spans="16:20" x14ac:dyDescent="0.25">
      <c r="P291" s="939" t="s">
        <v>2354</v>
      </c>
      <c r="Q291" s="939" t="s">
        <v>2354</v>
      </c>
      <c r="S291" s="939" t="s">
        <v>2075</v>
      </c>
      <c r="T291" s="939" t="s">
        <v>2074</v>
      </c>
    </row>
    <row r="292" spans="16:20" x14ac:dyDescent="0.25">
      <c r="P292" s="939" t="s">
        <v>2356</v>
      </c>
      <c r="Q292" s="939" t="s">
        <v>2356</v>
      </c>
      <c r="S292" s="939" t="s">
        <v>2077</v>
      </c>
      <c r="T292" s="939" t="s">
        <v>2076</v>
      </c>
    </row>
    <row r="293" spans="16:20" x14ac:dyDescent="0.25">
      <c r="P293" s="939" t="s">
        <v>1949</v>
      </c>
      <c r="Q293" s="939" t="s">
        <v>1949</v>
      </c>
      <c r="S293" s="939" t="s">
        <v>2079</v>
      </c>
      <c r="T293" s="939" t="s">
        <v>2078</v>
      </c>
    </row>
    <row r="294" spans="16:20" x14ac:dyDescent="0.25">
      <c r="P294" s="939" t="s">
        <v>1951</v>
      </c>
      <c r="Q294" s="939" t="s">
        <v>1951</v>
      </c>
      <c r="S294" s="939" t="s">
        <v>2081</v>
      </c>
      <c r="T294" s="939" t="s">
        <v>2080</v>
      </c>
    </row>
    <row r="295" spans="16:20" x14ac:dyDescent="0.25">
      <c r="P295" s="939" t="s">
        <v>2263</v>
      </c>
      <c r="Q295" s="939" t="s">
        <v>2263</v>
      </c>
      <c r="S295" s="939"/>
      <c r="T295" s="939" t="s">
        <v>2578</v>
      </c>
    </row>
    <row r="296" spans="16:20" x14ac:dyDescent="0.25">
      <c r="P296" s="939"/>
      <c r="Q296" s="939" t="s">
        <v>2647</v>
      </c>
      <c r="S296" s="939" t="s">
        <v>2580</v>
      </c>
      <c r="T296" s="939" t="s">
        <v>2579</v>
      </c>
    </row>
    <row r="297" spans="16:20" x14ac:dyDescent="0.25">
      <c r="P297" s="939" t="s">
        <v>926</v>
      </c>
      <c r="Q297" s="939" t="s">
        <v>926</v>
      </c>
      <c r="S297" s="939" t="s">
        <v>2380</v>
      </c>
      <c r="T297" s="939" t="s">
        <v>2379</v>
      </c>
    </row>
    <row r="298" spans="16:20" x14ac:dyDescent="0.25">
      <c r="P298" s="939" t="s">
        <v>2219</v>
      </c>
      <c r="Q298" s="939" t="s">
        <v>2219</v>
      </c>
      <c r="S298" s="939" t="s">
        <v>2382</v>
      </c>
      <c r="T298" s="939" t="s">
        <v>2381</v>
      </c>
    </row>
    <row r="299" spans="16:20" x14ac:dyDescent="0.25">
      <c r="P299" s="939" t="s">
        <v>2324</v>
      </c>
      <c r="Q299" s="939" t="s">
        <v>2324</v>
      </c>
      <c r="S299" s="939" t="s">
        <v>2384</v>
      </c>
      <c r="T299" s="939" t="s">
        <v>2383</v>
      </c>
    </row>
    <row r="300" spans="16:20" x14ac:dyDescent="0.25">
      <c r="P300" s="939" t="s">
        <v>2221</v>
      </c>
      <c r="Q300" s="939" t="s">
        <v>2221</v>
      </c>
      <c r="S300" s="939" t="s">
        <v>2582</v>
      </c>
      <c r="T300" s="939" t="s">
        <v>2581</v>
      </c>
    </row>
    <row r="301" spans="16:20" x14ac:dyDescent="0.25">
      <c r="P301" s="939"/>
      <c r="Q301" s="939" t="s">
        <v>2648</v>
      </c>
      <c r="S301" s="939" t="s">
        <v>2386</v>
      </c>
      <c r="T301" s="939" t="s">
        <v>2385</v>
      </c>
    </row>
    <row r="302" spans="16:20" x14ac:dyDescent="0.25">
      <c r="P302" s="939" t="s">
        <v>1953</v>
      </c>
      <c r="Q302" s="939" t="s">
        <v>1953</v>
      </c>
      <c r="S302" s="939" t="s">
        <v>2388</v>
      </c>
      <c r="T302" s="939" t="s">
        <v>2387</v>
      </c>
    </row>
    <row r="303" spans="16:20" x14ac:dyDescent="0.25">
      <c r="P303" s="939" t="s">
        <v>2084</v>
      </c>
      <c r="Q303" s="939" t="s">
        <v>2084</v>
      </c>
      <c r="S303" s="939" t="s">
        <v>2390</v>
      </c>
      <c r="T303" s="939" t="s">
        <v>2389</v>
      </c>
    </row>
    <row r="304" spans="16:20" x14ac:dyDescent="0.25">
      <c r="P304" s="939" t="s">
        <v>2059</v>
      </c>
      <c r="Q304" s="939" t="s">
        <v>2059</v>
      </c>
      <c r="S304" s="939" t="s">
        <v>2392</v>
      </c>
      <c r="T304" s="939" t="s">
        <v>2391</v>
      </c>
    </row>
    <row r="305" spans="16:20" x14ac:dyDescent="0.25">
      <c r="P305" s="939" t="s">
        <v>2577</v>
      </c>
      <c r="Q305" s="939" t="s">
        <v>2577</v>
      </c>
      <c r="S305" s="939" t="s">
        <v>2394</v>
      </c>
      <c r="T305" s="939" t="s">
        <v>2393</v>
      </c>
    </row>
    <row r="306" spans="16:20" x14ac:dyDescent="0.25">
      <c r="P306" s="939" t="s">
        <v>2489</v>
      </c>
      <c r="Q306" s="939" t="s">
        <v>2489</v>
      </c>
      <c r="S306" s="939"/>
      <c r="T306" s="939" t="s">
        <v>2223</v>
      </c>
    </row>
    <row r="307" spans="16:20" x14ac:dyDescent="0.25">
      <c r="P307" s="939" t="s">
        <v>2415</v>
      </c>
      <c r="Q307" s="939" t="s">
        <v>2415</v>
      </c>
      <c r="S307" s="939" t="s">
        <v>2550</v>
      </c>
      <c r="T307" s="939" t="s">
        <v>2549</v>
      </c>
    </row>
    <row r="308" spans="16:20" x14ac:dyDescent="0.25">
      <c r="P308" s="939" t="s">
        <v>1955</v>
      </c>
      <c r="Q308" s="939" t="s">
        <v>1955</v>
      </c>
      <c r="S308" s="939" t="s">
        <v>2548</v>
      </c>
      <c r="T308" s="939" t="s">
        <v>2547</v>
      </c>
    </row>
    <row r="309" spans="16:20" x14ac:dyDescent="0.25">
      <c r="P309" s="939" t="s">
        <v>2377</v>
      </c>
      <c r="Q309" s="939" t="s">
        <v>2377</v>
      </c>
      <c r="S309" s="939" t="s">
        <v>2552</v>
      </c>
      <c r="T309" s="939" t="s">
        <v>2551</v>
      </c>
    </row>
    <row r="310" spans="16:20" x14ac:dyDescent="0.25">
      <c r="P310" s="939" t="s">
        <v>2543</v>
      </c>
      <c r="Q310" s="939" t="s">
        <v>2543</v>
      </c>
      <c r="S310" s="939" t="s">
        <v>1964</v>
      </c>
      <c r="T310" s="939" t="s">
        <v>1963</v>
      </c>
    </row>
    <row r="311" spans="16:20" x14ac:dyDescent="0.25">
      <c r="P311" s="939" t="s">
        <v>1957</v>
      </c>
      <c r="Q311" s="939" t="s">
        <v>1957</v>
      </c>
      <c r="S311" s="939"/>
      <c r="T311" s="939" t="s">
        <v>2224</v>
      </c>
    </row>
    <row r="312" spans="16:20" x14ac:dyDescent="0.25">
      <c r="P312" s="939" t="s">
        <v>2066</v>
      </c>
      <c r="Q312" s="939"/>
      <c r="S312" s="939" t="s">
        <v>2266</v>
      </c>
      <c r="T312" s="939" t="s">
        <v>2265</v>
      </c>
    </row>
    <row r="313" spans="16:20" x14ac:dyDescent="0.25">
      <c r="P313" s="939" t="s">
        <v>2417</v>
      </c>
      <c r="Q313" s="939" t="s">
        <v>2417</v>
      </c>
      <c r="S313" s="939" t="s">
        <v>2605</v>
      </c>
      <c r="T313" s="939" t="s">
        <v>2604</v>
      </c>
    </row>
    <row r="314" spans="16:20" x14ac:dyDescent="0.25">
      <c r="P314" s="939" t="s">
        <v>2068</v>
      </c>
      <c r="Q314" s="939"/>
      <c r="S314" s="939" t="s">
        <v>2609</v>
      </c>
      <c r="T314" s="939" t="s">
        <v>2608</v>
      </c>
    </row>
    <row r="315" spans="16:20" x14ac:dyDescent="0.25">
      <c r="P315" s="939" t="s">
        <v>1959</v>
      </c>
      <c r="Q315" s="939" t="s">
        <v>1959</v>
      </c>
      <c r="S315" s="939" t="s">
        <v>2607</v>
      </c>
      <c r="T315" s="939" t="s">
        <v>2606</v>
      </c>
    </row>
    <row r="316" spans="16:20" x14ac:dyDescent="0.25">
      <c r="P316" s="939" t="s">
        <v>2070</v>
      </c>
      <c r="Q316" s="939" t="s">
        <v>2070</v>
      </c>
      <c r="S316" s="939" t="s">
        <v>1966</v>
      </c>
      <c r="T316" s="939" t="s">
        <v>1965</v>
      </c>
    </row>
    <row r="317" spans="16:20" x14ac:dyDescent="0.25">
      <c r="P317" s="939" t="s">
        <v>2072</v>
      </c>
      <c r="Q317" s="939" t="s">
        <v>2072</v>
      </c>
      <c r="S317" s="939" t="s">
        <v>1969</v>
      </c>
      <c r="T317" s="939" t="s">
        <v>1967</v>
      </c>
    </row>
    <row r="318" spans="16:20" x14ac:dyDescent="0.25">
      <c r="P318" s="939"/>
      <c r="Q318" s="939" t="s">
        <v>2649</v>
      </c>
      <c r="S318" s="939"/>
      <c r="T318" s="939" t="s">
        <v>1968</v>
      </c>
    </row>
    <row r="319" spans="16:20" x14ac:dyDescent="0.25">
      <c r="P319" s="939" t="s">
        <v>2544</v>
      </c>
      <c r="Q319" s="939" t="s">
        <v>2544</v>
      </c>
      <c r="S319" s="939"/>
      <c r="T319" s="939" t="s">
        <v>2225</v>
      </c>
    </row>
    <row r="320" spans="16:20" x14ac:dyDescent="0.25">
      <c r="P320" s="939" t="s">
        <v>2074</v>
      </c>
      <c r="Q320" s="939" t="s">
        <v>2074</v>
      </c>
      <c r="S320" s="939"/>
      <c r="T320" s="939" t="s">
        <v>58</v>
      </c>
    </row>
    <row r="321" spans="16:20" x14ac:dyDescent="0.25">
      <c r="P321" s="939" t="s">
        <v>2076</v>
      </c>
      <c r="Q321" s="939" t="s">
        <v>2076</v>
      </c>
      <c r="S321" s="939"/>
      <c r="T321" s="939" t="s">
        <v>1972</v>
      </c>
    </row>
    <row r="322" spans="16:20" x14ac:dyDescent="0.25">
      <c r="P322" s="939" t="s">
        <v>2078</v>
      </c>
      <c r="Q322" s="939" t="s">
        <v>2078</v>
      </c>
      <c r="S322" s="939"/>
      <c r="T322" s="939" t="s">
        <v>2461</v>
      </c>
    </row>
    <row r="323" spans="16:20" x14ac:dyDescent="0.25">
      <c r="P323" s="939" t="s">
        <v>2080</v>
      </c>
      <c r="Q323" s="939" t="s">
        <v>2080</v>
      </c>
      <c r="S323" s="939"/>
      <c r="T323" s="939" t="s">
        <v>2226</v>
      </c>
    </row>
    <row r="324" spans="16:20" x14ac:dyDescent="0.25">
      <c r="P324" s="939" t="s">
        <v>2578</v>
      </c>
      <c r="Q324" s="939" t="s">
        <v>2578</v>
      </c>
      <c r="S324" s="939" t="s">
        <v>2289</v>
      </c>
      <c r="T324" s="939" t="s">
        <v>2288</v>
      </c>
    </row>
    <row r="325" spans="16:20" x14ac:dyDescent="0.25">
      <c r="P325" s="939" t="s">
        <v>2579</v>
      </c>
      <c r="Q325" s="939" t="s">
        <v>2579</v>
      </c>
      <c r="S325" s="939"/>
      <c r="T325" s="939" t="s">
        <v>2397</v>
      </c>
    </row>
    <row r="326" spans="16:20" x14ac:dyDescent="0.25">
      <c r="P326" s="939" t="s">
        <v>2379</v>
      </c>
      <c r="Q326" s="939" t="s">
        <v>2379</v>
      </c>
      <c r="S326" s="939"/>
      <c r="T326" s="939" t="s">
        <v>2398</v>
      </c>
    </row>
    <row r="327" spans="16:20" x14ac:dyDescent="0.25">
      <c r="P327" s="939" t="s">
        <v>2381</v>
      </c>
      <c r="Q327" s="939" t="s">
        <v>2381</v>
      </c>
      <c r="S327" s="939"/>
      <c r="T327" s="939" t="s">
        <v>2227</v>
      </c>
    </row>
    <row r="328" spans="16:20" x14ac:dyDescent="0.25">
      <c r="P328" s="939" t="s">
        <v>2383</v>
      </c>
      <c r="Q328" s="939" t="s">
        <v>2383</v>
      </c>
      <c r="S328" s="939" t="s">
        <v>2229</v>
      </c>
      <c r="T328" s="939" t="s">
        <v>2228</v>
      </c>
    </row>
    <row r="329" spans="16:20" x14ac:dyDescent="0.25">
      <c r="P329" s="939" t="s">
        <v>2581</v>
      </c>
      <c r="Q329" s="939" t="s">
        <v>2581</v>
      </c>
      <c r="S329" s="939" t="s">
        <v>1982</v>
      </c>
      <c r="T329" s="939" t="s">
        <v>1981</v>
      </c>
    </row>
    <row r="330" spans="16:20" x14ac:dyDescent="0.25">
      <c r="P330" s="939" t="s">
        <v>2385</v>
      </c>
      <c r="Q330" s="939" t="s">
        <v>2385</v>
      </c>
      <c r="S330" s="939" t="s">
        <v>1984</v>
      </c>
      <c r="T330" s="939" t="s">
        <v>1983</v>
      </c>
    </row>
    <row r="331" spans="16:20" x14ac:dyDescent="0.25">
      <c r="P331" s="939" t="s">
        <v>2387</v>
      </c>
      <c r="Q331" s="939" t="s">
        <v>2387</v>
      </c>
      <c r="S331" s="939" t="s">
        <v>1974</v>
      </c>
      <c r="T331" s="939" t="s">
        <v>1973</v>
      </c>
    </row>
    <row r="332" spans="16:20" x14ac:dyDescent="0.25">
      <c r="P332" s="939" t="s">
        <v>2389</v>
      </c>
      <c r="Q332" s="939" t="s">
        <v>2389</v>
      </c>
      <c r="S332" s="939" t="s">
        <v>2572</v>
      </c>
      <c r="T332" s="939" t="s">
        <v>2571</v>
      </c>
    </row>
    <row r="333" spans="16:20" x14ac:dyDescent="0.25">
      <c r="P333" s="939" t="s">
        <v>2391</v>
      </c>
      <c r="Q333" s="939" t="s">
        <v>2391</v>
      </c>
      <c r="S333" s="939" t="s">
        <v>2574</v>
      </c>
      <c r="T333" s="939" t="s">
        <v>2573</v>
      </c>
    </row>
    <row r="334" spans="16:20" x14ac:dyDescent="0.25">
      <c r="P334" s="939" t="s">
        <v>2393</v>
      </c>
      <c r="Q334" s="939" t="s">
        <v>2393</v>
      </c>
      <c r="S334" s="939" t="s">
        <v>2420</v>
      </c>
      <c r="T334" s="939" t="s">
        <v>2419</v>
      </c>
    </row>
    <row r="335" spans="16:20" x14ac:dyDescent="0.25">
      <c r="P335" s="939" t="s">
        <v>2223</v>
      </c>
      <c r="Q335" s="939" t="s">
        <v>2223</v>
      </c>
      <c r="S335" s="939" t="s">
        <v>2422</v>
      </c>
      <c r="T335" s="939" t="s">
        <v>2421</v>
      </c>
    </row>
    <row r="336" spans="16:20" x14ac:dyDescent="0.25">
      <c r="P336" s="939" t="s">
        <v>2549</v>
      </c>
      <c r="Q336" s="939" t="s">
        <v>2549</v>
      </c>
      <c r="S336" s="939" t="s">
        <v>2424</v>
      </c>
      <c r="T336" s="939" t="s">
        <v>2423</v>
      </c>
    </row>
    <row r="337" spans="16:20" x14ac:dyDescent="0.25">
      <c r="P337" s="939" t="s">
        <v>2547</v>
      </c>
      <c r="Q337" s="939" t="s">
        <v>2547</v>
      </c>
      <c r="S337" s="939" t="s">
        <v>2576</v>
      </c>
      <c r="T337" s="939" t="s">
        <v>2575</v>
      </c>
    </row>
    <row r="338" spans="16:20" x14ac:dyDescent="0.25">
      <c r="P338" s="939" t="s">
        <v>2551</v>
      </c>
      <c r="Q338" s="939" t="s">
        <v>2551</v>
      </c>
      <c r="S338" s="939" t="s">
        <v>2426</v>
      </c>
      <c r="T338" s="939" t="s">
        <v>2425</v>
      </c>
    </row>
    <row r="339" spans="16:20" x14ac:dyDescent="0.25">
      <c r="P339" s="939"/>
      <c r="Q339" s="939" t="s">
        <v>2650</v>
      </c>
      <c r="S339" s="939" t="s">
        <v>2428</v>
      </c>
      <c r="T339" s="939" t="s">
        <v>2427</v>
      </c>
    </row>
    <row r="340" spans="16:20" x14ac:dyDescent="0.25">
      <c r="P340" s="939" t="s">
        <v>1963</v>
      </c>
      <c r="Q340" s="939" t="s">
        <v>1963</v>
      </c>
      <c r="S340" s="939" t="s">
        <v>2430</v>
      </c>
      <c r="T340" s="939" t="s">
        <v>2429</v>
      </c>
    </row>
    <row r="341" spans="16:20" x14ac:dyDescent="0.25">
      <c r="P341" s="939" t="s">
        <v>2224</v>
      </c>
      <c r="Q341" s="939" t="s">
        <v>2224</v>
      </c>
      <c r="S341" s="939" t="s">
        <v>2432</v>
      </c>
      <c r="T341" s="939" t="s">
        <v>2431</v>
      </c>
    </row>
    <row r="342" spans="16:20" x14ac:dyDescent="0.25">
      <c r="P342" s="939" t="s">
        <v>2265</v>
      </c>
      <c r="Q342" s="939" t="s">
        <v>2265</v>
      </c>
      <c r="S342" s="939" t="s">
        <v>2434</v>
      </c>
      <c r="T342" s="939" t="s">
        <v>2433</v>
      </c>
    </row>
    <row r="343" spans="16:20" x14ac:dyDescent="0.25">
      <c r="P343" s="939" t="s">
        <v>2604</v>
      </c>
      <c r="Q343" s="939" t="s">
        <v>2604</v>
      </c>
      <c r="S343" s="939" t="s">
        <v>2584</v>
      </c>
      <c r="T343" s="939" t="s">
        <v>2583</v>
      </c>
    </row>
    <row r="344" spans="16:20" x14ac:dyDescent="0.25">
      <c r="P344" s="939" t="s">
        <v>2608</v>
      </c>
      <c r="Q344" s="939" t="s">
        <v>2608</v>
      </c>
      <c r="S344" s="939" t="s">
        <v>2586</v>
      </c>
      <c r="T344" s="939" t="s">
        <v>2585</v>
      </c>
    </row>
    <row r="345" spans="16:20" x14ac:dyDescent="0.25">
      <c r="P345" s="939" t="s">
        <v>2606</v>
      </c>
      <c r="Q345" s="939" t="s">
        <v>2606</v>
      </c>
      <c r="S345" s="939" t="s">
        <v>2400</v>
      </c>
      <c r="T345" s="939" t="s">
        <v>2399</v>
      </c>
    </row>
    <row r="346" spans="16:20" x14ac:dyDescent="0.25">
      <c r="P346" s="939" t="s">
        <v>1965</v>
      </c>
      <c r="Q346" s="939" t="s">
        <v>1965</v>
      </c>
      <c r="S346" s="939" t="s">
        <v>2402</v>
      </c>
      <c r="T346" s="939" t="s">
        <v>2401</v>
      </c>
    </row>
    <row r="347" spans="16:20" x14ac:dyDescent="0.25">
      <c r="P347" s="939" t="s">
        <v>1967</v>
      </c>
      <c r="Q347" s="939" t="s">
        <v>1967</v>
      </c>
      <c r="S347" s="939" t="s">
        <v>2404</v>
      </c>
      <c r="T347" s="939" t="s">
        <v>2403</v>
      </c>
    </row>
    <row r="348" spans="16:20" x14ac:dyDescent="0.25">
      <c r="P348" s="939" t="s">
        <v>1968</v>
      </c>
      <c r="Q348" s="939"/>
      <c r="S348" s="939" t="s">
        <v>2588</v>
      </c>
      <c r="T348" s="939" t="s">
        <v>2587</v>
      </c>
    </row>
    <row r="349" spans="16:20" x14ac:dyDescent="0.25">
      <c r="P349" s="939" t="s">
        <v>2225</v>
      </c>
      <c r="Q349" s="939" t="s">
        <v>2225</v>
      </c>
      <c r="S349" s="939" t="s">
        <v>2406</v>
      </c>
      <c r="T349" s="939" t="s">
        <v>2405</v>
      </c>
    </row>
    <row r="350" spans="16:20" x14ac:dyDescent="0.25">
      <c r="P350" s="939" t="s">
        <v>58</v>
      </c>
      <c r="Q350" s="939" t="s">
        <v>58</v>
      </c>
      <c r="S350" s="939" t="s">
        <v>2408</v>
      </c>
      <c r="T350" s="939" t="s">
        <v>2407</v>
      </c>
    </row>
    <row r="351" spans="16:20" x14ac:dyDescent="0.25">
      <c r="P351" s="939" t="s">
        <v>1972</v>
      </c>
      <c r="Q351" s="939" t="s">
        <v>1972</v>
      </c>
      <c r="S351" s="939" t="s">
        <v>2410</v>
      </c>
      <c r="T351" s="939" t="s">
        <v>2409</v>
      </c>
    </row>
    <row r="352" spans="16:20" x14ac:dyDescent="0.25">
      <c r="P352" s="939" t="s">
        <v>2461</v>
      </c>
      <c r="Q352" s="939" t="s">
        <v>2461</v>
      </c>
      <c r="S352" s="939" t="s">
        <v>2412</v>
      </c>
      <c r="T352" s="939" t="s">
        <v>2411</v>
      </c>
    </row>
    <row r="353" spans="16:20" x14ac:dyDescent="0.25">
      <c r="P353" s="939" t="s">
        <v>2226</v>
      </c>
      <c r="Q353" s="939" t="s">
        <v>2226</v>
      </c>
      <c r="S353" s="939" t="s">
        <v>2414</v>
      </c>
      <c r="T353" s="939" t="s">
        <v>2413</v>
      </c>
    </row>
    <row r="354" spans="16:20" x14ac:dyDescent="0.25">
      <c r="P354" s="939" t="s">
        <v>2288</v>
      </c>
      <c r="Q354" s="939" t="s">
        <v>2288</v>
      </c>
      <c r="S354" s="939" t="s">
        <v>1976</v>
      </c>
      <c r="T354" s="939" t="s">
        <v>1975</v>
      </c>
    </row>
    <row r="355" spans="16:20" x14ac:dyDescent="0.25">
      <c r="P355" s="939" t="s">
        <v>2397</v>
      </c>
      <c r="Q355" s="939" t="s">
        <v>2397</v>
      </c>
      <c r="S355" s="939" t="s">
        <v>1978</v>
      </c>
      <c r="T355" s="939" t="s">
        <v>1977</v>
      </c>
    </row>
    <row r="356" spans="16:20" x14ac:dyDescent="0.25">
      <c r="P356" s="939" t="s">
        <v>2398</v>
      </c>
      <c r="Q356" s="939" t="s">
        <v>2398</v>
      </c>
      <c r="S356" s="939" t="s">
        <v>1980</v>
      </c>
      <c r="T356" s="939" t="s">
        <v>1979</v>
      </c>
    </row>
    <row r="357" spans="16:20" x14ac:dyDescent="0.25">
      <c r="P357" s="939" t="s">
        <v>2227</v>
      </c>
      <c r="Q357" s="939" t="s">
        <v>2227</v>
      </c>
      <c r="S357" s="939" t="s">
        <v>2086</v>
      </c>
      <c r="T357" s="939" t="s">
        <v>2085</v>
      </c>
    </row>
    <row r="358" spans="16:20" x14ac:dyDescent="0.25">
      <c r="P358" s="939" t="s">
        <v>2228</v>
      </c>
      <c r="Q358" s="939"/>
      <c r="S358" s="939" t="s">
        <v>2396</v>
      </c>
      <c r="T358" s="939" t="s">
        <v>2395</v>
      </c>
    </row>
    <row r="359" spans="16:20" x14ac:dyDescent="0.25">
      <c r="P359" s="939" t="s">
        <v>1981</v>
      </c>
      <c r="Q359" s="939" t="s">
        <v>1981</v>
      </c>
      <c r="S359" s="939" t="s">
        <v>2231</v>
      </c>
      <c r="T359" s="939" t="s">
        <v>2230</v>
      </c>
    </row>
    <row r="360" spans="16:20" x14ac:dyDescent="0.25">
      <c r="P360" s="939" t="s">
        <v>1983</v>
      </c>
      <c r="Q360" s="939"/>
      <c r="S360" s="939" t="s">
        <v>1986</v>
      </c>
      <c r="T360" s="939" t="s">
        <v>1985</v>
      </c>
    </row>
    <row r="361" spans="16:20" x14ac:dyDescent="0.25">
      <c r="P361" s="939" t="s">
        <v>1973</v>
      </c>
      <c r="Q361" s="939" t="s">
        <v>1973</v>
      </c>
      <c r="S361" s="939" t="s">
        <v>2492</v>
      </c>
      <c r="T361" s="939" t="s">
        <v>2491</v>
      </c>
    </row>
    <row r="362" spans="16:20" x14ac:dyDescent="0.25">
      <c r="P362" s="939" t="s">
        <v>2571</v>
      </c>
      <c r="Q362" s="939" t="s">
        <v>2571</v>
      </c>
      <c r="S362" s="939" t="s">
        <v>2088</v>
      </c>
      <c r="T362" s="939" t="s">
        <v>2087</v>
      </c>
    </row>
    <row r="363" spans="16:20" x14ac:dyDescent="0.25">
      <c r="P363" s="939" t="s">
        <v>2573</v>
      </c>
      <c r="Q363" s="939" t="s">
        <v>2573</v>
      </c>
      <c r="S363" s="939"/>
      <c r="T363" s="939" t="s">
        <v>2268</v>
      </c>
    </row>
    <row r="364" spans="16:20" x14ac:dyDescent="0.25">
      <c r="P364" s="939" t="s">
        <v>2419</v>
      </c>
      <c r="Q364" s="939" t="s">
        <v>2419</v>
      </c>
      <c r="S364" s="939" t="s">
        <v>2233</v>
      </c>
      <c r="T364" s="939" t="s">
        <v>2232</v>
      </c>
    </row>
    <row r="365" spans="16:20" x14ac:dyDescent="0.25">
      <c r="P365" s="939" t="s">
        <v>2421</v>
      </c>
      <c r="Q365" s="939" t="s">
        <v>2421</v>
      </c>
      <c r="S365" s="939" t="s">
        <v>2235</v>
      </c>
      <c r="T365" s="939" t="s">
        <v>2234</v>
      </c>
    </row>
    <row r="366" spans="16:20" x14ac:dyDescent="0.25">
      <c r="P366" s="939" t="s">
        <v>2423</v>
      </c>
      <c r="Q366" s="939" t="s">
        <v>2423</v>
      </c>
      <c r="S366" s="939" t="s">
        <v>1988</v>
      </c>
      <c r="T366" s="939" t="s">
        <v>1987</v>
      </c>
    </row>
    <row r="367" spans="16:20" x14ac:dyDescent="0.25">
      <c r="P367" s="939" t="s">
        <v>2575</v>
      </c>
      <c r="Q367" s="939" t="s">
        <v>2575</v>
      </c>
      <c r="S367" s="939" t="s">
        <v>1990</v>
      </c>
      <c r="T367" s="939" t="s">
        <v>1989</v>
      </c>
    </row>
    <row r="368" spans="16:20" x14ac:dyDescent="0.25">
      <c r="P368" s="939" t="s">
        <v>2425</v>
      </c>
      <c r="Q368" s="939" t="s">
        <v>2425</v>
      </c>
      <c r="S368" s="939" t="s">
        <v>2065</v>
      </c>
      <c r="T368" s="939" t="s">
        <v>2064</v>
      </c>
    </row>
    <row r="369" spans="16:20" x14ac:dyDescent="0.25">
      <c r="P369" s="939" t="s">
        <v>2427</v>
      </c>
      <c r="Q369" s="939" t="s">
        <v>2427</v>
      </c>
      <c r="S369" s="939" t="s">
        <v>2052</v>
      </c>
      <c r="T369" s="939" t="s">
        <v>2051</v>
      </c>
    </row>
    <row r="370" spans="16:20" x14ac:dyDescent="0.25">
      <c r="P370" s="939" t="s">
        <v>2429</v>
      </c>
      <c r="Q370" s="939" t="s">
        <v>2429</v>
      </c>
      <c r="S370" s="939" t="s">
        <v>2237</v>
      </c>
      <c r="T370" s="939" t="s">
        <v>2236</v>
      </c>
    </row>
    <row r="371" spans="16:20" x14ac:dyDescent="0.25">
      <c r="P371" s="939" t="s">
        <v>2431</v>
      </c>
      <c r="Q371" s="939" t="s">
        <v>2431</v>
      </c>
      <c r="S371" s="939" t="s">
        <v>1992</v>
      </c>
      <c r="T371" s="939" t="s">
        <v>1991</v>
      </c>
    </row>
    <row r="372" spans="16:20" x14ac:dyDescent="0.25">
      <c r="P372" s="939" t="s">
        <v>2433</v>
      </c>
      <c r="Q372" s="939" t="s">
        <v>2433</v>
      </c>
      <c r="S372" s="939" t="s">
        <v>2239</v>
      </c>
      <c r="T372" s="939" t="s">
        <v>2238</v>
      </c>
    </row>
    <row r="373" spans="16:20" x14ac:dyDescent="0.25">
      <c r="P373" s="939" t="s">
        <v>2583</v>
      </c>
      <c r="Q373" s="939" t="s">
        <v>2583</v>
      </c>
      <c r="S373" s="939" t="s">
        <v>1994</v>
      </c>
      <c r="T373" s="939" t="s">
        <v>1993</v>
      </c>
    </row>
    <row r="374" spans="16:20" x14ac:dyDescent="0.25">
      <c r="P374" s="939" t="s">
        <v>2585</v>
      </c>
      <c r="Q374" s="939" t="s">
        <v>2585</v>
      </c>
      <c r="S374" s="939" t="s">
        <v>1996</v>
      </c>
      <c r="T374" s="939" t="s">
        <v>1995</v>
      </c>
    </row>
    <row r="375" spans="16:20" x14ac:dyDescent="0.25">
      <c r="P375" s="939" t="s">
        <v>2399</v>
      </c>
      <c r="Q375" s="939" t="s">
        <v>2399</v>
      </c>
      <c r="S375" s="939" t="s">
        <v>1998</v>
      </c>
      <c r="T375" s="939" t="s">
        <v>1997</v>
      </c>
    </row>
    <row r="376" spans="16:20" x14ac:dyDescent="0.25">
      <c r="P376" s="939" t="s">
        <v>2401</v>
      </c>
      <c r="Q376" s="939" t="s">
        <v>2401</v>
      </c>
      <c r="S376" s="939" t="s">
        <v>2000</v>
      </c>
      <c r="T376" s="939" t="s">
        <v>1999</v>
      </c>
    </row>
    <row r="377" spans="16:20" x14ac:dyDescent="0.25">
      <c r="P377" s="939" t="s">
        <v>2403</v>
      </c>
      <c r="Q377" s="939" t="s">
        <v>2403</v>
      </c>
      <c r="S377" s="939" t="s">
        <v>2620</v>
      </c>
      <c r="T377" s="939" t="s">
        <v>2619</v>
      </c>
    </row>
    <row r="378" spans="16:20" x14ac:dyDescent="0.25">
      <c r="P378" s="939" t="s">
        <v>2587</v>
      </c>
      <c r="Q378" s="939" t="s">
        <v>2587</v>
      </c>
      <c r="S378" s="939" t="s">
        <v>2494</v>
      </c>
      <c r="T378" s="939" t="s">
        <v>2493</v>
      </c>
    </row>
    <row r="379" spans="16:20" x14ac:dyDescent="0.25">
      <c r="P379" s="939" t="s">
        <v>2405</v>
      </c>
      <c r="Q379" s="939" t="s">
        <v>2405</v>
      </c>
      <c r="S379" s="939" t="s">
        <v>2002</v>
      </c>
      <c r="T379" s="939" t="s">
        <v>2001</v>
      </c>
    </row>
    <row r="380" spans="16:20" x14ac:dyDescent="0.25">
      <c r="P380" s="939" t="s">
        <v>2407</v>
      </c>
      <c r="Q380" s="939" t="s">
        <v>2407</v>
      </c>
      <c r="S380" s="939" t="s">
        <v>2004</v>
      </c>
      <c r="T380" s="939" t="s">
        <v>2003</v>
      </c>
    </row>
    <row r="381" spans="16:20" x14ac:dyDescent="0.25">
      <c r="P381" s="939" t="s">
        <v>2409</v>
      </c>
      <c r="Q381" s="939" t="s">
        <v>2409</v>
      </c>
      <c r="S381" s="939" t="s">
        <v>2006</v>
      </c>
      <c r="T381" s="939" t="s">
        <v>2005</v>
      </c>
    </row>
    <row r="382" spans="16:20" x14ac:dyDescent="0.25">
      <c r="P382" s="939" t="s">
        <v>2411</v>
      </c>
      <c r="Q382" s="939" t="s">
        <v>2411</v>
      </c>
      <c r="S382" s="939" t="s">
        <v>2241</v>
      </c>
      <c r="T382" s="939" t="s">
        <v>2240</v>
      </c>
    </row>
    <row r="383" spans="16:20" x14ac:dyDescent="0.25">
      <c r="P383" s="939" t="s">
        <v>2413</v>
      </c>
      <c r="Q383" s="939" t="s">
        <v>2413</v>
      </c>
      <c r="S383" s="939" t="s">
        <v>2563</v>
      </c>
      <c r="T383" s="939" t="s">
        <v>2562</v>
      </c>
    </row>
    <row r="384" spans="16:20" x14ac:dyDescent="0.25">
      <c r="P384" s="939" t="s">
        <v>1975</v>
      </c>
      <c r="Q384" s="939" t="s">
        <v>1975</v>
      </c>
      <c r="S384" s="939" t="s">
        <v>2496</v>
      </c>
      <c r="T384" s="939" t="s">
        <v>2495</v>
      </c>
    </row>
    <row r="385" spans="16:20" x14ac:dyDescent="0.25">
      <c r="P385" s="939" t="s">
        <v>1977</v>
      </c>
      <c r="Q385" s="939" t="s">
        <v>1977</v>
      </c>
      <c r="S385" s="939" t="s">
        <v>2008</v>
      </c>
      <c r="T385" s="939" t="s">
        <v>2007</v>
      </c>
    </row>
    <row r="386" spans="16:20" x14ac:dyDescent="0.25">
      <c r="P386" s="939" t="s">
        <v>1979</v>
      </c>
      <c r="Q386" s="939" t="s">
        <v>1979</v>
      </c>
      <c r="S386" s="939" t="s">
        <v>2243</v>
      </c>
      <c r="T386" s="939" t="s">
        <v>2242</v>
      </c>
    </row>
    <row r="387" spans="16:20" x14ac:dyDescent="0.25">
      <c r="P387" s="939"/>
      <c r="Q387" s="939" t="s">
        <v>2651</v>
      </c>
      <c r="S387" s="939" t="s">
        <v>2327</v>
      </c>
      <c r="T387" s="939" t="s">
        <v>2326</v>
      </c>
    </row>
    <row r="388" spans="16:20" x14ac:dyDescent="0.25">
      <c r="P388" s="939"/>
      <c r="Q388" s="939" t="s">
        <v>2652</v>
      </c>
      <c r="S388" s="939" t="s">
        <v>2010</v>
      </c>
      <c r="T388" s="939" t="s">
        <v>2009</v>
      </c>
    </row>
    <row r="389" spans="16:20" x14ac:dyDescent="0.25">
      <c r="P389" s="939"/>
      <c r="Q389" s="939" t="s">
        <v>2653</v>
      </c>
      <c r="S389" s="939" t="s">
        <v>2012</v>
      </c>
      <c r="T389" s="939" t="s">
        <v>2011</v>
      </c>
    </row>
    <row r="390" spans="16:20" x14ac:dyDescent="0.25">
      <c r="P390" s="939"/>
      <c r="Q390" s="939" t="s">
        <v>2669</v>
      </c>
      <c r="S390" s="939" t="s">
        <v>2245</v>
      </c>
      <c r="T390" s="939" t="s">
        <v>2244</v>
      </c>
    </row>
    <row r="391" spans="16:20" x14ac:dyDescent="0.25">
      <c r="P391" s="939" t="s">
        <v>2085</v>
      </c>
      <c r="Q391" s="939" t="s">
        <v>2085</v>
      </c>
      <c r="S391" s="939" t="s">
        <v>2014</v>
      </c>
      <c r="T391" s="939" t="s">
        <v>2013</v>
      </c>
    </row>
    <row r="392" spans="16:20" x14ac:dyDescent="0.25">
      <c r="P392" s="939" t="s">
        <v>2395</v>
      </c>
      <c r="Q392" s="939" t="s">
        <v>2395</v>
      </c>
      <c r="S392" s="939" t="s">
        <v>2247</v>
      </c>
      <c r="T392" s="939" t="s">
        <v>2246</v>
      </c>
    </row>
    <row r="393" spans="16:20" x14ac:dyDescent="0.25">
      <c r="P393" s="939" t="s">
        <v>2230</v>
      </c>
      <c r="Q393" s="939" t="s">
        <v>2230</v>
      </c>
      <c r="S393" s="939" t="s">
        <v>2016</v>
      </c>
      <c r="T393" s="939" t="s">
        <v>2015</v>
      </c>
    </row>
    <row r="394" spans="16:20" x14ac:dyDescent="0.25">
      <c r="P394" s="939" t="s">
        <v>1985</v>
      </c>
      <c r="Q394" s="939" t="s">
        <v>1985</v>
      </c>
      <c r="S394" s="939" t="s">
        <v>2463</v>
      </c>
      <c r="T394" s="939" t="s">
        <v>2462</v>
      </c>
    </row>
    <row r="395" spans="16:20" x14ac:dyDescent="0.25">
      <c r="P395" s="939"/>
      <c r="Q395" s="939" t="s">
        <v>1667</v>
      </c>
      <c r="S395" s="939" t="s">
        <v>2018</v>
      </c>
      <c r="T395" s="939" t="s">
        <v>2017</v>
      </c>
    </row>
    <row r="396" spans="16:20" x14ac:dyDescent="0.25">
      <c r="P396" s="939"/>
      <c r="Q396" s="939" t="s">
        <v>2654</v>
      </c>
      <c r="S396" s="939"/>
      <c r="T396" s="939" t="s">
        <v>2464</v>
      </c>
    </row>
    <row r="397" spans="16:20" x14ac:dyDescent="0.25">
      <c r="P397" s="939"/>
      <c r="Q397" s="939" t="s">
        <v>2655</v>
      </c>
      <c r="S397" s="939" t="s">
        <v>2020</v>
      </c>
      <c r="T397" s="939" t="s">
        <v>2019</v>
      </c>
    </row>
    <row r="398" spans="16:20" x14ac:dyDescent="0.25">
      <c r="P398" s="939"/>
      <c r="Q398" s="939" t="s">
        <v>2656</v>
      </c>
      <c r="S398" s="939"/>
      <c r="T398" s="939" t="s">
        <v>2283</v>
      </c>
    </row>
    <row r="399" spans="16:20" x14ac:dyDescent="0.25">
      <c r="P399" s="939" t="s">
        <v>2491</v>
      </c>
      <c r="Q399" s="939" t="s">
        <v>2491</v>
      </c>
      <c r="S399" s="939" t="s">
        <v>2022</v>
      </c>
      <c r="T399" s="939" t="s">
        <v>2021</v>
      </c>
    </row>
    <row r="400" spans="16:20" x14ac:dyDescent="0.25">
      <c r="P400" s="939" t="s">
        <v>2087</v>
      </c>
      <c r="Q400" s="939" t="s">
        <v>2087</v>
      </c>
      <c r="S400" s="939" t="s">
        <v>2270</v>
      </c>
      <c r="T400" s="939" t="s">
        <v>2269</v>
      </c>
    </row>
    <row r="401" spans="16:20" x14ac:dyDescent="0.25">
      <c r="P401" s="939" t="s">
        <v>2268</v>
      </c>
      <c r="Q401" s="939" t="s">
        <v>2268</v>
      </c>
      <c r="S401" s="939" t="s">
        <v>2024</v>
      </c>
      <c r="T401" s="939" t="s">
        <v>2023</v>
      </c>
    </row>
    <row r="402" spans="16:20" x14ac:dyDescent="0.25">
      <c r="P402" s="939" t="s">
        <v>2232</v>
      </c>
      <c r="Q402" s="939" t="s">
        <v>2232</v>
      </c>
      <c r="S402" s="939"/>
      <c r="T402" s="939" t="s">
        <v>2621</v>
      </c>
    </row>
    <row r="403" spans="16:20" x14ac:dyDescent="0.25">
      <c r="P403" s="939" t="s">
        <v>2234</v>
      </c>
      <c r="Q403" s="939" t="s">
        <v>2234</v>
      </c>
      <c r="S403" s="939" t="s">
        <v>2249</v>
      </c>
      <c r="T403" s="939" t="s">
        <v>2248</v>
      </c>
    </row>
    <row r="404" spans="16:20" x14ac:dyDescent="0.25">
      <c r="P404" s="939" t="s">
        <v>1987</v>
      </c>
      <c r="Q404" s="939" t="s">
        <v>1987</v>
      </c>
      <c r="S404" s="939" t="s">
        <v>2251</v>
      </c>
      <c r="T404" s="939" t="s">
        <v>2250</v>
      </c>
    </row>
    <row r="405" spans="16:20" x14ac:dyDescent="0.25">
      <c r="P405" s="939" t="s">
        <v>1989</v>
      </c>
      <c r="Q405" s="939" t="s">
        <v>1989</v>
      </c>
      <c r="S405" s="939" t="s">
        <v>2253</v>
      </c>
      <c r="T405" s="939" t="s">
        <v>2252</v>
      </c>
    </row>
    <row r="406" spans="16:20" x14ac:dyDescent="0.25">
      <c r="P406" s="939" t="s">
        <v>2064</v>
      </c>
      <c r="Q406" s="939" t="s">
        <v>2064</v>
      </c>
      <c r="S406" s="939" t="s">
        <v>2255</v>
      </c>
      <c r="T406" s="939" t="s">
        <v>2254</v>
      </c>
    </row>
    <row r="407" spans="16:20" x14ac:dyDescent="0.25">
      <c r="P407" s="939" t="s">
        <v>2051</v>
      </c>
      <c r="Q407" s="939" t="s">
        <v>2051</v>
      </c>
      <c r="S407" s="939"/>
      <c r="T407" s="939" t="s">
        <v>2256</v>
      </c>
    </row>
    <row r="408" spans="16:20" x14ac:dyDescent="0.25">
      <c r="P408" s="939" t="s">
        <v>2236</v>
      </c>
      <c r="Q408" s="939" t="s">
        <v>2236</v>
      </c>
      <c r="S408" s="939" t="s">
        <v>2026</v>
      </c>
      <c r="T408" s="939" t="s">
        <v>2025</v>
      </c>
    </row>
    <row r="409" spans="16:20" x14ac:dyDescent="0.25">
      <c r="P409" s="939"/>
      <c r="Q409" s="939" t="s">
        <v>2657</v>
      </c>
      <c r="S409" s="939" t="s">
        <v>2028</v>
      </c>
      <c r="T409" s="939" t="s">
        <v>2027</v>
      </c>
    </row>
    <row r="410" spans="16:20" x14ac:dyDescent="0.25">
      <c r="P410" s="939"/>
      <c r="Q410" s="939" t="s">
        <v>2658</v>
      </c>
      <c r="S410" s="939" t="s">
        <v>2030</v>
      </c>
      <c r="T410" s="939" t="s">
        <v>2029</v>
      </c>
    </row>
    <row r="411" spans="16:20" x14ac:dyDescent="0.25">
      <c r="P411" s="939"/>
      <c r="Q411" s="939" t="s">
        <v>2659</v>
      </c>
      <c r="S411" s="939" t="s">
        <v>2258</v>
      </c>
      <c r="T411" s="939" t="s">
        <v>2257</v>
      </c>
    </row>
    <row r="412" spans="16:20" x14ac:dyDescent="0.25">
      <c r="P412" s="939"/>
      <c r="Q412" s="939" t="s">
        <v>2660</v>
      </c>
      <c r="S412" s="939"/>
      <c r="T412" s="939" t="s">
        <v>2031</v>
      </c>
    </row>
    <row r="413" spans="16:20" x14ac:dyDescent="0.25">
      <c r="P413" s="939" t="s">
        <v>1991</v>
      </c>
      <c r="Q413" s="939" t="s">
        <v>1991</v>
      </c>
      <c r="S413" s="939" t="s">
        <v>2033</v>
      </c>
      <c r="T413" s="939" t="s">
        <v>2032</v>
      </c>
    </row>
    <row r="414" spans="16:20" x14ac:dyDescent="0.25">
      <c r="P414" s="939" t="s">
        <v>2238</v>
      </c>
      <c r="Q414" s="939" t="s">
        <v>2238</v>
      </c>
      <c r="S414" s="939"/>
      <c r="T414" s="939" t="s">
        <v>2358</v>
      </c>
    </row>
    <row r="415" spans="16:20" x14ac:dyDescent="0.25">
      <c r="P415" s="939" t="s">
        <v>1993</v>
      </c>
      <c r="Q415" s="939" t="s">
        <v>1993</v>
      </c>
      <c r="S415" s="939" t="s">
        <v>2260</v>
      </c>
      <c r="T415" s="939" t="s">
        <v>2259</v>
      </c>
    </row>
    <row r="416" spans="16:20" x14ac:dyDescent="0.25">
      <c r="P416" s="939" t="s">
        <v>1995</v>
      </c>
      <c r="Q416" s="939" t="s">
        <v>1995</v>
      </c>
      <c r="S416" s="939" t="s">
        <v>2035</v>
      </c>
      <c r="T416" s="939" t="s">
        <v>2034</v>
      </c>
    </row>
    <row r="417" spans="16:20" x14ac:dyDescent="0.25">
      <c r="P417" s="939" t="s">
        <v>1997</v>
      </c>
      <c r="Q417" s="939" t="s">
        <v>1997</v>
      </c>
      <c r="S417" s="939" t="s">
        <v>2262</v>
      </c>
      <c r="T417" s="939" t="s">
        <v>2261</v>
      </c>
    </row>
    <row r="418" spans="16:20" x14ac:dyDescent="0.25">
      <c r="P418" s="939" t="s">
        <v>1999</v>
      </c>
      <c r="Q418" s="939" t="s">
        <v>1999</v>
      </c>
      <c r="S418" s="939" t="s">
        <v>1961</v>
      </c>
      <c r="T418" s="939" t="s">
        <v>1962</v>
      </c>
    </row>
    <row r="419" spans="16:20" x14ac:dyDescent="0.25">
      <c r="P419" s="939" t="s">
        <v>2619</v>
      </c>
      <c r="Q419" s="939" t="s">
        <v>2619</v>
      </c>
      <c r="S419" s="939" t="s">
        <v>2037</v>
      </c>
      <c r="T419" s="939" t="s">
        <v>2036</v>
      </c>
    </row>
    <row r="420" spans="16:20" x14ac:dyDescent="0.25">
      <c r="P420" s="939" t="s">
        <v>2493</v>
      </c>
      <c r="Q420" s="939" t="s">
        <v>2493</v>
      </c>
      <c r="S420" s="939"/>
      <c r="T420" s="939" t="s">
        <v>453</v>
      </c>
    </row>
    <row r="421" spans="16:20" x14ac:dyDescent="0.25">
      <c r="P421" s="939" t="s">
        <v>2001</v>
      </c>
      <c r="Q421" s="939" t="s">
        <v>2001</v>
      </c>
      <c r="S421" s="939"/>
      <c r="T421" s="939" t="s">
        <v>2328</v>
      </c>
    </row>
    <row r="422" spans="16:20" x14ac:dyDescent="0.25">
      <c r="P422" s="939" t="s">
        <v>2003</v>
      </c>
      <c r="Q422" s="939" t="s">
        <v>2003</v>
      </c>
      <c r="S422" s="940" t="s">
        <v>2039</v>
      </c>
      <c r="T422" s="940" t="s">
        <v>2038</v>
      </c>
    </row>
    <row r="423" spans="16:20" x14ac:dyDescent="0.25">
      <c r="P423" s="939" t="s">
        <v>2005</v>
      </c>
      <c r="Q423" s="939" t="s">
        <v>2005</v>
      </c>
    </row>
    <row r="424" spans="16:20" x14ac:dyDescent="0.25">
      <c r="P424" s="939" t="s">
        <v>2240</v>
      </c>
      <c r="Q424" s="939" t="s">
        <v>2240</v>
      </c>
    </row>
    <row r="425" spans="16:20" x14ac:dyDescent="0.25">
      <c r="P425" s="939" t="s">
        <v>2562</v>
      </c>
      <c r="Q425" s="939" t="s">
        <v>2562</v>
      </c>
    </row>
    <row r="426" spans="16:20" x14ac:dyDescent="0.25">
      <c r="P426" s="939" t="s">
        <v>2495</v>
      </c>
      <c r="Q426" s="939" t="s">
        <v>2495</v>
      </c>
    </row>
    <row r="427" spans="16:20" x14ac:dyDescent="0.25">
      <c r="P427" s="939" t="s">
        <v>2007</v>
      </c>
      <c r="Q427" s="939" t="s">
        <v>2007</v>
      </c>
    </row>
    <row r="428" spans="16:20" x14ac:dyDescent="0.25">
      <c r="P428" s="939" t="s">
        <v>2242</v>
      </c>
      <c r="Q428" s="939" t="s">
        <v>2242</v>
      </c>
    </row>
    <row r="429" spans="16:20" x14ac:dyDescent="0.25">
      <c r="P429" s="939" t="s">
        <v>2326</v>
      </c>
      <c r="Q429" s="939" t="s">
        <v>2326</v>
      </c>
    </row>
    <row r="430" spans="16:20" x14ac:dyDescent="0.25">
      <c r="P430" s="939" t="s">
        <v>2009</v>
      </c>
      <c r="Q430" s="939"/>
    </row>
    <row r="431" spans="16:20" x14ac:dyDescent="0.25">
      <c r="P431" s="939" t="s">
        <v>2011</v>
      </c>
      <c r="Q431" s="939" t="s">
        <v>2011</v>
      </c>
    </row>
    <row r="432" spans="16:20" x14ac:dyDescent="0.25">
      <c r="P432" s="939" t="s">
        <v>2244</v>
      </c>
      <c r="Q432" s="939" t="s">
        <v>2244</v>
      </c>
    </row>
    <row r="433" spans="16:17" x14ac:dyDescent="0.25">
      <c r="P433" s="939" t="s">
        <v>2013</v>
      </c>
      <c r="Q433" s="939" t="s">
        <v>2013</v>
      </c>
    </row>
    <row r="434" spans="16:17" x14ac:dyDescent="0.25">
      <c r="P434" s="939" t="s">
        <v>2246</v>
      </c>
      <c r="Q434" s="939" t="s">
        <v>2246</v>
      </c>
    </row>
    <row r="435" spans="16:17" x14ac:dyDescent="0.25">
      <c r="P435" s="939"/>
      <c r="Q435" s="939" t="s">
        <v>2661</v>
      </c>
    </row>
    <row r="436" spans="16:17" x14ac:dyDescent="0.25">
      <c r="P436" s="939" t="s">
        <v>2015</v>
      </c>
      <c r="Q436" s="939" t="s">
        <v>2015</v>
      </c>
    </row>
    <row r="437" spans="16:17" x14ac:dyDescent="0.25">
      <c r="P437" s="939" t="s">
        <v>2462</v>
      </c>
      <c r="Q437" s="939" t="s">
        <v>2462</v>
      </c>
    </row>
    <row r="438" spans="16:17" x14ac:dyDescent="0.25">
      <c r="P438" s="939" t="s">
        <v>2017</v>
      </c>
      <c r="Q438" s="939" t="s">
        <v>2017</v>
      </c>
    </row>
    <row r="439" spans="16:17" x14ac:dyDescent="0.25">
      <c r="P439" s="939"/>
      <c r="Q439" s="939" t="s">
        <v>2662</v>
      </c>
    </row>
    <row r="440" spans="16:17" x14ac:dyDescent="0.25">
      <c r="P440" s="939"/>
      <c r="Q440" s="939" t="s">
        <v>2663</v>
      </c>
    </row>
    <row r="441" spans="16:17" x14ac:dyDescent="0.25">
      <c r="P441" s="939" t="s">
        <v>2464</v>
      </c>
      <c r="Q441" s="939" t="s">
        <v>2464</v>
      </c>
    </row>
    <row r="442" spans="16:17" x14ac:dyDescent="0.25">
      <c r="P442" s="939" t="s">
        <v>2019</v>
      </c>
      <c r="Q442" s="939" t="s">
        <v>2019</v>
      </c>
    </row>
    <row r="443" spans="16:17" x14ac:dyDescent="0.25">
      <c r="P443" s="939" t="s">
        <v>2283</v>
      </c>
      <c r="Q443" s="939" t="s">
        <v>2283</v>
      </c>
    </row>
    <row r="444" spans="16:17" x14ac:dyDescent="0.25">
      <c r="P444" s="939" t="s">
        <v>2021</v>
      </c>
      <c r="Q444" s="939" t="s">
        <v>2021</v>
      </c>
    </row>
    <row r="445" spans="16:17" x14ac:dyDescent="0.25">
      <c r="P445" s="939" t="s">
        <v>2269</v>
      </c>
      <c r="Q445" s="939" t="s">
        <v>2269</v>
      </c>
    </row>
    <row r="446" spans="16:17" x14ac:dyDescent="0.25">
      <c r="P446" s="939" t="s">
        <v>2023</v>
      </c>
      <c r="Q446" s="939" t="s">
        <v>2023</v>
      </c>
    </row>
    <row r="447" spans="16:17" x14ac:dyDescent="0.25">
      <c r="P447" s="939" t="s">
        <v>2621</v>
      </c>
      <c r="Q447" s="939" t="s">
        <v>2621</v>
      </c>
    </row>
    <row r="448" spans="16:17" x14ac:dyDescent="0.25">
      <c r="P448" s="939" t="s">
        <v>2248</v>
      </c>
      <c r="Q448" s="939" t="s">
        <v>2248</v>
      </c>
    </row>
    <row r="449" spans="16:17" x14ac:dyDescent="0.25">
      <c r="P449" s="939" t="s">
        <v>2250</v>
      </c>
      <c r="Q449" s="939" t="s">
        <v>2250</v>
      </c>
    </row>
    <row r="450" spans="16:17" x14ac:dyDescent="0.25">
      <c r="P450" s="939" t="s">
        <v>2252</v>
      </c>
      <c r="Q450" s="939" t="s">
        <v>2252</v>
      </c>
    </row>
    <row r="451" spans="16:17" x14ac:dyDescent="0.25">
      <c r="P451" s="939" t="s">
        <v>2254</v>
      </c>
      <c r="Q451" s="939" t="s">
        <v>2254</v>
      </c>
    </row>
    <row r="452" spans="16:17" x14ac:dyDescent="0.25">
      <c r="P452" s="939" t="s">
        <v>2256</v>
      </c>
      <c r="Q452" s="939" t="s">
        <v>2256</v>
      </c>
    </row>
    <row r="453" spans="16:17" x14ac:dyDescent="0.25">
      <c r="P453" s="939" t="s">
        <v>2025</v>
      </c>
      <c r="Q453" s="939" t="s">
        <v>2025</v>
      </c>
    </row>
    <row r="454" spans="16:17" x14ac:dyDescent="0.25">
      <c r="P454" s="939"/>
      <c r="Q454" s="939" t="s">
        <v>2664</v>
      </c>
    </row>
    <row r="455" spans="16:17" x14ac:dyDescent="0.25">
      <c r="P455" s="939" t="s">
        <v>2027</v>
      </c>
      <c r="Q455" s="939" t="s">
        <v>2027</v>
      </c>
    </row>
    <row r="456" spans="16:17" x14ac:dyDescent="0.25">
      <c r="P456" s="939" t="s">
        <v>2029</v>
      </c>
      <c r="Q456" s="939" t="s">
        <v>2029</v>
      </c>
    </row>
    <row r="457" spans="16:17" x14ac:dyDescent="0.25">
      <c r="P457" s="939" t="s">
        <v>2257</v>
      </c>
      <c r="Q457" s="939" t="s">
        <v>2257</v>
      </c>
    </row>
    <row r="458" spans="16:17" x14ac:dyDescent="0.25">
      <c r="P458" s="939" t="s">
        <v>2031</v>
      </c>
      <c r="Q458" s="939" t="s">
        <v>2031</v>
      </c>
    </row>
    <row r="459" spans="16:17" x14ac:dyDescent="0.25">
      <c r="P459" s="939" t="s">
        <v>2032</v>
      </c>
      <c r="Q459" s="939" t="s">
        <v>2032</v>
      </c>
    </row>
    <row r="460" spans="16:17" x14ac:dyDescent="0.25">
      <c r="P460" s="939"/>
      <c r="Q460" s="939" t="s">
        <v>2665</v>
      </c>
    </row>
    <row r="461" spans="16:17" x14ac:dyDescent="0.25">
      <c r="P461" s="939" t="s">
        <v>2358</v>
      </c>
      <c r="Q461" s="939" t="s">
        <v>2358</v>
      </c>
    </row>
    <row r="462" spans="16:17" x14ac:dyDescent="0.25">
      <c r="P462" s="939" t="s">
        <v>2259</v>
      </c>
      <c r="Q462" s="939" t="s">
        <v>2259</v>
      </c>
    </row>
    <row r="463" spans="16:17" x14ac:dyDescent="0.25">
      <c r="P463" s="939" t="s">
        <v>2034</v>
      </c>
      <c r="Q463" s="939" t="s">
        <v>2034</v>
      </c>
    </row>
    <row r="464" spans="16:17" x14ac:dyDescent="0.25">
      <c r="P464" s="939" t="s">
        <v>2261</v>
      </c>
      <c r="Q464" s="939" t="s">
        <v>2261</v>
      </c>
    </row>
    <row r="465" spans="16:17" x14ac:dyDescent="0.25">
      <c r="P465" s="939" t="s">
        <v>1962</v>
      </c>
      <c r="Q465" s="939" t="s">
        <v>1962</v>
      </c>
    </row>
    <row r="466" spans="16:17" x14ac:dyDescent="0.25">
      <c r="P466" s="939" t="s">
        <v>2036</v>
      </c>
      <c r="Q466" s="939" t="s">
        <v>2036</v>
      </c>
    </row>
    <row r="467" spans="16:17" x14ac:dyDescent="0.25">
      <c r="P467" s="939" t="s">
        <v>453</v>
      </c>
      <c r="Q467" s="939" t="s">
        <v>453</v>
      </c>
    </row>
    <row r="468" spans="16:17" x14ac:dyDescent="0.25">
      <c r="P468" s="939" t="s">
        <v>2328</v>
      </c>
      <c r="Q468" s="939" t="s">
        <v>2328</v>
      </c>
    </row>
    <row r="469" spans="16:17" x14ac:dyDescent="0.25">
      <c r="P469" s="939" t="s">
        <v>2038</v>
      </c>
      <c r="Q469" s="939" t="s">
        <v>2038</v>
      </c>
    </row>
    <row r="470" spans="16:17" x14ac:dyDescent="0.25">
      <c r="P470" s="940"/>
      <c r="Q470" s="940" t="s">
        <v>2666</v>
      </c>
    </row>
  </sheetData>
  <mergeCells count="2">
    <mergeCell ref="S1:T1"/>
    <mergeCell ref="K1:L1"/>
  </mergeCells>
  <conditionalFormatting sqref="P2:P469">
    <cfRule type="expression" dxfId="4" priority="4">
      <formula>Q2=""</formula>
    </cfRule>
  </conditionalFormatting>
  <conditionalFormatting sqref="Q2:Q470">
    <cfRule type="expression" dxfId="3" priority="3">
      <formula>P2=""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20032"/>
  </sheetPr>
  <dimension ref="A1:O134"/>
  <sheetViews>
    <sheetView showGridLines="0" workbookViewId="0">
      <selection activeCell="H25" sqref="H25"/>
    </sheetView>
  </sheetViews>
  <sheetFormatPr defaultRowHeight="15.75" x14ac:dyDescent="0.25"/>
  <cols>
    <col min="1" max="1" width="1.77734375" style="347" customWidth="1"/>
    <col min="2" max="2" width="16" style="114" customWidth="1"/>
    <col min="3" max="3" width="16.33203125" style="114" customWidth="1"/>
    <col min="4" max="4" width="52" style="114" customWidth="1"/>
    <col min="5" max="5" width="1.77734375" style="203" customWidth="1"/>
    <col min="6" max="6" width="8.88671875" style="347"/>
    <col min="7" max="7" width="2.77734375" style="347" customWidth="1"/>
    <col min="8" max="8" width="13.77734375" style="347" customWidth="1"/>
    <col min="9" max="9" width="2.77734375" style="347" customWidth="1"/>
    <col min="10" max="10" width="11.77734375" style="347" customWidth="1"/>
    <col min="11" max="11" width="2.77734375" style="347" customWidth="1"/>
    <col min="12" max="12" width="8.88671875" style="347"/>
    <col min="13" max="13" width="2.77734375" style="347" customWidth="1"/>
    <col min="14" max="16384" width="8.88671875" style="347"/>
  </cols>
  <sheetData>
    <row r="1" spans="1:15" x14ac:dyDescent="0.25">
      <c r="A1" s="793"/>
      <c r="B1" s="1537" t="s">
        <v>1266</v>
      </c>
      <c r="C1" s="1537"/>
      <c r="D1" s="1537"/>
      <c r="E1" s="278"/>
    </row>
    <row r="2" spans="1:15" x14ac:dyDescent="0.25">
      <c r="A2" s="794"/>
      <c r="B2" s="870" t="s">
        <v>943</v>
      </c>
      <c r="C2" s="870" t="s">
        <v>467</v>
      </c>
      <c r="D2" s="870" t="s">
        <v>507</v>
      </c>
      <c r="E2" s="188"/>
      <c r="G2" s="347" t="s">
        <v>1788</v>
      </c>
      <c r="I2" s="347" t="s">
        <v>1790</v>
      </c>
      <c r="K2" s="347" t="s">
        <v>499</v>
      </c>
      <c r="M2" s="347" t="s">
        <v>1791</v>
      </c>
      <c r="O2" s="935"/>
    </row>
    <row r="3" spans="1:15" x14ac:dyDescent="0.25">
      <c r="A3" s="795"/>
      <c r="B3" s="1534" t="s">
        <v>1619</v>
      </c>
      <c r="C3" s="1535"/>
      <c r="D3" s="1536"/>
      <c r="E3" s="188"/>
      <c r="H3" s="347" t="s">
        <v>1801</v>
      </c>
      <c r="J3" s="347" t="s">
        <v>1796</v>
      </c>
      <c r="L3" s="347" t="s">
        <v>1794</v>
      </c>
      <c r="N3" s="347" t="s">
        <v>1792</v>
      </c>
    </row>
    <row r="4" spans="1:15" x14ac:dyDescent="0.25">
      <c r="A4" s="794"/>
      <c r="B4" s="1526" t="s">
        <v>1186</v>
      </c>
      <c r="C4" s="1527"/>
      <c r="D4" s="1528"/>
      <c r="E4" s="188"/>
      <c r="H4" s="347" t="s">
        <v>1789</v>
      </c>
      <c r="J4" s="347" t="s">
        <v>1797</v>
      </c>
      <c r="N4" s="347" t="s">
        <v>1793</v>
      </c>
    </row>
    <row r="5" spans="1:15" x14ac:dyDescent="0.25">
      <c r="A5" s="795"/>
      <c r="B5" s="181"/>
      <c r="C5" s="181"/>
      <c r="D5" s="181"/>
      <c r="E5" s="188"/>
      <c r="H5" s="347" t="s">
        <v>943</v>
      </c>
      <c r="J5" s="347" t="s">
        <v>1798</v>
      </c>
    </row>
    <row r="6" spans="1:15" x14ac:dyDescent="0.25">
      <c r="A6" s="795"/>
      <c r="B6" s="181"/>
      <c r="C6" s="181"/>
      <c r="D6" s="181"/>
      <c r="E6" s="188"/>
      <c r="H6" s="347" t="s">
        <v>1795</v>
      </c>
      <c r="J6" s="347" t="s">
        <v>1806</v>
      </c>
    </row>
    <row r="7" spans="1:15" x14ac:dyDescent="0.25">
      <c r="A7" s="795"/>
      <c r="B7" s="703" t="s">
        <v>524</v>
      </c>
      <c r="C7" s="703" t="s">
        <v>449</v>
      </c>
      <c r="D7" s="703" t="s">
        <v>1187</v>
      </c>
      <c r="E7" s="188"/>
      <c r="H7" s="347" t="s">
        <v>1802</v>
      </c>
      <c r="J7" s="347" t="s">
        <v>1809</v>
      </c>
    </row>
    <row r="8" spans="1:15" x14ac:dyDescent="0.25">
      <c r="A8" s="795"/>
      <c r="B8" s="1526" t="s">
        <v>955</v>
      </c>
      <c r="C8" s="1527"/>
      <c r="D8" s="1528"/>
      <c r="E8" s="188"/>
      <c r="H8" s="347" t="s">
        <v>1799</v>
      </c>
    </row>
    <row r="9" spans="1:15" x14ac:dyDescent="0.25">
      <c r="A9" s="795"/>
      <c r="B9" s="181"/>
      <c r="C9" s="181"/>
      <c r="D9" s="181"/>
      <c r="E9" s="188"/>
      <c r="H9" s="347" t="s">
        <v>1800</v>
      </c>
    </row>
    <row r="10" spans="1:15" x14ac:dyDescent="0.25">
      <c r="A10" s="795"/>
      <c r="B10" s="181"/>
      <c r="C10" s="181"/>
      <c r="D10" s="181"/>
      <c r="E10" s="188"/>
      <c r="H10" s="347" t="s">
        <v>1803</v>
      </c>
    </row>
    <row r="11" spans="1:15" x14ac:dyDescent="0.25">
      <c r="A11" s="794"/>
      <c r="B11" s="703"/>
      <c r="C11" s="703"/>
      <c r="D11" s="703"/>
      <c r="E11" s="188"/>
      <c r="H11" s="347" t="s">
        <v>1804</v>
      </c>
    </row>
    <row r="12" spans="1:15" x14ac:dyDescent="0.25">
      <c r="A12" s="794"/>
      <c r="B12" s="352"/>
      <c r="C12" s="352"/>
      <c r="D12" s="352"/>
      <c r="E12" s="188"/>
      <c r="H12" s="347" t="s">
        <v>1805</v>
      </c>
    </row>
    <row r="13" spans="1:15" x14ac:dyDescent="0.25">
      <c r="A13" s="795"/>
      <c r="B13" s="352"/>
      <c r="C13" s="352"/>
      <c r="D13" s="352"/>
      <c r="E13" s="188"/>
      <c r="H13" s="347" t="s">
        <v>1807</v>
      </c>
    </row>
    <row r="14" spans="1:15" x14ac:dyDescent="0.25">
      <c r="A14" s="795"/>
      <c r="B14" s="352"/>
      <c r="C14" s="352"/>
      <c r="D14" s="352"/>
      <c r="E14" s="188"/>
      <c r="H14" s="347" t="s">
        <v>1808</v>
      </c>
    </row>
    <row r="15" spans="1:15" x14ac:dyDescent="0.25">
      <c r="A15" s="795"/>
      <c r="B15" s="703"/>
      <c r="C15" s="703"/>
      <c r="D15" s="703"/>
      <c r="E15" s="188"/>
      <c r="H15" s="347" t="s">
        <v>1810</v>
      </c>
    </row>
    <row r="16" spans="1:15" x14ac:dyDescent="0.25">
      <c r="A16" s="794"/>
      <c r="B16" s="703"/>
      <c r="C16" s="703"/>
      <c r="D16" s="703"/>
      <c r="E16" s="188"/>
      <c r="H16" s="347" t="s">
        <v>1811</v>
      </c>
    </row>
    <row r="17" spans="1:8" x14ac:dyDescent="0.25">
      <c r="A17" s="794"/>
      <c r="B17" s="181"/>
      <c r="C17" s="181"/>
      <c r="D17" s="181"/>
      <c r="E17" s="242"/>
      <c r="H17" s="347" t="s">
        <v>1812</v>
      </c>
    </row>
    <row r="18" spans="1:8" x14ac:dyDescent="0.25">
      <c r="A18" s="795"/>
      <c r="B18" s="181"/>
      <c r="C18" s="181"/>
      <c r="D18" s="181"/>
      <c r="E18" s="242"/>
    </row>
    <row r="19" spans="1:8" x14ac:dyDescent="0.25">
      <c r="A19" s="795"/>
      <c r="B19" s="703"/>
      <c r="C19" s="703"/>
      <c r="D19" s="703"/>
      <c r="E19" s="242"/>
    </row>
    <row r="20" spans="1:8" x14ac:dyDescent="0.25">
      <c r="A20" s="794"/>
      <c r="B20" s="703"/>
      <c r="C20" s="703"/>
      <c r="D20" s="703"/>
      <c r="E20" s="242"/>
    </row>
    <row r="21" spans="1:8" x14ac:dyDescent="0.25">
      <c r="A21" s="795"/>
      <c r="B21" s="1526" t="s">
        <v>1010</v>
      </c>
      <c r="C21" s="1527" t="s">
        <v>953</v>
      </c>
      <c r="D21" s="1528"/>
      <c r="E21" s="242"/>
      <c r="H21" s="1003" t="s">
        <v>2681</v>
      </c>
    </row>
    <row r="22" spans="1:8" x14ac:dyDescent="0.25">
      <c r="A22" s="795"/>
      <c r="B22" s="352"/>
      <c r="C22" s="352"/>
      <c r="D22" s="352"/>
      <c r="E22" s="242"/>
      <c r="H22" s="1003" t="s">
        <v>2682</v>
      </c>
    </row>
    <row r="23" spans="1:8" x14ac:dyDescent="0.25">
      <c r="A23" s="795"/>
      <c r="B23" s="352"/>
      <c r="C23" s="352"/>
      <c r="D23" s="352"/>
      <c r="E23" s="242"/>
      <c r="H23" s="1003" t="s">
        <v>2683</v>
      </c>
    </row>
    <row r="24" spans="1:8" x14ac:dyDescent="0.25">
      <c r="A24" s="795"/>
      <c r="B24" s="352"/>
      <c r="C24" s="352"/>
      <c r="D24" s="352"/>
      <c r="E24" s="242"/>
      <c r="H24" s="1003" t="s">
        <v>2684</v>
      </c>
    </row>
    <row r="25" spans="1:8" x14ac:dyDescent="0.25">
      <c r="A25" s="795"/>
      <c r="B25" s="725"/>
      <c r="C25" s="933"/>
      <c r="D25" s="726"/>
      <c r="E25" s="242"/>
    </row>
    <row r="26" spans="1:8" x14ac:dyDescent="0.25">
      <c r="A26" s="794"/>
      <c r="B26" s="717"/>
      <c r="C26" s="352"/>
      <c r="D26" s="723"/>
      <c r="E26" s="242"/>
    </row>
    <row r="27" spans="1:8" x14ac:dyDescent="0.25">
      <c r="A27" s="795"/>
      <c r="B27" s="717"/>
      <c r="C27" s="352"/>
      <c r="D27" s="723"/>
      <c r="E27" s="242"/>
    </row>
    <row r="28" spans="1:8" x14ac:dyDescent="0.25">
      <c r="A28" s="795"/>
      <c r="B28" s="717" t="s">
        <v>1188</v>
      </c>
      <c r="C28" s="724" t="s">
        <v>449</v>
      </c>
      <c r="D28" s="723" t="s">
        <v>1189</v>
      </c>
      <c r="E28" s="254"/>
    </row>
    <row r="29" spans="1:8" x14ac:dyDescent="0.25">
      <c r="A29" s="795"/>
      <c r="B29" s="1534" t="s">
        <v>1620</v>
      </c>
      <c r="C29" s="1535"/>
      <c r="D29" s="1536"/>
      <c r="E29" s="254"/>
      <c r="H29" s="798"/>
    </row>
    <row r="30" spans="1:8" x14ac:dyDescent="0.25">
      <c r="A30" s="242"/>
      <c r="B30" s="352"/>
      <c r="C30" s="352"/>
      <c r="D30" s="352"/>
      <c r="E30" s="242"/>
    </row>
    <row r="31" spans="1:8" x14ac:dyDescent="0.25">
      <c r="A31" s="795"/>
      <c r="B31" s="352"/>
      <c r="C31" s="352"/>
      <c r="D31" s="352"/>
      <c r="E31" s="254"/>
    </row>
    <row r="32" spans="1:8" x14ac:dyDescent="0.25">
      <c r="A32" s="795"/>
      <c r="B32" s="352"/>
      <c r="C32" s="352"/>
      <c r="D32" s="352"/>
      <c r="E32" s="795"/>
    </row>
    <row r="33" spans="1:5" x14ac:dyDescent="0.25">
      <c r="A33" s="794"/>
      <c r="B33" s="1534" t="s">
        <v>1664</v>
      </c>
      <c r="C33" s="1535"/>
      <c r="D33" s="1536"/>
      <c r="E33" s="188"/>
    </row>
    <row r="34" spans="1:5" x14ac:dyDescent="0.25">
      <c r="A34" s="795"/>
      <c r="B34" s="1526" t="s">
        <v>1036</v>
      </c>
      <c r="C34" s="1527"/>
      <c r="D34" s="1528"/>
      <c r="E34" s="188"/>
    </row>
    <row r="35" spans="1:5" x14ac:dyDescent="0.25">
      <c r="A35" s="795"/>
      <c r="B35" s="720"/>
      <c r="C35" s="720"/>
      <c r="D35" s="720"/>
      <c r="E35" s="188"/>
    </row>
    <row r="36" spans="1:5" x14ac:dyDescent="0.25">
      <c r="A36" s="795"/>
      <c r="B36" s="721"/>
      <c r="C36" s="721"/>
      <c r="D36" s="721"/>
      <c r="E36" s="188"/>
    </row>
    <row r="37" spans="1:5" x14ac:dyDescent="0.25">
      <c r="A37" s="795"/>
      <c r="B37" s="721"/>
      <c r="C37" s="721"/>
      <c r="D37" s="721"/>
      <c r="E37" s="188"/>
    </row>
    <row r="38" spans="1:5" x14ac:dyDescent="0.25">
      <c r="A38" s="794"/>
      <c r="B38" s="722"/>
      <c r="C38" s="722"/>
      <c r="D38" s="722"/>
      <c r="E38" s="188"/>
    </row>
    <row r="39" spans="1:5" x14ac:dyDescent="0.25">
      <c r="A39" s="794"/>
      <c r="B39" s="719"/>
      <c r="C39" s="719"/>
      <c r="D39" s="719"/>
      <c r="E39" s="188"/>
    </row>
    <row r="40" spans="1:5" x14ac:dyDescent="0.25">
      <c r="A40" s="795"/>
      <c r="B40" s="933"/>
      <c r="C40" s="933"/>
      <c r="D40" s="933"/>
      <c r="E40" s="188"/>
    </row>
    <row r="41" spans="1:5" x14ac:dyDescent="0.25">
      <c r="A41" s="794"/>
      <c r="B41" s="352"/>
      <c r="C41" s="352"/>
      <c r="D41" s="352"/>
      <c r="E41" s="254"/>
    </row>
    <row r="42" spans="1:5" x14ac:dyDescent="0.25">
      <c r="A42" s="794"/>
      <c r="B42" s="352"/>
      <c r="C42" s="352"/>
      <c r="D42" s="352"/>
      <c r="E42" s="795"/>
    </row>
    <row r="43" spans="1:5" x14ac:dyDescent="0.25">
      <c r="A43" s="794"/>
      <c r="B43" s="352"/>
      <c r="C43" s="352"/>
      <c r="D43" s="352"/>
      <c r="E43" s="188"/>
    </row>
    <row r="44" spans="1:5" x14ac:dyDescent="0.25">
      <c r="A44" s="794"/>
      <c r="B44" s="181"/>
      <c r="C44" s="181"/>
      <c r="D44" s="181"/>
      <c r="E44" s="188"/>
    </row>
    <row r="45" spans="1:5" x14ac:dyDescent="0.25">
      <c r="A45" s="794"/>
      <c r="B45" s="181"/>
      <c r="C45" s="181"/>
      <c r="D45" s="181"/>
      <c r="E45" s="188"/>
    </row>
    <row r="46" spans="1:5" x14ac:dyDescent="0.25">
      <c r="A46" s="794"/>
      <c r="B46" s="703"/>
      <c r="C46" s="933"/>
      <c r="D46" s="703"/>
      <c r="E46" s="188"/>
    </row>
    <row r="47" spans="1:5" x14ac:dyDescent="0.25">
      <c r="A47" s="794"/>
      <c r="B47" s="181"/>
      <c r="C47" s="181"/>
      <c r="D47" s="181"/>
      <c r="E47" s="188"/>
    </row>
    <row r="48" spans="1:5" x14ac:dyDescent="0.25">
      <c r="A48" s="794"/>
      <c r="B48" s="181"/>
      <c r="C48" s="181"/>
      <c r="D48" s="181"/>
      <c r="E48" s="242"/>
    </row>
    <row r="49" spans="1:5" x14ac:dyDescent="0.25">
      <c r="A49" s="795"/>
      <c r="B49" s="703"/>
      <c r="C49" s="703"/>
      <c r="D49" s="703"/>
      <c r="E49" s="242"/>
    </row>
    <row r="50" spans="1:5" x14ac:dyDescent="0.25">
      <c r="A50" s="795"/>
      <c r="B50" s="700"/>
      <c r="C50" s="700"/>
      <c r="D50" s="702"/>
      <c r="E50" s="242"/>
    </row>
    <row r="51" spans="1:5" x14ac:dyDescent="0.25">
      <c r="A51" s="795"/>
      <c r="B51" s="352"/>
      <c r="C51" s="352"/>
      <c r="D51" s="181"/>
      <c r="E51" s="242"/>
    </row>
    <row r="52" spans="1:5" x14ac:dyDescent="0.25">
      <c r="A52" s="795"/>
      <c r="B52" s="352"/>
      <c r="C52" s="352"/>
      <c r="D52" s="181"/>
      <c r="E52" s="242"/>
    </row>
    <row r="53" spans="1:5" x14ac:dyDescent="0.25">
      <c r="A53" s="795"/>
      <c r="B53" s="352"/>
      <c r="C53" s="352"/>
      <c r="D53" s="181"/>
      <c r="E53" s="242"/>
    </row>
    <row r="54" spans="1:5" x14ac:dyDescent="0.25">
      <c r="A54" s="795"/>
      <c r="B54" s="352"/>
      <c r="C54" s="352"/>
      <c r="D54" s="181"/>
      <c r="E54" s="242"/>
    </row>
    <row r="55" spans="1:5" x14ac:dyDescent="0.25">
      <c r="A55" s="795"/>
      <c r="B55" s="933"/>
      <c r="C55" s="933"/>
      <c r="D55" s="703"/>
      <c r="E55" s="242"/>
    </row>
    <row r="56" spans="1:5" x14ac:dyDescent="0.25">
      <c r="A56" s="795"/>
      <c r="B56" s="700"/>
      <c r="C56" s="700"/>
      <c r="D56" s="700"/>
      <c r="E56" s="242"/>
    </row>
    <row r="57" spans="1:5" x14ac:dyDescent="0.25">
      <c r="A57" s="795"/>
      <c r="B57" s="352"/>
      <c r="C57" s="352"/>
      <c r="D57" s="181"/>
      <c r="E57" s="242"/>
    </row>
    <row r="58" spans="1:5" x14ac:dyDescent="0.25">
      <c r="A58" s="795"/>
      <c r="B58" s="352"/>
      <c r="C58" s="352"/>
      <c r="D58" s="181"/>
      <c r="E58" s="242"/>
    </row>
    <row r="59" spans="1:5" x14ac:dyDescent="0.25">
      <c r="A59" s="795"/>
      <c r="B59" s="352"/>
      <c r="C59" s="352"/>
      <c r="D59" s="181"/>
      <c r="E59" s="242"/>
    </row>
    <row r="60" spans="1:5" x14ac:dyDescent="0.25">
      <c r="A60" s="795"/>
      <c r="B60" s="933"/>
      <c r="C60" s="933"/>
      <c r="D60" s="933"/>
      <c r="E60" s="242"/>
    </row>
    <row r="61" spans="1:5" x14ac:dyDescent="0.25">
      <c r="A61" s="795"/>
      <c r="B61" s="700"/>
      <c r="C61" s="700"/>
      <c r="D61" s="700"/>
      <c r="E61" s="242"/>
    </row>
    <row r="62" spans="1:5" x14ac:dyDescent="0.25">
      <c r="A62" s="242"/>
      <c r="B62" s="352"/>
      <c r="C62" s="352"/>
      <c r="D62" s="352"/>
      <c r="E62" s="242"/>
    </row>
    <row r="63" spans="1:5" x14ac:dyDescent="0.25">
      <c r="A63" s="794"/>
      <c r="B63" s="933"/>
      <c r="C63" s="933"/>
      <c r="D63" s="933"/>
      <c r="E63" s="430"/>
    </row>
    <row r="64" spans="1:5" x14ac:dyDescent="0.25">
      <c r="A64" s="794"/>
      <c r="B64" s="352"/>
      <c r="C64" s="352"/>
      <c r="D64" s="352"/>
      <c r="E64" s="430"/>
    </row>
    <row r="65" spans="1:5" x14ac:dyDescent="0.25">
      <c r="A65" s="794"/>
      <c r="B65" s="352"/>
      <c r="C65" s="352"/>
      <c r="D65" s="352"/>
      <c r="E65" s="430"/>
    </row>
    <row r="66" spans="1:5" x14ac:dyDescent="0.25">
      <c r="A66" s="795"/>
      <c r="B66" s="1526" t="s">
        <v>1037</v>
      </c>
      <c r="C66" s="1527"/>
      <c r="D66" s="1527"/>
      <c r="E66" s="430"/>
    </row>
    <row r="67" spans="1:5" x14ac:dyDescent="0.25">
      <c r="A67" s="795"/>
      <c r="B67" s="700"/>
      <c r="C67" s="700"/>
      <c r="D67" s="727"/>
      <c r="E67" s="430"/>
    </row>
    <row r="68" spans="1:5" x14ac:dyDescent="0.25">
      <c r="A68" s="241"/>
      <c r="B68" s="352"/>
      <c r="C68" s="352"/>
      <c r="D68" s="854"/>
      <c r="E68" s="242"/>
    </row>
    <row r="69" spans="1:5" x14ac:dyDescent="0.25">
      <c r="A69" s="796"/>
      <c r="B69" s="352"/>
      <c r="C69" s="352"/>
      <c r="D69" s="854"/>
      <c r="E69" s="430"/>
    </row>
    <row r="70" spans="1:5" x14ac:dyDescent="0.25">
      <c r="A70" s="197"/>
      <c r="B70" s="352"/>
      <c r="C70" s="352"/>
      <c r="D70" s="854"/>
      <c r="E70" s="430"/>
    </row>
    <row r="71" spans="1:5" x14ac:dyDescent="0.25">
      <c r="A71" s="197"/>
      <c r="B71" s="352"/>
      <c r="C71" s="352"/>
      <c r="D71" s="854"/>
      <c r="E71" s="435"/>
    </row>
    <row r="72" spans="1:5" x14ac:dyDescent="0.25">
      <c r="A72" s="197"/>
      <c r="B72" s="1529"/>
      <c r="C72" s="1529"/>
      <c r="D72" s="1529"/>
      <c r="E72" s="283"/>
    </row>
    <row r="73" spans="1:5" x14ac:dyDescent="0.25">
      <c r="A73" s="197"/>
      <c r="B73" s="711"/>
      <c r="C73" s="711"/>
      <c r="D73" s="711"/>
      <c r="E73" s="283"/>
    </row>
    <row r="74" spans="1:5" x14ac:dyDescent="0.25">
      <c r="A74" s="197"/>
      <c r="B74" s="932"/>
      <c r="C74" s="932"/>
      <c r="D74" s="932"/>
      <c r="E74" s="283"/>
    </row>
    <row r="75" spans="1:5" x14ac:dyDescent="0.25">
      <c r="A75" s="197"/>
      <c r="B75" s="932"/>
      <c r="C75" s="932"/>
      <c r="D75" s="932"/>
      <c r="E75" s="283"/>
    </row>
    <row r="76" spans="1:5" x14ac:dyDescent="0.25">
      <c r="A76" s="197"/>
      <c r="B76" s="932"/>
      <c r="C76" s="932"/>
      <c r="D76" s="932"/>
      <c r="E76" s="283"/>
    </row>
    <row r="77" spans="1:5" x14ac:dyDescent="0.25">
      <c r="A77" s="197"/>
      <c r="B77" s="932"/>
      <c r="C77" s="932"/>
      <c r="D77" s="932"/>
      <c r="E77" s="283"/>
    </row>
    <row r="78" spans="1:5" x14ac:dyDescent="0.25">
      <c r="A78" s="197"/>
      <c r="B78" s="932"/>
      <c r="C78" s="932"/>
      <c r="D78" s="932"/>
      <c r="E78" s="283"/>
    </row>
    <row r="79" spans="1:5" x14ac:dyDescent="0.25">
      <c r="A79" s="797"/>
      <c r="B79" s="932"/>
      <c r="C79" s="932"/>
      <c r="D79" s="712"/>
      <c r="E79" s="283"/>
    </row>
    <row r="80" spans="1:5" x14ac:dyDescent="0.25">
      <c r="A80" s="797"/>
      <c r="B80" s="932"/>
      <c r="C80" s="932"/>
      <c r="D80" s="712"/>
      <c r="E80" s="283"/>
    </row>
    <row r="81" spans="1:5" x14ac:dyDescent="0.25">
      <c r="A81" s="797"/>
      <c r="B81" s="932"/>
      <c r="C81" s="932"/>
      <c r="D81" s="712"/>
      <c r="E81" s="283"/>
    </row>
    <row r="82" spans="1:5" x14ac:dyDescent="0.25">
      <c r="A82" s="797"/>
      <c r="B82" s="932"/>
      <c r="C82" s="932"/>
      <c r="D82" s="712"/>
      <c r="E82" s="283"/>
    </row>
    <row r="83" spans="1:5" x14ac:dyDescent="0.25">
      <c r="A83" s="797"/>
      <c r="B83" s="932"/>
      <c r="C83" s="932"/>
      <c r="D83" s="932"/>
      <c r="E83" s="283"/>
    </row>
    <row r="84" spans="1:5" x14ac:dyDescent="0.25">
      <c r="A84" s="797"/>
      <c r="B84" s="932"/>
      <c r="C84" s="932"/>
      <c r="D84" s="932"/>
      <c r="E84" s="283"/>
    </row>
    <row r="85" spans="1:5" x14ac:dyDescent="0.25">
      <c r="A85" s="797"/>
      <c r="B85" s="932"/>
      <c r="C85" s="932"/>
      <c r="D85" s="932"/>
      <c r="E85" s="283"/>
    </row>
    <row r="86" spans="1:5" x14ac:dyDescent="0.25">
      <c r="A86" s="797"/>
      <c r="B86" s="932"/>
      <c r="C86" s="932"/>
      <c r="D86" s="932"/>
      <c r="E86" s="283"/>
    </row>
    <row r="87" spans="1:5" x14ac:dyDescent="0.25">
      <c r="A87" s="797"/>
      <c r="B87" s="932"/>
      <c r="C87" s="932"/>
      <c r="D87" s="932"/>
      <c r="E87" s="283"/>
    </row>
    <row r="88" spans="1:5" x14ac:dyDescent="0.25">
      <c r="A88" s="797"/>
      <c r="B88" s="932"/>
      <c r="C88" s="932"/>
      <c r="D88" s="932"/>
      <c r="E88" s="283"/>
    </row>
    <row r="89" spans="1:5" x14ac:dyDescent="0.25">
      <c r="A89" s="797"/>
      <c r="B89" s="932"/>
      <c r="C89" s="932"/>
      <c r="D89" s="932"/>
      <c r="E89" s="283"/>
    </row>
    <row r="90" spans="1:5" x14ac:dyDescent="0.25">
      <c r="A90" s="797"/>
      <c r="B90" s="932"/>
      <c r="C90" s="932"/>
      <c r="D90" s="932"/>
      <c r="E90" s="283"/>
    </row>
    <row r="91" spans="1:5" x14ac:dyDescent="0.25">
      <c r="A91" s="797"/>
      <c r="B91" s="932"/>
      <c r="C91" s="932"/>
      <c r="D91" s="932"/>
      <c r="E91" s="932"/>
    </row>
    <row r="92" spans="1:5" x14ac:dyDescent="0.25">
      <c r="A92" s="797"/>
      <c r="B92" s="1530"/>
      <c r="C92" s="1530"/>
      <c r="D92" s="1530"/>
      <c r="E92" s="284"/>
    </row>
    <row r="93" spans="1:5" x14ac:dyDescent="0.25">
      <c r="A93" s="797"/>
      <c r="B93" s="932"/>
      <c r="C93" s="932"/>
      <c r="D93" s="932"/>
      <c r="E93" s="284"/>
    </row>
    <row r="94" spans="1:5" x14ac:dyDescent="0.25">
      <c r="A94" s="797"/>
      <c r="B94" s="932"/>
      <c r="C94" s="932"/>
      <c r="D94" s="932"/>
      <c r="E94" s="932"/>
    </row>
    <row r="95" spans="1:5" x14ac:dyDescent="0.25">
      <c r="A95" s="797"/>
      <c r="B95" s="932"/>
      <c r="C95" s="932"/>
      <c r="D95" s="932"/>
      <c r="E95" s="932"/>
    </row>
    <row r="96" spans="1:5" x14ac:dyDescent="0.25">
      <c r="A96" s="797"/>
      <c r="B96" s="932"/>
      <c r="C96" s="932"/>
      <c r="D96" s="932"/>
      <c r="E96" s="284"/>
    </row>
    <row r="97" spans="1:5" x14ac:dyDescent="0.25">
      <c r="A97" s="797"/>
      <c r="B97" s="932"/>
      <c r="C97" s="932"/>
      <c r="D97" s="932"/>
      <c r="E97" s="284"/>
    </row>
    <row r="98" spans="1:5" x14ac:dyDescent="0.25">
      <c r="A98" s="797"/>
      <c r="B98" s="932"/>
      <c r="C98" s="932"/>
      <c r="D98" s="932"/>
      <c r="E98" s="197"/>
    </row>
    <row r="99" spans="1:5" x14ac:dyDescent="0.25">
      <c r="A99" s="797"/>
      <c r="B99" s="932"/>
      <c r="C99" s="932"/>
      <c r="D99" s="932"/>
      <c r="E99" s="197"/>
    </row>
    <row r="100" spans="1:5" x14ac:dyDescent="0.25">
      <c r="A100" s="797"/>
      <c r="B100" s="932"/>
      <c r="C100" s="932"/>
      <c r="D100" s="932"/>
      <c r="E100" s="197"/>
    </row>
    <row r="101" spans="1:5" x14ac:dyDescent="0.25">
      <c r="A101" s="797"/>
      <c r="B101" s="932"/>
      <c r="C101" s="932"/>
      <c r="D101" s="932"/>
      <c r="E101" s="197"/>
    </row>
    <row r="102" spans="1:5" x14ac:dyDescent="0.25">
      <c r="A102" s="797"/>
      <c r="B102" s="932"/>
      <c r="C102" s="932"/>
      <c r="D102" s="932"/>
      <c r="E102" s="197"/>
    </row>
    <row r="103" spans="1:5" x14ac:dyDescent="0.25">
      <c r="A103" s="797"/>
      <c r="B103" s="932"/>
      <c r="C103" s="932"/>
      <c r="D103" s="932"/>
      <c r="E103" s="197"/>
    </row>
    <row r="104" spans="1:5" x14ac:dyDescent="0.25">
      <c r="A104" s="797"/>
      <c r="B104" s="932"/>
      <c r="C104" s="932"/>
      <c r="D104" s="932"/>
      <c r="E104" s="932"/>
    </row>
    <row r="105" spans="1:5" x14ac:dyDescent="0.25">
      <c r="A105" s="797"/>
      <c r="B105" s="932"/>
      <c r="C105" s="932"/>
      <c r="D105" s="932"/>
      <c r="E105" s="283"/>
    </row>
    <row r="106" spans="1:5" x14ac:dyDescent="0.25">
      <c r="A106" s="797"/>
      <c r="B106" s="932"/>
      <c r="C106" s="932"/>
      <c r="D106" s="932"/>
      <c r="E106" s="283"/>
    </row>
    <row r="107" spans="1:5" x14ac:dyDescent="0.25">
      <c r="A107" s="797"/>
      <c r="B107" s="1530"/>
      <c r="C107" s="1530"/>
      <c r="D107" s="1530"/>
      <c r="E107" s="283"/>
    </row>
    <row r="108" spans="1:5" x14ac:dyDescent="0.25">
      <c r="A108" s="797"/>
      <c r="B108" s="932"/>
      <c r="C108" s="1520"/>
      <c r="D108" s="1520"/>
      <c r="E108" s="283"/>
    </row>
    <row r="109" spans="1:5" x14ac:dyDescent="0.25">
      <c r="A109" s="797"/>
      <c r="B109" s="932"/>
      <c r="C109" s="1520"/>
      <c r="D109" s="1520"/>
      <c r="E109" s="283"/>
    </row>
    <row r="110" spans="1:5" x14ac:dyDescent="0.25">
      <c r="A110" s="797"/>
      <c r="B110" s="932"/>
      <c r="C110" s="1520"/>
      <c r="D110" s="1520"/>
      <c r="E110" s="283"/>
    </row>
    <row r="111" spans="1:5" x14ac:dyDescent="0.25">
      <c r="A111" s="797"/>
      <c r="B111" s="932"/>
      <c r="C111" s="1520"/>
      <c r="D111" s="1520"/>
      <c r="E111" s="283"/>
    </row>
    <row r="112" spans="1:5" x14ac:dyDescent="0.25">
      <c r="A112" s="797"/>
      <c r="B112" s="932"/>
      <c r="C112" s="1520"/>
      <c r="D112" s="1520"/>
      <c r="E112" s="283"/>
    </row>
    <row r="113" spans="1:5" x14ac:dyDescent="0.25">
      <c r="A113" s="797"/>
      <c r="B113" s="932"/>
      <c r="C113" s="1520"/>
      <c r="D113" s="1520"/>
      <c r="E113" s="283"/>
    </row>
    <row r="114" spans="1:5" x14ac:dyDescent="0.25">
      <c r="A114" s="797"/>
      <c r="B114" s="932"/>
      <c r="C114" s="1520"/>
      <c r="D114" s="1520"/>
      <c r="E114" s="283"/>
    </row>
    <row r="115" spans="1:5" x14ac:dyDescent="0.25">
      <c r="A115" s="798"/>
      <c r="B115" s="197"/>
      <c r="C115" s="197"/>
      <c r="D115" s="197"/>
      <c r="E115" s="283"/>
    </row>
    <row r="116" spans="1:5" x14ac:dyDescent="0.25">
      <c r="A116" s="798"/>
      <c r="B116" s="197"/>
      <c r="C116" s="197"/>
      <c r="D116" s="197"/>
      <c r="E116" s="283"/>
    </row>
    <row r="117" spans="1:5" x14ac:dyDescent="0.25">
      <c r="A117" s="798"/>
      <c r="B117" s="197"/>
      <c r="C117" s="197"/>
      <c r="D117" s="197"/>
      <c r="E117" s="283"/>
    </row>
    <row r="118" spans="1:5" x14ac:dyDescent="0.25">
      <c r="A118" s="798"/>
      <c r="B118" s="197"/>
      <c r="C118" s="197"/>
      <c r="D118" s="197"/>
      <c r="E118" s="283"/>
    </row>
    <row r="119" spans="1:5" x14ac:dyDescent="0.25">
      <c r="A119" s="798"/>
      <c r="B119" s="250"/>
      <c r="C119" s="250"/>
      <c r="D119" s="250"/>
      <c r="E119" s="283"/>
    </row>
    <row r="120" spans="1:5" x14ac:dyDescent="0.25">
      <c r="A120" s="798"/>
      <c r="B120" s="250"/>
      <c r="C120" s="250"/>
      <c r="D120" s="250"/>
    </row>
    <row r="121" spans="1:5" x14ac:dyDescent="0.25">
      <c r="A121" s="798"/>
      <c r="B121" s="250"/>
      <c r="C121" s="250"/>
      <c r="D121" s="250"/>
    </row>
    <row r="122" spans="1:5" x14ac:dyDescent="0.25">
      <c r="A122" s="798"/>
      <c r="B122" s="250"/>
      <c r="C122" s="250"/>
      <c r="D122" s="250"/>
    </row>
    <row r="123" spans="1:5" x14ac:dyDescent="0.25">
      <c r="A123" s="798"/>
      <c r="B123" s="250"/>
      <c r="C123" s="250"/>
      <c r="D123" s="250"/>
    </row>
    <row r="124" spans="1:5" x14ac:dyDescent="0.25">
      <c r="A124" s="798"/>
      <c r="B124" s="250"/>
      <c r="C124" s="250"/>
      <c r="D124" s="250"/>
    </row>
    <row r="125" spans="1:5" x14ac:dyDescent="0.25">
      <c r="A125" s="798"/>
      <c r="B125" s="250"/>
      <c r="C125" s="250"/>
      <c r="D125" s="250"/>
    </row>
    <row r="126" spans="1:5" x14ac:dyDescent="0.25">
      <c r="A126" s="798"/>
      <c r="B126" s="250"/>
      <c r="C126" s="250"/>
      <c r="D126" s="250"/>
    </row>
    <row r="127" spans="1:5" x14ac:dyDescent="0.25">
      <c r="A127" s="798"/>
      <c r="B127" s="250"/>
      <c r="C127" s="250"/>
      <c r="D127" s="250"/>
    </row>
    <row r="128" spans="1:5" x14ac:dyDescent="0.25">
      <c r="A128" s="798"/>
      <c r="B128" s="250"/>
      <c r="C128" s="250"/>
      <c r="D128" s="250"/>
    </row>
    <row r="129" spans="1:4" x14ac:dyDescent="0.25">
      <c r="A129" s="798"/>
      <c r="B129" s="250"/>
      <c r="C129" s="250"/>
      <c r="D129" s="250"/>
    </row>
    <row r="130" spans="1:4" x14ac:dyDescent="0.25">
      <c r="A130" s="798"/>
      <c r="B130" s="250"/>
      <c r="C130" s="250"/>
      <c r="D130" s="250"/>
    </row>
    <row r="131" spans="1:4" x14ac:dyDescent="0.25">
      <c r="B131" s="250"/>
      <c r="C131" s="250"/>
      <c r="D131" s="250"/>
    </row>
    <row r="132" spans="1:4" x14ac:dyDescent="0.25">
      <c r="B132" s="250"/>
      <c r="C132" s="250"/>
      <c r="D132" s="250"/>
    </row>
    <row r="133" spans="1:4" x14ac:dyDescent="0.25">
      <c r="B133" s="250"/>
      <c r="C133" s="250"/>
      <c r="D133" s="250"/>
    </row>
    <row r="134" spans="1:4" x14ac:dyDescent="0.25">
      <c r="B134" s="250"/>
      <c r="C134" s="250"/>
      <c r="D134" s="250"/>
    </row>
  </sheetData>
  <mergeCells count="19">
    <mergeCell ref="C114:D114"/>
    <mergeCell ref="B34:D34"/>
    <mergeCell ref="B66:D66"/>
    <mergeCell ref="B72:D72"/>
    <mergeCell ref="B92:D92"/>
    <mergeCell ref="B107:D107"/>
    <mergeCell ref="C108:D108"/>
    <mergeCell ref="C109:D109"/>
    <mergeCell ref="C110:D110"/>
    <mergeCell ref="C111:D111"/>
    <mergeCell ref="C112:D112"/>
    <mergeCell ref="C113:D113"/>
    <mergeCell ref="B33:D33"/>
    <mergeCell ref="B4:D4"/>
    <mergeCell ref="B1:D1"/>
    <mergeCell ref="B3:D3"/>
    <mergeCell ref="B8:D8"/>
    <mergeCell ref="B21:D21"/>
    <mergeCell ref="B29:D2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MY105"/>
  <sheetViews>
    <sheetView showGridLines="0" topLeftCell="J34" zoomScaleNormal="100" workbookViewId="0">
      <selection activeCell="L72" sqref="L72"/>
    </sheetView>
  </sheetViews>
  <sheetFormatPr defaultRowHeight="15" customHeight="1" x14ac:dyDescent="0.3"/>
  <cols>
    <col min="1" max="1" width="1.77734375" customWidth="1"/>
    <col min="2" max="2" width="24.109375" style="114" customWidth="1"/>
    <col min="3" max="3" width="45" style="114" customWidth="1"/>
    <col min="4" max="4" width="31.109375" style="114" customWidth="1"/>
    <col min="5" max="5" width="1.77734375" customWidth="1"/>
    <col min="6" max="6" width="13.77734375" style="179" customWidth="1"/>
    <col min="7" max="7" width="43.88671875" style="114" customWidth="1"/>
    <col min="8" max="8" width="42.77734375" style="114" customWidth="1"/>
    <col min="9" max="9" width="1.77734375" style="698" customWidth="1"/>
    <col min="10" max="10" width="7.77734375" style="114" customWidth="1"/>
    <col min="11" max="11" width="30" style="114" customWidth="1"/>
    <col min="12" max="12" width="19.5546875" style="114" customWidth="1"/>
    <col min="13" max="13" width="1.77734375" style="236" customWidth="1"/>
    <col min="14" max="14" width="11.44140625" style="175" customWidth="1"/>
    <col min="15" max="15" width="12.5546875" style="175" customWidth="1"/>
    <col min="16" max="16" width="9.77734375" style="175" customWidth="1"/>
    <col min="17" max="17" width="1.77734375" style="203" customWidth="1"/>
    <col min="18" max="18" width="2.77734375" style="694" customWidth="1"/>
    <col min="19" max="19" width="3.109375" style="694" customWidth="1"/>
    <col min="20" max="20" width="3.77734375" style="694" customWidth="1"/>
    <col min="21" max="25" width="10.88671875" style="694" customWidth="1"/>
    <col min="26" max="26" width="4.77734375" style="694" customWidth="1"/>
    <col min="27" max="27" width="13.44140625" style="694" customWidth="1"/>
    <col min="28" max="28" width="8.33203125" style="694" customWidth="1"/>
    <col min="29" max="29" width="2.88671875" style="694" customWidth="1"/>
    <col min="30" max="30" width="12.5546875" style="694" customWidth="1"/>
    <col min="31" max="31" width="2.88671875" style="694" customWidth="1"/>
    <col min="32" max="32" width="8.33203125" style="694" customWidth="1"/>
    <col min="33" max="33" width="23" style="694" customWidth="1"/>
    <col min="34" max="34" width="2.77734375" style="694" customWidth="1"/>
    <col min="35" max="35" width="13.109375" style="694" customWidth="1"/>
    <col min="36" max="36" width="4.77734375" style="694" customWidth="1"/>
    <col min="37" max="38" width="5.77734375" style="694" customWidth="1"/>
    <col min="39" max="39" width="6.44140625" style="694" customWidth="1"/>
    <col min="40" max="40" width="1.77734375" customWidth="1"/>
    <col min="41" max="41" width="16.6640625" style="694" customWidth="1"/>
    <col min="42" max="42" width="11.44140625" style="694" customWidth="1"/>
    <col min="43" max="43" width="8" style="694" customWidth="1"/>
    <col min="44" max="44" width="8.77734375" style="694" customWidth="1"/>
    <col min="45" max="48" width="4.77734375" style="694" customWidth="1"/>
    <col min="49" max="49" width="2.77734375" style="694" customWidth="1"/>
    <col min="50" max="50" width="4.77734375" style="48" customWidth="1"/>
    <col min="51" max="56" width="4.77734375" style="694" customWidth="1"/>
    <col min="57" max="57" width="11.44140625" style="694" customWidth="1"/>
    <col min="58" max="58" width="4.77734375" style="694" customWidth="1"/>
    <col min="59" max="59" width="57" style="694" customWidth="1"/>
    <col min="60" max="1037" width="10.88671875" style="694" customWidth="1"/>
  </cols>
  <sheetData>
    <row r="1" spans="1:1037" s="117" customFormat="1" ht="15" customHeight="1" x14ac:dyDescent="0.3">
      <c r="A1" s="193"/>
      <c r="B1" s="1521" t="s">
        <v>3657</v>
      </c>
      <c r="C1" s="1521"/>
      <c r="D1" s="1521"/>
      <c r="E1" s="734"/>
      <c r="F1" s="1521" t="s">
        <v>1623</v>
      </c>
      <c r="G1" s="1521"/>
      <c r="H1" s="1521"/>
      <c r="I1" s="185"/>
      <c r="J1" s="1521" t="s">
        <v>1094</v>
      </c>
      <c r="K1" s="1521"/>
      <c r="L1" s="1521"/>
      <c r="M1" s="185"/>
      <c r="N1" s="186"/>
      <c r="O1" s="186"/>
      <c r="P1" s="186"/>
      <c r="Q1" s="278"/>
      <c r="R1" s="175"/>
      <c r="S1" s="1598" t="s">
        <v>326</v>
      </c>
      <c r="T1" s="1598"/>
      <c r="U1" s="1598"/>
      <c r="V1" s="1598"/>
      <c r="W1" s="1598"/>
      <c r="X1" s="1598"/>
      <c r="Y1" s="1598"/>
      <c r="Z1" s="698"/>
      <c r="AA1" s="115" t="s">
        <v>266</v>
      </c>
      <c r="AB1" s="116" t="s">
        <v>267</v>
      </c>
      <c r="AC1" s="116" t="s">
        <v>268</v>
      </c>
      <c r="AD1" s="116" t="s">
        <v>269</v>
      </c>
      <c r="AE1" s="116" t="s">
        <v>270</v>
      </c>
      <c r="AF1" s="116" t="s">
        <v>271</v>
      </c>
      <c r="AG1" s="698"/>
      <c r="AH1" s="698"/>
      <c r="AI1" s="698"/>
      <c r="AJ1" s="698"/>
      <c r="AK1" s="698"/>
      <c r="AL1" s="698"/>
      <c r="AM1" s="698"/>
      <c r="AO1" s="698"/>
      <c r="AP1" s="1592" t="s">
        <v>369</v>
      </c>
      <c r="AQ1" s="1593"/>
      <c r="AR1" s="1593"/>
      <c r="AS1" s="1593"/>
      <c r="AT1" s="1593"/>
      <c r="AU1" s="1593"/>
      <c r="AV1" s="1594"/>
      <c r="AX1" s="1592" t="s">
        <v>267</v>
      </c>
      <c r="AY1" s="1593"/>
      <c r="AZ1" s="1594"/>
      <c r="BB1" s="1592" t="s">
        <v>271</v>
      </c>
      <c r="BC1" s="1593"/>
      <c r="BD1" s="1594"/>
      <c r="BE1" s="698"/>
      <c r="BF1" s="698" t="s">
        <v>402</v>
      </c>
      <c r="BG1" s="698"/>
      <c r="BH1" s="698"/>
      <c r="BI1" s="698"/>
      <c r="BJ1" s="698"/>
      <c r="BK1" s="698"/>
      <c r="BL1" s="698"/>
      <c r="BM1" s="698"/>
      <c r="BN1" s="698"/>
      <c r="BO1" s="698"/>
      <c r="BP1" s="698"/>
      <c r="BQ1" s="698"/>
      <c r="BR1" s="698"/>
      <c r="BS1" s="698"/>
      <c r="BT1" s="698"/>
      <c r="BU1" s="698"/>
      <c r="BV1" s="698"/>
      <c r="BW1" s="698"/>
      <c r="BX1" s="698"/>
      <c r="BY1" s="698"/>
      <c r="BZ1" s="698"/>
      <c r="CA1" s="698"/>
      <c r="CB1" s="698"/>
      <c r="CC1" s="698"/>
      <c r="CD1" s="698"/>
      <c r="CE1" s="698"/>
      <c r="CF1" s="698"/>
      <c r="CG1" s="698"/>
      <c r="CH1" s="698"/>
      <c r="CI1" s="698"/>
      <c r="CJ1" s="698"/>
      <c r="CK1" s="698"/>
      <c r="CL1" s="698"/>
      <c r="CM1" s="698"/>
      <c r="CN1" s="698"/>
      <c r="CO1" s="698"/>
      <c r="CP1" s="698"/>
      <c r="CQ1" s="698"/>
      <c r="CR1" s="698"/>
      <c r="CS1" s="698"/>
      <c r="CT1" s="698"/>
      <c r="CU1" s="698"/>
      <c r="CV1" s="698"/>
      <c r="CW1" s="698"/>
      <c r="CX1" s="698"/>
      <c r="CY1" s="698"/>
      <c r="CZ1" s="698"/>
      <c r="DA1" s="698"/>
      <c r="DB1" s="698"/>
      <c r="DC1" s="698"/>
      <c r="DD1" s="698"/>
      <c r="DE1" s="698"/>
      <c r="DF1" s="698"/>
      <c r="DG1" s="698"/>
      <c r="DH1" s="698"/>
      <c r="DI1" s="698"/>
      <c r="DJ1" s="698"/>
      <c r="DK1" s="698"/>
      <c r="DL1" s="698"/>
      <c r="DM1" s="698"/>
      <c r="DN1" s="698"/>
      <c r="DO1" s="698"/>
      <c r="DP1" s="698"/>
      <c r="DQ1" s="698"/>
      <c r="DR1" s="698"/>
      <c r="DS1" s="698"/>
      <c r="DT1" s="698"/>
      <c r="DU1" s="698"/>
      <c r="DV1" s="698"/>
      <c r="DW1" s="698"/>
      <c r="DX1" s="698"/>
      <c r="DY1" s="698"/>
      <c r="DZ1" s="698"/>
      <c r="EA1" s="698"/>
      <c r="EB1" s="698"/>
      <c r="EC1" s="698"/>
      <c r="ED1" s="698"/>
      <c r="EE1" s="698"/>
      <c r="EF1" s="698"/>
      <c r="EG1" s="698"/>
      <c r="EH1" s="698"/>
      <c r="EI1" s="698"/>
      <c r="EJ1" s="698"/>
      <c r="EK1" s="698"/>
      <c r="EL1" s="698"/>
      <c r="EM1" s="698"/>
      <c r="EN1" s="698"/>
      <c r="EO1" s="698"/>
      <c r="EP1" s="698"/>
      <c r="EQ1" s="698"/>
      <c r="ER1" s="698"/>
      <c r="ES1" s="698"/>
      <c r="ET1" s="698"/>
      <c r="EU1" s="698"/>
      <c r="EV1" s="698"/>
      <c r="EW1" s="698"/>
      <c r="EX1" s="698"/>
      <c r="EY1" s="698"/>
      <c r="EZ1" s="698"/>
      <c r="FA1" s="698"/>
      <c r="FB1" s="698"/>
      <c r="FC1" s="698"/>
      <c r="FD1" s="698"/>
      <c r="FE1" s="698"/>
      <c r="FF1" s="698"/>
      <c r="FG1" s="698"/>
      <c r="FH1" s="698"/>
      <c r="FI1" s="698"/>
      <c r="FJ1" s="698"/>
      <c r="FK1" s="698"/>
      <c r="FL1" s="698"/>
      <c r="FM1" s="698"/>
      <c r="FN1" s="698"/>
      <c r="FO1" s="698"/>
      <c r="FP1" s="698"/>
      <c r="FQ1" s="698"/>
      <c r="FR1" s="698"/>
      <c r="FS1" s="698"/>
      <c r="FT1" s="698"/>
      <c r="FU1" s="698"/>
      <c r="FV1" s="698"/>
      <c r="FW1" s="698"/>
      <c r="FX1" s="698"/>
      <c r="FY1" s="698"/>
      <c r="FZ1" s="698"/>
      <c r="GA1" s="698"/>
      <c r="GB1" s="698"/>
      <c r="GC1" s="698"/>
      <c r="GD1" s="698"/>
      <c r="GE1" s="698"/>
      <c r="GF1" s="698"/>
      <c r="GG1" s="698"/>
      <c r="GH1" s="698"/>
      <c r="GI1" s="698"/>
      <c r="GJ1" s="698"/>
      <c r="GK1" s="698"/>
      <c r="GL1" s="698"/>
      <c r="GM1" s="698"/>
      <c r="GN1" s="698"/>
      <c r="GO1" s="698"/>
      <c r="GP1" s="698"/>
      <c r="GQ1" s="698"/>
      <c r="GR1" s="698"/>
      <c r="GS1" s="698"/>
      <c r="GT1" s="698"/>
      <c r="GU1" s="698"/>
      <c r="GV1" s="698"/>
      <c r="GW1" s="698"/>
      <c r="GX1" s="698"/>
      <c r="GY1" s="698"/>
      <c r="GZ1" s="698"/>
      <c r="HA1" s="698"/>
      <c r="HB1" s="698"/>
      <c r="HC1" s="698"/>
      <c r="HD1" s="698"/>
      <c r="HE1" s="698"/>
      <c r="HF1" s="698"/>
      <c r="HG1" s="698"/>
      <c r="HH1" s="698"/>
      <c r="HI1" s="698"/>
      <c r="HJ1" s="698"/>
      <c r="HK1" s="698"/>
      <c r="HL1" s="698"/>
      <c r="HM1" s="698"/>
      <c r="HN1" s="698"/>
      <c r="HO1" s="698"/>
      <c r="HP1" s="698"/>
      <c r="HQ1" s="698"/>
      <c r="HR1" s="698"/>
      <c r="HS1" s="698"/>
      <c r="HT1" s="698"/>
      <c r="HU1" s="698"/>
      <c r="HV1" s="698"/>
      <c r="HW1" s="698"/>
      <c r="HX1" s="698"/>
      <c r="HY1" s="698"/>
      <c r="HZ1" s="698"/>
      <c r="IA1" s="698"/>
      <c r="IB1" s="698"/>
      <c r="IC1" s="698"/>
      <c r="ID1" s="698"/>
      <c r="IE1" s="698"/>
      <c r="IF1" s="698"/>
      <c r="IG1" s="698"/>
      <c r="IH1" s="698"/>
      <c r="II1" s="698"/>
      <c r="IJ1" s="698"/>
      <c r="IK1" s="698"/>
      <c r="IL1" s="698"/>
      <c r="IM1" s="698"/>
      <c r="IN1" s="698"/>
      <c r="IO1" s="698"/>
      <c r="IP1" s="698"/>
      <c r="IQ1" s="698"/>
      <c r="IR1" s="698"/>
      <c r="IS1" s="698"/>
      <c r="IT1" s="698"/>
      <c r="IU1" s="698"/>
      <c r="IV1" s="698"/>
      <c r="IW1" s="698"/>
      <c r="IX1" s="698"/>
      <c r="IY1" s="698"/>
      <c r="IZ1" s="698"/>
      <c r="JA1" s="698"/>
      <c r="JB1" s="698"/>
      <c r="JC1" s="698"/>
      <c r="JD1" s="698"/>
      <c r="JE1" s="698"/>
      <c r="JF1" s="698"/>
      <c r="JG1" s="698"/>
      <c r="JH1" s="698"/>
      <c r="JI1" s="698"/>
      <c r="JJ1" s="698"/>
      <c r="JK1" s="698"/>
      <c r="JL1" s="698"/>
      <c r="JM1" s="698"/>
      <c r="JN1" s="698"/>
      <c r="JO1" s="698"/>
      <c r="JP1" s="698"/>
      <c r="JQ1" s="698"/>
      <c r="JR1" s="698"/>
      <c r="JS1" s="698"/>
      <c r="JT1" s="698"/>
      <c r="JU1" s="698"/>
      <c r="JV1" s="698"/>
      <c r="JW1" s="698"/>
      <c r="JX1" s="698"/>
      <c r="JY1" s="698"/>
      <c r="JZ1" s="698"/>
      <c r="KA1" s="698"/>
      <c r="KB1" s="698"/>
      <c r="KC1" s="698"/>
      <c r="KD1" s="698"/>
      <c r="KE1" s="698"/>
      <c r="KF1" s="698"/>
      <c r="KG1" s="698"/>
      <c r="KH1" s="698"/>
      <c r="KI1" s="698"/>
      <c r="KJ1" s="698"/>
      <c r="KK1" s="698"/>
      <c r="KL1" s="698"/>
      <c r="KM1" s="698"/>
      <c r="KN1" s="698"/>
      <c r="KO1" s="698"/>
      <c r="KP1" s="698"/>
      <c r="KQ1" s="698"/>
      <c r="KR1" s="698"/>
      <c r="KS1" s="698"/>
      <c r="KT1" s="698"/>
      <c r="KU1" s="698"/>
      <c r="KV1" s="698"/>
      <c r="KW1" s="698"/>
      <c r="KX1" s="698"/>
      <c r="KY1" s="698"/>
      <c r="KZ1" s="698"/>
      <c r="LA1" s="698"/>
      <c r="LB1" s="698"/>
      <c r="LC1" s="698"/>
      <c r="LD1" s="698"/>
      <c r="LE1" s="698"/>
      <c r="LF1" s="698"/>
      <c r="LG1" s="698"/>
      <c r="LH1" s="698"/>
      <c r="LI1" s="698"/>
      <c r="LJ1" s="698"/>
      <c r="LK1" s="698"/>
      <c r="LL1" s="698"/>
      <c r="LM1" s="698"/>
      <c r="LN1" s="698"/>
      <c r="LO1" s="698"/>
      <c r="LP1" s="698"/>
      <c r="LQ1" s="698"/>
      <c r="LR1" s="698"/>
      <c r="LS1" s="698"/>
      <c r="LT1" s="698"/>
      <c r="LU1" s="698"/>
      <c r="LV1" s="698"/>
      <c r="LW1" s="698"/>
      <c r="LX1" s="698"/>
      <c r="LY1" s="698"/>
      <c r="LZ1" s="698"/>
      <c r="MA1" s="698"/>
      <c r="MB1" s="698"/>
      <c r="MC1" s="698"/>
      <c r="MD1" s="698"/>
      <c r="ME1" s="698"/>
      <c r="MF1" s="698"/>
      <c r="MG1" s="698"/>
      <c r="MH1" s="698"/>
      <c r="MI1" s="698"/>
      <c r="MJ1" s="698"/>
      <c r="MK1" s="698"/>
      <c r="ML1" s="698"/>
      <c r="MM1" s="698"/>
      <c r="MN1" s="698"/>
      <c r="MO1" s="698"/>
      <c r="MP1" s="698"/>
      <c r="MQ1" s="698"/>
      <c r="MR1" s="698"/>
      <c r="MS1" s="698"/>
      <c r="MT1" s="698"/>
      <c r="MU1" s="698"/>
      <c r="MV1" s="698"/>
      <c r="MW1" s="698"/>
      <c r="MX1" s="698"/>
      <c r="MY1" s="698"/>
      <c r="MZ1" s="698"/>
      <c r="NA1" s="698"/>
      <c r="NB1" s="698"/>
      <c r="NC1" s="698"/>
      <c r="ND1" s="698"/>
      <c r="NE1" s="698"/>
      <c r="NF1" s="698"/>
      <c r="NG1" s="698"/>
      <c r="NH1" s="698"/>
      <c r="NI1" s="698"/>
      <c r="NJ1" s="698"/>
      <c r="NK1" s="698"/>
      <c r="NL1" s="698"/>
      <c r="NM1" s="698"/>
      <c r="NN1" s="698"/>
      <c r="NO1" s="698"/>
      <c r="NP1" s="698"/>
      <c r="NQ1" s="698"/>
      <c r="NR1" s="698"/>
      <c r="NS1" s="698"/>
      <c r="NT1" s="698"/>
      <c r="NU1" s="698"/>
      <c r="NV1" s="698"/>
      <c r="NW1" s="698"/>
      <c r="NX1" s="698"/>
      <c r="NY1" s="698"/>
      <c r="NZ1" s="698"/>
      <c r="OA1" s="698"/>
      <c r="OB1" s="698"/>
      <c r="OC1" s="698"/>
      <c r="OD1" s="698"/>
      <c r="OE1" s="698"/>
      <c r="OF1" s="698"/>
      <c r="OG1" s="698"/>
      <c r="OH1" s="698"/>
      <c r="OI1" s="698"/>
      <c r="OJ1" s="698"/>
      <c r="OK1" s="698"/>
      <c r="OL1" s="698"/>
      <c r="OM1" s="698"/>
      <c r="ON1" s="698"/>
      <c r="OO1" s="698"/>
      <c r="OP1" s="698"/>
      <c r="OQ1" s="698"/>
      <c r="OR1" s="698"/>
      <c r="OS1" s="698"/>
      <c r="OT1" s="698"/>
      <c r="OU1" s="698"/>
      <c r="OV1" s="698"/>
      <c r="OW1" s="698"/>
      <c r="OX1" s="698"/>
      <c r="OY1" s="698"/>
      <c r="OZ1" s="698"/>
      <c r="PA1" s="698"/>
      <c r="PB1" s="698"/>
      <c r="PC1" s="698"/>
      <c r="PD1" s="698"/>
      <c r="PE1" s="698"/>
      <c r="PF1" s="698"/>
      <c r="PG1" s="698"/>
      <c r="PH1" s="698"/>
      <c r="PI1" s="698"/>
      <c r="PJ1" s="698"/>
      <c r="PK1" s="698"/>
      <c r="PL1" s="698"/>
      <c r="PM1" s="698"/>
      <c r="PN1" s="698"/>
      <c r="PO1" s="698"/>
      <c r="PP1" s="698"/>
      <c r="PQ1" s="698"/>
      <c r="PR1" s="698"/>
      <c r="PS1" s="698"/>
      <c r="PT1" s="698"/>
      <c r="PU1" s="698"/>
      <c r="PV1" s="698"/>
      <c r="PW1" s="698"/>
      <c r="PX1" s="698"/>
      <c r="PY1" s="698"/>
      <c r="PZ1" s="698"/>
      <c r="QA1" s="698"/>
      <c r="QB1" s="698"/>
      <c r="QC1" s="698"/>
      <c r="QD1" s="698"/>
      <c r="QE1" s="698"/>
      <c r="QF1" s="698"/>
      <c r="QG1" s="698"/>
      <c r="QH1" s="698"/>
      <c r="QI1" s="698"/>
      <c r="QJ1" s="698"/>
      <c r="QK1" s="698"/>
      <c r="QL1" s="698"/>
      <c r="QM1" s="698"/>
      <c r="QN1" s="698"/>
      <c r="QO1" s="698"/>
      <c r="QP1" s="698"/>
      <c r="QQ1" s="698"/>
      <c r="QR1" s="698"/>
      <c r="QS1" s="698"/>
      <c r="QT1" s="698"/>
      <c r="QU1" s="698"/>
      <c r="QV1" s="698"/>
      <c r="QW1" s="698"/>
      <c r="QX1" s="698"/>
      <c r="QY1" s="698"/>
      <c r="QZ1" s="698"/>
      <c r="RA1" s="698"/>
      <c r="RB1" s="698"/>
      <c r="RC1" s="698"/>
      <c r="RD1" s="698"/>
      <c r="RE1" s="698"/>
      <c r="RF1" s="698"/>
      <c r="RG1" s="698"/>
      <c r="RH1" s="698"/>
      <c r="RI1" s="698"/>
      <c r="RJ1" s="698"/>
      <c r="RK1" s="698"/>
      <c r="RL1" s="698"/>
      <c r="RM1" s="698"/>
      <c r="RN1" s="698"/>
      <c r="RO1" s="698"/>
      <c r="RP1" s="698"/>
      <c r="RQ1" s="698"/>
      <c r="RR1" s="698"/>
      <c r="RS1" s="698"/>
      <c r="RT1" s="698"/>
      <c r="RU1" s="698"/>
      <c r="RV1" s="698"/>
      <c r="RW1" s="698"/>
      <c r="RX1" s="698"/>
      <c r="RY1" s="698"/>
      <c r="RZ1" s="698"/>
      <c r="SA1" s="698"/>
      <c r="SB1" s="698"/>
      <c r="SC1" s="698"/>
      <c r="SD1" s="698"/>
      <c r="SE1" s="698"/>
      <c r="SF1" s="698"/>
      <c r="SG1" s="698"/>
      <c r="SH1" s="698"/>
      <c r="SI1" s="698"/>
      <c r="SJ1" s="698"/>
      <c r="SK1" s="698"/>
      <c r="SL1" s="698"/>
      <c r="SM1" s="698"/>
      <c r="SN1" s="698"/>
      <c r="SO1" s="698"/>
      <c r="SP1" s="698"/>
      <c r="SQ1" s="698"/>
      <c r="SR1" s="698"/>
      <c r="SS1" s="698"/>
      <c r="ST1" s="698"/>
      <c r="SU1" s="698"/>
      <c r="SV1" s="698"/>
      <c r="SW1" s="698"/>
      <c r="SX1" s="698"/>
      <c r="SY1" s="698"/>
      <c r="SZ1" s="698"/>
      <c r="TA1" s="698"/>
      <c r="TB1" s="698"/>
      <c r="TC1" s="698"/>
      <c r="TD1" s="698"/>
      <c r="TE1" s="698"/>
      <c r="TF1" s="698"/>
      <c r="TG1" s="698"/>
      <c r="TH1" s="698"/>
      <c r="TI1" s="698"/>
      <c r="TJ1" s="698"/>
      <c r="TK1" s="698"/>
      <c r="TL1" s="698"/>
      <c r="TM1" s="698"/>
      <c r="TN1" s="698"/>
      <c r="TO1" s="698"/>
      <c r="TP1" s="698"/>
      <c r="TQ1" s="698"/>
      <c r="TR1" s="698"/>
      <c r="TS1" s="698"/>
      <c r="TT1" s="698"/>
      <c r="TU1" s="698"/>
      <c r="TV1" s="698"/>
      <c r="TW1" s="698"/>
      <c r="TX1" s="698"/>
      <c r="TY1" s="698"/>
      <c r="TZ1" s="698"/>
      <c r="UA1" s="698"/>
      <c r="UB1" s="698"/>
      <c r="UC1" s="698"/>
      <c r="UD1" s="698"/>
      <c r="UE1" s="698"/>
      <c r="UF1" s="698"/>
      <c r="UG1" s="698"/>
      <c r="UH1" s="698"/>
      <c r="UI1" s="698"/>
      <c r="UJ1" s="698"/>
      <c r="UK1" s="698"/>
      <c r="UL1" s="698"/>
      <c r="UM1" s="698"/>
      <c r="UN1" s="698"/>
      <c r="UO1" s="698"/>
      <c r="UP1" s="698"/>
      <c r="UQ1" s="698"/>
      <c r="UR1" s="698"/>
      <c r="US1" s="698"/>
      <c r="UT1" s="698"/>
      <c r="UU1" s="698"/>
      <c r="UV1" s="698"/>
      <c r="UW1" s="698"/>
      <c r="UX1" s="698"/>
      <c r="UY1" s="698"/>
      <c r="UZ1" s="698"/>
      <c r="VA1" s="698"/>
      <c r="VB1" s="698"/>
      <c r="VC1" s="698"/>
      <c r="VD1" s="698"/>
      <c r="VE1" s="698"/>
      <c r="VF1" s="698"/>
      <c r="VG1" s="698"/>
      <c r="VH1" s="698"/>
      <c r="VI1" s="698"/>
      <c r="VJ1" s="698"/>
      <c r="VK1" s="698"/>
      <c r="VL1" s="698"/>
      <c r="VM1" s="698"/>
      <c r="VN1" s="698"/>
      <c r="VO1" s="698"/>
      <c r="VP1" s="698"/>
      <c r="VQ1" s="698"/>
      <c r="VR1" s="698"/>
      <c r="VS1" s="698"/>
      <c r="VT1" s="698"/>
      <c r="VU1" s="698"/>
      <c r="VV1" s="698"/>
      <c r="VW1" s="698"/>
      <c r="VX1" s="698"/>
      <c r="VY1" s="698"/>
      <c r="VZ1" s="698"/>
      <c r="WA1" s="698"/>
      <c r="WB1" s="698"/>
      <c r="WC1" s="698"/>
      <c r="WD1" s="698"/>
      <c r="WE1" s="698"/>
      <c r="WF1" s="698"/>
      <c r="WG1" s="698"/>
      <c r="WH1" s="698"/>
      <c r="WI1" s="698"/>
      <c r="WJ1" s="698"/>
      <c r="WK1" s="698"/>
      <c r="WL1" s="698"/>
      <c r="WM1" s="698"/>
      <c r="WN1" s="698"/>
      <c r="WO1" s="698"/>
      <c r="WP1" s="698"/>
      <c r="WQ1" s="698"/>
      <c r="WR1" s="698"/>
      <c r="WS1" s="698"/>
      <c r="WT1" s="698"/>
      <c r="WU1" s="698"/>
      <c r="WV1" s="698"/>
      <c r="WW1" s="698"/>
      <c r="WX1" s="698"/>
      <c r="WY1" s="698"/>
      <c r="WZ1" s="698"/>
      <c r="XA1" s="698"/>
      <c r="XB1" s="698"/>
      <c r="XC1" s="698"/>
      <c r="XD1" s="698"/>
      <c r="XE1" s="698"/>
      <c r="XF1" s="698"/>
      <c r="XG1" s="698"/>
      <c r="XH1" s="698"/>
      <c r="XI1" s="698"/>
      <c r="XJ1" s="698"/>
      <c r="XK1" s="698"/>
      <c r="XL1" s="698"/>
      <c r="XM1" s="698"/>
      <c r="XN1" s="698"/>
      <c r="XO1" s="698"/>
      <c r="XP1" s="698"/>
      <c r="XQ1" s="698"/>
      <c r="XR1" s="698"/>
      <c r="XS1" s="698"/>
      <c r="XT1" s="698"/>
      <c r="XU1" s="698"/>
      <c r="XV1" s="698"/>
      <c r="XW1" s="698"/>
      <c r="XX1" s="698"/>
      <c r="XY1" s="698"/>
      <c r="XZ1" s="698"/>
      <c r="YA1" s="698"/>
      <c r="YB1" s="698"/>
      <c r="YC1" s="698"/>
      <c r="YD1" s="698"/>
      <c r="YE1" s="698"/>
      <c r="YF1" s="698"/>
      <c r="YG1" s="698"/>
      <c r="YH1" s="698"/>
      <c r="YI1" s="698"/>
      <c r="YJ1" s="698"/>
      <c r="YK1" s="698"/>
      <c r="YL1" s="698"/>
      <c r="YM1" s="698"/>
      <c r="YN1" s="698"/>
      <c r="YO1" s="698"/>
      <c r="YP1" s="698"/>
      <c r="YQ1" s="698"/>
      <c r="YR1" s="698"/>
      <c r="YS1" s="698"/>
      <c r="YT1" s="698"/>
      <c r="YU1" s="698"/>
      <c r="YV1" s="698"/>
      <c r="YW1" s="698"/>
      <c r="YX1" s="698"/>
      <c r="YY1" s="698"/>
      <c r="YZ1" s="698"/>
      <c r="ZA1" s="698"/>
      <c r="ZB1" s="698"/>
      <c r="ZC1" s="698"/>
      <c r="ZD1" s="698"/>
      <c r="ZE1" s="698"/>
      <c r="ZF1" s="698"/>
      <c r="ZG1" s="698"/>
      <c r="ZH1" s="698"/>
      <c r="ZI1" s="698"/>
      <c r="ZJ1" s="698"/>
      <c r="ZK1" s="698"/>
      <c r="ZL1" s="698"/>
      <c r="ZM1" s="698"/>
      <c r="ZN1" s="698"/>
      <c r="ZO1" s="698"/>
      <c r="ZP1" s="698"/>
      <c r="ZQ1" s="698"/>
      <c r="ZR1" s="698"/>
      <c r="ZS1" s="698"/>
      <c r="ZT1" s="698"/>
      <c r="ZU1" s="698"/>
      <c r="ZV1" s="698"/>
      <c r="ZW1" s="698"/>
      <c r="ZX1" s="698"/>
      <c r="ZY1" s="698"/>
      <c r="ZZ1" s="698"/>
      <c r="AAA1" s="698"/>
      <c r="AAB1" s="698"/>
      <c r="AAC1" s="698"/>
      <c r="AAD1" s="698"/>
      <c r="AAE1" s="698"/>
      <c r="AAF1" s="698"/>
      <c r="AAG1" s="698"/>
      <c r="AAH1" s="698"/>
      <c r="AAI1" s="698"/>
      <c r="AAJ1" s="698"/>
      <c r="AAK1" s="698"/>
      <c r="AAL1" s="698"/>
      <c r="AAM1" s="698"/>
      <c r="AAN1" s="698"/>
      <c r="AAO1" s="698"/>
      <c r="AAP1" s="698"/>
      <c r="AAQ1" s="698"/>
      <c r="AAR1" s="698"/>
      <c r="AAS1" s="698"/>
      <c r="AAT1" s="698"/>
      <c r="AAU1" s="698"/>
      <c r="AAV1" s="698"/>
      <c r="AAW1" s="698"/>
      <c r="AAX1" s="698"/>
      <c r="AAY1" s="698"/>
      <c r="AAZ1" s="698"/>
      <c r="ABA1" s="698"/>
      <c r="ABB1" s="698"/>
      <c r="ABC1" s="698"/>
      <c r="ABD1" s="698"/>
      <c r="ABE1" s="698"/>
      <c r="ABF1" s="698"/>
      <c r="ABG1" s="698"/>
      <c r="ABH1" s="698"/>
      <c r="ABI1" s="698"/>
      <c r="ABJ1" s="698"/>
      <c r="ABK1" s="698"/>
      <c r="ABL1" s="698"/>
      <c r="ABM1" s="698"/>
      <c r="ABN1" s="698"/>
      <c r="ABO1" s="698"/>
      <c r="ABP1" s="698"/>
      <c r="ABQ1" s="698"/>
      <c r="ABR1" s="698"/>
      <c r="ABS1" s="698"/>
      <c r="ABT1" s="698"/>
      <c r="ABU1" s="698"/>
      <c r="ABV1" s="698"/>
      <c r="ABW1" s="698"/>
      <c r="ABX1" s="698"/>
      <c r="ABY1" s="698"/>
      <c r="ABZ1" s="698"/>
      <c r="ACA1" s="698"/>
      <c r="ACB1" s="698"/>
      <c r="ACC1" s="698"/>
      <c r="ACD1" s="698"/>
      <c r="ACE1" s="698"/>
      <c r="ACF1" s="698"/>
      <c r="ACG1" s="698"/>
      <c r="ACH1" s="698"/>
      <c r="ACI1" s="698"/>
      <c r="ACJ1" s="698"/>
      <c r="ACK1" s="698"/>
      <c r="ACL1" s="698"/>
      <c r="ACM1" s="698"/>
      <c r="ACN1" s="698"/>
      <c r="ACO1" s="698"/>
      <c r="ACP1" s="698"/>
      <c r="ACQ1" s="698"/>
      <c r="ACR1" s="698"/>
      <c r="ACS1" s="698"/>
      <c r="ACT1" s="698"/>
      <c r="ACU1" s="698"/>
      <c r="ACV1" s="698"/>
      <c r="ACW1" s="698"/>
      <c r="ACX1" s="698"/>
      <c r="ACY1" s="698"/>
      <c r="ACZ1" s="698"/>
      <c r="ADA1" s="698"/>
      <c r="ADB1" s="698"/>
      <c r="ADC1" s="698"/>
      <c r="ADD1" s="698"/>
      <c r="ADE1" s="698"/>
      <c r="ADF1" s="698"/>
      <c r="ADG1" s="698"/>
      <c r="ADH1" s="698"/>
      <c r="ADI1" s="698"/>
      <c r="ADJ1" s="698"/>
      <c r="ADK1" s="698"/>
      <c r="ADL1" s="698"/>
      <c r="ADM1" s="698"/>
      <c r="ADN1" s="698"/>
      <c r="ADO1" s="698"/>
      <c r="ADP1" s="698"/>
      <c r="ADQ1" s="698"/>
      <c r="ADR1" s="698"/>
      <c r="ADS1" s="698"/>
      <c r="ADT1" s="698"/>
      <c r="ADU1" s="698"/>
      <c r="ADV1" s="698"/>
      <c r="ADW1" s="698"/>
      <c r="ADX1" s="698"/>
      <c r="ADY1" s="698"/>
      <c r="ADZ1" s="698"/>
      <c r="AEA1" s="698"/>
      <c r="AEB1" s="698"/>
      <c r="AEC1" s="698"/>
      <c r="AED1" s="698"/>
      <c r="AEE1" s="698"/>
      <c r="AEF1" s="698"/>
      <c r="AEG1" s="698"/>
      <c r="AEH1" s="698"/>
      <c r="AEI1" s="698"/>
      <c r="AEJ1" s="698"/>
      <c r="AEK1" s="698"/>
      <c r="AEL1" s="698"/>
      <c r="AEM1" s="698"/>
      <c r="AEN1" s="698"/>
      <c r="AEO1" s="698"/>
      <c r="AEP1" s="698"/>
      <c r="AEQ1" s="698"/>
      <c r="AER1" s="698"/>
      <c r="AES1" s="698"/>
      <c r="AET1" s="698"/>
      <c r="AEU1" s="698"/>
      <c r="AEV1" s="698"/>
      <c r="AEW1" s="698"/>
      <c r="AEX1" s="698"/>
      <c r="AEY1" s="698"/>
      <c r="AEZ1" s="698"/>
      <c r="AFA1" s="698"/>
      <c r="AFB1" s="698"/>
      <c r="AFC1" s="698"/>
      <c r="AFD1" s="698"/>
      <c r="AFE1" s="698"/>
      <c r="AFF1" s="698"/>
      <c r="AFG1" s="698"/>
      <c r="AFH1" s="698"/>
      <c r="AFI1" s="698"/>
      <c r="AFJ1" s="698"/>
      <c r="AFK1" s="698"/>
      <c r="AFL1" s="698"/>
      <c r="AFM1" s="698"/>
      <c r="AFN1" s="698"/>
      <c r="AFO1" s="698"/>
      <c r="AFP1" s="698"/>
      <c r="AFQ1" s="698"/>
      <c r="AFR1" s="698"/>
      <c r="AFS1" s="698"/>
      <c r="AFT1" s="698"/>
      <c r="AFU1" s="698"/>
      <c r="AFV1" s="698"/>
      <c r="AFW1" s="698"/>
      <c r="AFX1" s="698"/>
      <c r="AFY1" s="698"/>
      <c r="AFZ1" s="698"/>
      <c r="AGA1" s="698"/>
      <c r="AGB1" s="698"/>
      <c r="AGC1" s="698"/>
      <c r="AGD1" s="698"/>
      <c r="AGE1" s="698"/>
      <c r="AGF1" s="698"/>
      <c r="AGG1" s="698"/>
      <c r="AGH1" s="698"/>
      <c r="AGI1" s="698"/>
      <c r="AGJ1" s="698"/>
      <c r="AGK1" s="698"/>
      <c r="AGL1" s="698"/>
      <c r="AGM1" s="698"/>
      <c r="AGN1" s="698"/>
      <c r="AGO1" s="698"/>
      <c r="AGP1" s="698"/>
      <c r="AGQ1" s="698"/>
      <c r="AGR1" s="698"/>
      <c r="AGS1" s="698"/>
      <c r="AGT1" s="698"/>
      <c r="AGU1" s="698"/>
      <c r="AGV1" s="698"/>
      <c r="AGW1" s="698"/>
      <c r="AGX1" s="698"/>
      <c r="AGY1" s="698"/>
      <c r="AGZ1" s="698"/>
      <c r="AHA1" s="698"/>
      <c r="AHB1" s="698"/>
      <c r="AHC1" s="698"/>
      <c r="AHD1" s="698"/>
      <c r="AHE1" s="698"/>
      <c r="AHF1" s="698"/>
      <c r="AHG1" s="698"/>
      <c r="AHH1" s="698"/>
      <c r="AHI1" s="698"/>
      <c r="AHJ1" s="698"/>
      <c r="AHK1" s="698"/>
      <c r="AHL1" s="698"/>
      <c r="AHM1" s="698"/>
      <c r="AHN1" s="698"/>
      <c r="AHO1" s="698"/>
      <c r="AHP1" s="698"/>
      <c r="AHQ1" s="698"/>
      <c r="AHR1" s="698"/>
      <c r="AHS1" s="698"/>
      <c r="AHT1" s="698"/>
      <c r="AHU1" s="698"/>
      <c r="AHV1" s="698"/>
      <c r="AHW1" s="698"/>
      <c r="AHX1" s="698"/>
      <c r="AHY1" s="698"/>
      <c r="AHZ1" s="698"/>
      <c r="AIA1" s="698"/>
      <c r="AIB1" s="698"/>
      <c r="AIC1" s="698"/>
      <c r="AID1" s="698"/>
      <c r="AIE1" s="698"/>
      <c r="AIF1" s="698"/>
      <c r="AIG1" s="698"/>
      <c r="AIH1" s="698"/>
      <c r="AII1" s="698"/>
      <c r="AIJ1" s="698"/>
      <c r="AIK1" s="698"/>
      <c r="AIL1" s="698"/>
      <c r="AIM1" s="698"/>
      <c r="AIN1" s="698"/>
      <c r="AIO1" s="698"/>
      <c r="AIP1" s="698"/>
      <c r="AIQ1" s="698"/>
      <c r="AIR1" s="698"/>
      <c r="AIS1" s="698"/>
      <c r="AIT1" s="698"/>
      <c r="AIU1" s="698"/>
      <c r="AIV1" s="698"/>
      <c r="AIW1" s="698"/>
      <c r="AIX1" s="698"/>
      <c r="AIY1" s="698"/>
      <c r="AIZ1" s="698"/>
      <c r="AJA1" s="698"/>
      <c r="AJB1" s="698"/>
      <c r="AJC1" s="698"/>
      <c r="AJD1" s="698"/>
      <c r="AJE1" s="698"/>
      <c r="AJF1" s="698"/>
      <c r="AJG1" s="698"/>
      <c r="AJH1" s="698"/>
      <c r="AJI1" s="698"/>
      <c r="AJJ1" s="698"/>
      <c r="AJK1" s="698"/>
      <c r="AJL1" s="698"/>
      <c r="AJM1" s="698"/>
      <c r="AJN1" s="698"/>
      <c r="AJO1" s="698"/>
      <c r="AJP1" s="698"/>
      <c r="AJQ1" s="698"/>
      <c r="AJR1" s="698"/>
      <c r="AJS1" s="698"/>
      <c r="AJT1" s="698"/>
      <c r="AJU1" s="698"/>
      <c r="AJV1" s="698"/>
      <c r="AJW1" s="698"/>
      <c r="AJX1" s="698"/>
      <c r="AJY1" s="698"/>
      <c r="AJZ1" s="698"/>
      <c r="AKA1" s="698"/>
      <c r="AKB1" s="698"/>
      <c r="AKC1" s="698"/>
      <c r="AKD1" s="698"/>
      <c r="AKE1" s="698"/>
      <c r="AKF1" s="698"/>
      <c r="AKG1" s="698"/>
      <c r="AKH1" s="698"/>
      <c r="AKI1" s="698"/>
      <c r="AKJ1" s="698"/>
      <c r="AKK1" s="698"/>
      <c r="AKL1" s="698"/>
      <c r="AKM1" s="698"/>
      <c r="AKN1" s="698"/>
      <c r="AKO1" s="698"/>
      <c r="AKP1" s="698"/>
      <c r="AKQ1" s="698"/>
      <c r="AKR1" s="698"/>
      <c r="AKS1" s="698"/>
      <c r="AKT1" s="698"/>
      <c r="AKU1" s="698"/>
      <c r="AKV1" s="698"/>
      <c r="AKW1" s="698"/>
      <c r="AKX1" s="698"/>
      <c r="AKY1" s="698"/>
      <c r="AKZ1" s="698"/>
      <c r="ALA1" s="698"/>
      <c r="ALB1" s="698"/>
      <c r="ALC1" s="698"/>
      <c r="ALD1" s="698"/>
      <c r="ALE1" s="698"/>
      <c r="ALF1" s="698"/>
      <c r="ALG1" s="698"/>
      <c r="ALH1" s="698"/>
      <c r="ALI1" s="698"/>
      <c r="ALJ1" s="698"/>
      <c r="ALK1" s="698"/>
      <c r="ALL1" s="698"/>
      <c r="ALM1" s="698"/>
      <c r="ALN1" s="698"/>
      <c r="ALO1" s="698"/>
      <c r="ALP1" s="698"/>
      <c r="ALQ1" s="698"/>
      <c r="ALR1" s="698"/>
      <c r="ALS1" s="698"/>
      <c r="ALT1" s="698"/>
      <c r="ALU1" s="698"/>
      <c r="ALV1" s="698"/>
      <c r="ALW1" s="698"/>
      <c r="ALX1" s="698"/>
      <c r="ALY1" s="698"/>
      <c r="ALZ1" s="698"/>
      <c r="AMA1" s="698"/>
      <c r="AMB1" s="698"/>
      <c r="AMC1" s="698"/>
      <c r="AMD1" s="698"/>
      <c r="AME1" s="698"/>
      <c r="AMF1" s="698"/>
      <c r="AMG1" s="698"/>
      <c r="AMH1" s="698"/>
      <c r="AMI1" s="698"/>
      <c r="AMJ1" s="698"/>
      <c r="AMK1" s="698"/>
      <c r="AML1" s="698"/>
      <c r="AMM1" s="698"/>
      <c r="AMN1" s="698"/>
      <c r="AMO1" s="698"/>
      <c r="AMP1" s="698"/>
      <c r="AMQ1" s="698"/>
      <c r="AMR1" s="698"/>
      <c r="AMS1" s="698"/>
      <c r="AMT1" s="698"/>
      <c r="AMU1" s="698"/>
      <c r="AMV1" s="698"/>
      <c r="AMW1" s="698"/>
    </row>
    <row r="2" spans="1:1037" s="117" customFormat="1" ht="15" customHeight="1" x14ac:dyDescent="0.3">
      <c r="A2" s="195"/>
      <c r="B2" s="871" t="s">
        <v>943</v>
      </c>
      <c r="C2" s="870" t="s">
        <v>507</v>
      </c>
      <c r="D2" s="872" t="s">
        <v>3658</v>
      </c>
      <c r="E2" s="195"/>
      <c r="F2" s="871" t="s">
        <v>943</v>
      </c>
      <c r="G2" s="870" t="s">
        <v>467</v>
      </c>
      <c r="H2" s="872" t="s">
        <v>507</v>
      </c>
      <c r="I2" s="183"/>
      <c r="J2" s="871" t="s">
        <v>943</v>
      </c>
      <c r="K2" s="870" t="s">
        <v>467</v>
      </c>
      <c r="L2" s="872" t="s">
        <v>507</v>
      </c>
      <c r="M2" s="183"/>
      <c r="N2" s="1595" t="s">
        <v>492</v>
      </c>
      <c r="O2" s="1596"/>
      <c r="P2" s="1597"/>
      <c r="Q2" s="262"/>
      <c r="R2" s="175"/>
      <c r="S2" s="1580" t="s">
        <v>367</v>
      </c>
      <c r="T2" s="1580"/>
      <c r="U2" s="1580"/>
      <c r="V2" s="1580"/>
      <c r="W2" s="1580"/>
      <c r="X2" s="1580"/>
      <c r="Y2" s="1580"/>
      <c r="Z2" s="698"/>
      <c r="AA2" s="115" t="s">
        <v>272</v>
      </c>
      <c r="AB2" s="116" t="s">
        <v>267</v>
      </c>
      <c r="AC2" s="116" t="s">
        <v>268</v>
      </c>
      <c r="AD2" s="116" t="s">
        <v>269</v>
      </c>
      <c r="AE2" s="116"/>
      <c r="AF2" s="116"/>
      <c r="AG2" s="698"/>
      <c r="AH2" s="699"/>
      <c r="AI2" s="698"/>
      <c r="AJ2" s="698"/>
      <c r="AK2" s="698"/>
      <c r="AL2" s="698"/>
      <c r="AM2" s="698"/>
      <c r="AO2" s="697"/>
      <c r="AP2" s="118">
        <v>0</v>
      </c>
      <c r="AQ2" s="119">
        <v>1</v>
      </c>
      <c r="AR2" s="119">
        <v>2</v>
      </c>
      <c r="AS2" s="119">
        <v>3</v>
      </c>
      <c r="AT2" s="119">
        <v>4</v>
      </c>
      <c r="AU2" s="119">
        <v>5</v>
      </c>
      <c r="AV2" s="120">
        <v>6</v>
      </c>
      <c r="AX2" s="118">
        <v>0</v>
      </c>
      <c r="AY2" s="119">
        <v>1</v>
      </c>
      <c r="AZ2" s="121">
        <v>2</v>
      </c>
      <c r="BB2" s="118">
        <v>0</v>
      </c>
      <c r="BC2" s="119">
        <v>1</v>
      </c>
      <c r="BD2" s="121">
        <v>2</v>
      </c>
      <c r="BE2" s="698"/>
      <c r="BF2" s="698"/>
      <c r="BG2" s="698" t="s">
        <v>403</v>
      </c>
      <c r="BH2" s="698"/>
      <c r="BI2" s="698"/>
      <c r="BJ2" s="698"/>
      <c r="BK2" s="698"/>
      <c r="BL2" s="698"/>
      <c r="BM2" s="698"/>
      <c r="BN2" s="698"/>
      <c r="BO2" s="698"/>
      <c r="BP2" s="698"/>
      <c r="BQ2" s="698"/>
      <c r="BR2" s="698"/>
      <c r="BS2" s="698"/>
      <c r="BT2" s="698"/>
      <c r="BU2" s="698"/>
      <c r="BV2" s="698"/>
      <c r="BW2" s="698"/>
      <c r="BX2" s="698"/>
      <c r="BY2" s="698"/>
      <c r="BZ2" s="698"/>
      <c r="CA2" s="698"/>
      <c r="CB2" s="698"/>
      <c r="CC2" s="698"/>
      <c r="CD2" s="698"/>
      <c r="CE2" s="698"/>
      <c r="CF2" s="698"/>
      <c r="CG2" s="698"/>
      <c r="CH2" s="698"/>
      <c r="CI2" s="698"/>
      <c r="CJ2" s="698"/>
      <c r="CK2" s="698"/>
      <c r="CL2" s="698"/>
      <c r="CM2" s="698"/>
      <c r="CN2" s="698"/>
      <c r="CO2" s="698"/>
      <c r="CP2" s="698"/>
      <c r="CQ2" s="698"/>
      <c r="CR2" s="698"/>
      <c r="CS2" s="698"/>
      <c r="CT2" s="698"/>
      <c r="CU2" s="698"/>
      <c r="CV2" s="698"/>
      <c r="CW2" s="698"/>
      <c r="CX2" s="698"/>
      <c r="CY2" s="698"/>
      <c r="CZ2" s="698"/>
      <c r="DA2" s="698"/>
      <c r="DB2" s="698"/>
      <c r="DC2" s="698"/>
      <c r="DD2" s="698"/>
      <c r="DE2" s="698"/>
      <c r="DF2" s="698"/>
      <c r="DG2" s="698"/>
      <c r="DH2" s="698"/>
      <c r="DI2" s="698"/>
      <c r="DJ2" s="698"/>
      <c r="DK2" s="698"/>
      <c r="DL2" s="698"/>
      <c r="DM2" s="698"/>
      <c r="DN2" s="698"/>
      <c r="DO2" s="698"/>
      <c r="DP2" s="698"/>
      <c r="DQ2" s="698"/>
      <c r="DR2" s="698"/>
      <c r="DS2" s="698"/>
      <c r="DT2" s="698"/>
      <c r="DU2" s="698"/>
      <c r="DV2" s="698"/>
      <c r="DW2" s="698"/>
      <c r="DX2" s="698"/>
      <c r="DY2" s="698"/>
      <c r="DZ2" s="698"/>
      <c r="EA2" s="698"/>
      <c r="EB2" s="698"/>
      <c r="EC2" s="698"/>
      <c r="ED2" s="698"/>
      <c r="EE2" s="698"/>
      <c r="EF2" s="698"/>
      <c r="EG2" s="698"/>
      <c r="EH2" s="698"/>
      <c r="EI2" s="698"/>
      <c r="EJ2" s="698"/>
      <c r="EK2" s="698"/>
      <c r="EL2" s="698"/>
      <c r="EM2" s="698"/>
      <c r="EN2" s="698"/>
      <c r="EO2" s="698"/>
      <c r="EP2" s="698"/>
      <c r="EQ2" s="698"/>
      <c r="ER2" s="698"/>
      <c r="ES2" s="698"/>
      <c r="ET2" s="698"/>
      <c r="EU2" s="698"/>
      <c r="EV2" s="698"/>
      <c r="EW2" s="698"/>
      <c r="EX2" s="698"/>
      <c r="EY2" s="698"/>
      <c r="EZ2" s="698"/>
      <c r="FA2" s="698"/>
      <c r="FB2" s="698"/>
      <c r="FC2" s="698"/>
      <c r="FD2" s="698"/>
      <c r="FE2" s="698"/>
      <c r="FF2" s="698"/>
      <c r="FG2" s="698"/>
      <c r="FH2" s="698"/>
      <c r="FI2" s="698"/>
      <c r="FJ2" s="698"/>
      <c r="FK2" s="698"/>
      <c r="FL2" s="698"/>
      <c r="FM2" s="698"/>
      <c r="FN2" s="698"/>
      <c r="FO2" s="698"/>
      <c r="FP2" s="698"/>
      <c r="FQ2" s="698"/>
      <c r="FR2" s="698"/>
      <c r="FS2" s="698"/>
      <c r="FT2" s="698"/>
      <c r="FU2" s="698"/>
      <c r="FV2" s="698"/>
      <c r="FW2" s="698"/>
      <c r="FX2" s="698"/>
      <c r="FY2" s="698"/>
      <c r="FZ2" s="698"/>
      <c r="GA2" s="698"/>
      <c r="GB2" s="698"/>
      <c r="GC2" s="698"/>
      <c r="GD2" s="698"/>
      <c r="GE2" s="698"/>
      <c r="GF2" s="698"/>
      <c r="GG2" s="698"/>
      <c r="GH2" s="698"/>
      <c r="GI2" s="698"/>
      <c r="GJ2" s="698"/>
      <c r="GK2" s="698"/>
      <c r="GL2" s="698"/>
      <c r="GM2" s="698"/>
      <c r="GN2" s="698"/>
      <c r="GO2" s="698"/>
      <c r="GP2" s="698"/>
      <c r="GQ2" s="698"/>
      <c r="GR2" s="698"/>
      <c r="GS2" s="698"/>
      <c r="GT2" s="698"/>
      <c r="GU2" s="698"/>
      <c r="GV2" s="698"/>
      <c r="GW2" s="698"/>
      <c r="GX2" s="698"/>
      <c r="GY2" s="698"/>
      <c r="GZ2" s="698"/>
      <c r="HA2" s="698"/>
      <c r="HB2" s="698"/>
      <c r="HC2" s="698"/>
      <c r="HD2" s="698"/>
      <c r="HE2" s="698"/>
      <c r="HF2" s="698"/>
      <c r="HG2" s="698"/>
      <c r="HH2" s="698"/>
      <c r="HI2" s="698"/>
      <c r="HJ2" s="698"/>
      <c r="HK2" s="698"/>
      <c r="HL2" s="698"/>
      <c r="HM2" s="698"/>
      <c r="HN2" s="698"/>
      <c r="HO2" s="698"/>
      <c r="HP2" s="698"/>
      <c r="HQ2" s="698"/>
      <c r="HR2" s="698"/>
      <c r="HS2" s="698"/>
      <c r="HT2" s="698"/>
      <c r="HU2" s="698"/>
      <c r="HV2" s="698"/>
      <c r="HW2" s="698"/>
      <c r="HX2" s="698"/>
      <c r="HY2" s="698"/>
      <c r="HZ2" s="698"/>
      <c r="IA2" s="698"/>
      <c r="IB2" s="698"/>
      <c r="IC2" s="698"/>
      <c r="ID2" s="698"/>
      <c r="IE2" s="698"/>
      <c r="IF2" s="698"/>
      <c r="IG2" s="698"/>
      <c r="IH2" s="698"/>
      <c r="II2" s="698"/>
      <c r="IJ2" s="698"/>
      <c r="IK2" s="698"/>
      <c r="IL2" s="698"/>
      <c r="IM2" s="698"/>
      <c r="IN2" s="698"/>
      <c r="IO2" s="698"/>
      <c r="IP2" s="698"/>
      <c r="IQ2" s="698"/>
      <c r="IR2" s="698"/>
      <c r="IS2" s="698"/>
      <c r="IT2" s="698"/>
      <c r="IU2" s="698"/>
      <c r="IV2" s="698"/>
      <c r="IW2" s="698"/>
      <c r="IX2" s="698"/>
      <c r="IY2" s="698"/>
      <c r="IZ2" s="698"/>
      <c r="JA2" s="698"/>
      <c r="JB2" s="698"/>
      <c r="JC2" s="698"/>
      <c r="JD2" s="698"/>
      <c r="JE2" s="698"/>
      <c r="JF2" s="698"/>
      <c r="JG2" s="698"/>
      <c r="JH2" s="698"/>
      <c r="JI2" s="698"/>
      <c r="JJ2" s="698"/>
      <c r="JK2" s="698"/>
      <c r="JL2" s="698"/>
      <c r="JM2" s="698"/>
      <c r="JN2" s="698"/>
      <c r="JO2" s="698"/>
      <c r="JP2" s="698"/>
      <c r="JQ2" s="698"/>
      <c r="JR2" s="698"/>
      <c r="JS2" s="698"/>
      <c r="JT2" s="698"/>
      <c r="JU2" s="698"/>
      <c r="JV2" s="698"/>
      <c r="JW2" s="698"/>
      <c r="JX2" s="698"/>
      <c r="JY2" s="698"/>
      <c r="JZ2" s="698"/>
      <c r="KA2" s="698"/>
      <c r="KB2" s="698"/>
      <c r="KC2" s="698"/>
      <c r="KD2" s="698"/>
      <c r="KE2" s="698"/>
      <c r="KF2" s="698"/>
      <c r="KG2" s="698"/>
      <c r="KH2" s="698"/>
      <c r="KI2" s="698"/>
      <c r="KJ2" s="698"/>
      <c r="KK2" s="698"/>
      <c r="KL2" s="698"/>
      <c r="KM2" s="698"/>
      <c r="KN2" s="698"/>
      <c r="KO2" s="698"/>
      <c r="KP2" s="698"/>
      <c r="KQ2" s="698"/>
      <c r="KR2" s="698"/>
      <c r="KS2" s="698"/>
      <c r="KT2" s="698"/>
      <c r="KU2" s="698"/>
      <c r="KV2" s="698"/>
      <c r="KW2" s="698"/>
      <c r="KX2" s="698"/>
      <c r="KY2" s="698"/>
      <c r="KZ2" s="698"/>
      <c r="LA2" s="698"/>
      <c r="LB2" s="698"/>
      <c r="LC2" s="698"/>
      <c r="LD2" s="698"/>
      <c r="LE2" s="698"/>
      <c r="LF2" s="698"/>
      <c r="LG2" s="698"/>
      <c r="LH2" s="698"/>
      <c r="LI2" s="698"/>
      <c r="LJ2" s="698"/>
      <c r="LK2" s="698"/>
      <c r="LL2" s="698"/>
      <c r="LM2" s="698"/>
      <c r="LN2" s="698"/>
      <c r="LO2" s="698"/>
      <c r="LP2" s="698"/>
      <c r="LQ2" s="698"/>
      <c r="LR2" s="698"/>
      <c r="LS2" s="698"/>
      <c r="LT2" s="698"/>
      <c r="LU2" s="698"/>
      <c r="LV2" s="698"/>
      <c r="LW2" s="698"/>
      <c r="LX2" s="698"/>
      <c r="LY2" s="698"/>
      <c r="LZ2" s="698"/>
      <c r="MA2" s="698"/>
      <c r="MB2" s="698"/>
      <c r="MC2" s="698"/>
      <c r="MD2" s="698"/>
      <c r="ME2" s="698"/>
      <c r="MF2" s="698"/>
      <c r="MG2" s="698"/>
      <c r="MH2" s="698"/>
      <c r="MI2" s="698"/>
      <c r="MJ2" s="698"/>
      <c r="MK2" s="698"/>
      <c r="ML2" s="698"/>
      <c r="MM2" s="698"/>
      <c r="MN2" s="698"/>
      <c r="MO2" s="698"/>
      <c r="MP2" s="698"/>
      <c r="MQ2" s="698"/>
      <c r="MR2" s="698"/>
      <c r="MS2" s="698"/>
      <c r="MT2" s="698"/>
      <c r="MU2" s="698"/>
      <c r="MV2" s="698"/>
      <c r="MW2" s="698"/>
      <c r="MX2" s="698"/>
      <c r="MY2" s="698"/>
      <c r="MZ2" s="698"/>
      <c r="NA2" s="698"/>
      <c r="NB2" s="698"/>
      <c r="NC2" s="698"/>
      <c r="ND2" s="698"/>
      <c r="NE2" s="698"/>
      <c r="NF2" s="698"/>
      <c r="NG2" s="698"/>
      <c r="NH2" s="698"/>
      <c r="NI2" s="698"/>
      <c r="NJ2" s="698"/>
      <c r="NK2" s="698"/>
      <c r="NL2" s="698"/>
      <c r="NM2" s="698"/>
      <c r="NN2" s="698"/>
      <c r="NO2" s="698"/>
      <c r="NP2" s="698"/>
      <c r="NQ2" s="698"/>
      <c r="NR2" s="698"/>
      <c r="NS2" s="698"/>
      <c r="NT2" s="698"/>
      <c r="NU2" s="698"/>
      <c r="NV2" s="698"/>
      <c r="NW2" s="698"/>
      <c r="NX2" s="698"/>
      <c r="NY2" s="698"/>
      <c r="NZ2" s="698"/>
      <c r="OA2" s="698"/>
      <c r="OB2" s="698"/>
      <c r="OC2" s="698"/>
      <c r="OD2" s="698"/>
      <c r="OE2" s="698"/>
      <c r="OF2" s="698"/>
      <c r="OG2" s="698"/>
      <c r="OH2" s="698"/>
      <c r="OI2" s="698"/>
      <c r="OJ2" s="698"/>
      <c r="OK2" s="698"/>
      <c r="OL2" s="698"/>
      <c r="OM2" s="698"/>
      <c r="ON2" s="698"/>
      <c r="OO2" s="698"/>
      <c r="OP2" s="698"/>
      <c r="OQ2" s="698"/>
      <c r="OR2" s="698"/>
      <c r="OS2" s="698"/>
      <c r="OT2" s="698"/>
      <c r="OU2" s="698"/>
      <c r="OV2" s="698"/>
      <c r="OW2" s="698"/>
      <c r="OX2" s="698"/>
      <c r="OY2" s="698"/>
      <c r="OZ2" s="698"/>
      <c r="PA2" s="698"/>
      <c r="PB2" s="698"/>
      <c r="PC2" s="698"/>
      <c r="PD2" s="698"/>
      <c r="PE2" s="698"/>
      <c r="PF2" s="698"/>
      <c r="PG2" s="698"/>
      <c r="PH2" s="698"/>
      <c r="PI2" s="698"/>
      <c r="PJ2" s="698"/>
      <c r="PK2" s="698"/>
      <c r="PL2" s="698"/>
      <c r="PM2" s="698"/>
      <c r="PN2" s="698"/>
      <c r="PO2" s="698"/>
      <c r="PP2" s="698"/>
      <c r="PQ2" s="698"/>
      <c r="PR2" s="698"/>
      <c r="PS2" s="698"/>
      <c r="PT2" s="698"/>
      <c r="PU2" s="698"/>
      <c r="PV2" s="698"/>
      <c r="PW2" s="698"/>
      <c r="PX2" s="698"/>
      <c r="PY2" s="698"/>
      <c r="PZ2" s="698"/>
      <c r="QA2" s="698"/>
      <c r="QB2" s="698"/>
      <c r="QC2" s="698"/>
      <c r="QD2" s="698"/>
      <c r="QE2" s="698"/>
      <c r="QF2" s="698"/>
      <c r="QG2" s="698"/>
      <c r="QH2" s="698"/>
      <c r="QI2" s="698"/>
      <c r="QJ2" s="698"/>
      <c r="QK2" s="698"/>
      <c r="QL2" s="698"/>
      <c r="QM2" s="698"/>
      <c r="QN2" s="698"/>
      <c r="QO2" s="698"/>
      <c r="QP2" s="698"/>
      <c r="QQ2" s="698"/>
      <c r="QR2" s="698"/>
      <c r="QS2" s="698"/>
      <c r="QT2" s="698"/>
      <c r="QU2" s="698"/>
      <c r="QV2" s="698"/>
      <c r="QW2" s="698"/>
      <c r="QX2" s="698"/>
      <c r="QY2" s="698"/>
      <c r="QZ2" s="698"/>
      <c r="RA2" s="698"/>
      <c r="RB2" s="698"/>
      <c r="RC2" s="698"/>
      <c r="RD2" s="698"/>
      <c r="RE2" s="698"/>
      <c r="RF2" s="698"/>
      <c r="RG2" s="698"/>
      <c r="RH2" s="698"/>
      <c r="RI2" s="698"/>
      <c r="RJ2" s="698"/>
      <c r="RK2" s="698"/>
      <c r="RL2" s="698"/>
      <c r="RM2" s="698"/>
      <c r="RN2" s="698"/>
      <c r="RO2" s="698"/>
      <c r="RP2" s="698"/>
      <c r="RQ2" s="698"/>
      <c r="RR2" s="698"/>
      <c r="RS2" s="698"/>
      <c r="RT2" s="698"/>
      <c r="RU2" s="698"/>
      <c r="RV2" s="698"/>
      <c r="RW2" s="698"/>
      <c r="RX2" s="698"/>
      <c r="RY2" s="698"/>
      <c r="RZ2" s="698"/>
      <c r="SA2" s="698"/>
      <c r="SB2" s="698"/>
      <c r="SC2" s="698"/>
      <c r="SD2" s="698"/>
      <c r="SE2" s="698"/>
      <c r="SF2" s="698"/>
      <c r="SG2" s="698"/>
      <c r="SH2" s="698"/>
      <c r="SI2" s="698"/>
      <c r="SJ2" s="698"/>
      <c r="SK2" s="698"/>
      <c r="SL2" s="698"/>
      <c r="SM2" s="698"/>
      <c r="SN2" s="698"/>
      <c r="SO2" s="698"/>
      <c r="SP2" s="698"/>
      <c r="SQ2" s="698"/>
      <c r="SR2" s="698"/>
      <c r="SS2" s="698"/>
      <c r="ST2" s="698"/>
      <c r="SU2" s="698"/>
      <c r="SV2" s="698"/>
      <c r="SW2" s="698"/>
      <c r="SX2" s="698"/>
      <c r="SY2" s="698"/>
      <c r="SZ2" s="698"/>
      <c r="TA2" s="698"/>
      <c r="TB2" s="698"/>
      <c r="TC2" s="698"/>
      <c r="TD2" s="698"/>
      <c r="TE2" s="698"/>
      <c r="TF2" s="698"/>
      <c r="TG2" s="698"/>
      <c r="TH2" s="698"/>
      <c r="TI2" s="698"/>
      <c r="TJ2" s="698"/>
      <c r="TK2" s="698"/>
      <c r="TL2" s="698"/>
      <c r="TM2" s="698"/>
      <c r="TN2" s="698"/>
      <c r="TO2" s="698"/>
      <c r="TP2" s="698"/>
      <c r="TQ2" s="698"/>
      <c r="TR2" s="698"/>
      <c r="TS2" s="698"/>
      <c r="TT2" s="698"/>
      <c r="TU2" s="698"/>
      <c r="TV2" s="698"/>
      <c r="TW2" s="698"/>
      <c r="TX2" s="698"/>
      <c r="TY2" s="698"/>
      <c r="TZ2" s="698"/>
      <c r="UA2" s="698"/>
      <c r="UB2" s="698"/>
      <c r="UC2" s="698"/>
      <c r="UD2" s="698"/>
      <c r="UE2" s="698"/>
      <c r="UF2" s="698"/>
      <c r="UG2" s="698"/>
      <c r="UH2" s="698"/>
      <c r="UI2" s="698"/>
      <c r="UJ2" s="698"/>
      <c r="UK2" s="698"/>
      <c r="UL2" s="698"/>
      <c r="UM2" s="698"/>
      <c r="UN2" s="698"/>
      <c r="UO2" s="698"/>
      <c r="UP2" s="698"/>
      <c r="UQ2" s="698"/>
      <c r="UR2" s="698"/>
      <c r="US2" s="698"/>
      <c r="UT2" s="698"/>
      <c r="UU2" s="698"/>
      <c r="UV2" s="698"/>
      <c r="UW2" s="698"/>
      <c r="UX2" s="698"/>
      <c r="UY2" s="698"/>
      <c r="UZ2" s="698"/>
      <c r="VA2" s="698"/>
      <c r="VB2" s="698"/>
      <c r="VC2" s="698"/>
      <c r="VD2" s="698"/>
      <c r="VE2" s="698"/>
      <c r="VF2" s="698"/>
      <c r="VG2" s="698"/>
      <c r="VH2" s="698"/>
      <c r="VI2" s="698"/>
      <c r="VJ2" s="698"/>
      <c r="VK2" s="698"/>
      <c r="VL2" s="698"/>
      <c r="VM2" s="698"/>
      <c r="VN2" s="698"/>
      <c r="VO2" s="698"/>
      <c r="VP2" s="698"/>
      <c r="VQ2" s="698"/>
      <c r="VR2" s="698"/>
      <c r="VS2" s="698"/>
      <c r="VT2" s="698"/>
      <c r="VU2" s="698"/>
      <c r="VV2" s="698"/>
      <c r="VW2" s="698"/>
      <c r="VX2" s="698"/>
      <c r="VY2" s="698"/>
      <c r="VZ2" s="698"/>
      <c r="WA2" s="698"/>
      <c r="WB2" s="698"/>
      <c r="WC2" s="698"/>
      <c r="WD2" s="698"/>
      <c r="WE2" s="698"/>
      <c r="WF2" s="698"/>
      <c r="WG2" s="698"/>
      <c r="WH2" s="698"/>
      <c r="WI2" s="698"/>
      <c r="WJ2" s="698"/>
      <c r="WK2" s="698"/>
      <c r="WL2" s="698"/>
      <c r="WM2" s="698"/>
      <c r="WN2" s="698"/>
      <c r="WO2" s="698"/>
      <c r="WP2" s="698"/>
      <c r="WQ2" s="698"/>
      <c r="WR2" s="698"/>
      <c r="WS2" s="698"/>
      <c r="WT2" s="698"/>
      <c r="WU2" s="698"/>
      <c r="WV2" s="698"/>
      <c r="WW2" s="698"/>
      <c r="WX2" s="698"/>
      <c r="WY2" s="698"/>
      <c r="WZ2" s="698"/>
      <c r="XA2" s="698"/>
      <c r="XB2" s="698"/>
      <c r="XC2" s="698"/>
      <c r="XD2" s="698"/>
      <c r="XE2" s="698"/>
      <c r="XF2" s="698"/>
      <c r="XG2" s="698"/>
      <c r="XH2" s="698"/>
      <c r="XI2" s="698"/>
      <c r="XJ2" s="698"/>
      <c r="XK2" s="698"/>
      <c r="XL2" s="698"/>
      <c r="XM2" s="698"/>
      <c r="XN2" s="698"/>
      <c r="XO2" s="698"/>
      <c r="XP2" s="698"/>
      <c r="XQ2" s="698"/>
      <c r="XR2" s="698"/>
      <c r="XS2" s="698"/>
      <c r="XT2" s="698"/>
      <c r="XU2" s="698"/>
      <c r="XV2" s="698"/>
      <c r="XW2" s="698"/>
      <c r="XX2" s="698"/>
      <c r="XY2" s="698"/>
      <c r="XZ2" s="698"/>
      <c r="YA2" s="698"/>
      <c r="YB2" s="698"/>
      <c r="YC2" s="698"/>
      <c r="YD2" s="698"/>
      <c r="YE2" s="698"/>
      <c r="YF2" s="698"/>
      <c r="YG2" s="698"/>
      <c r="YH2" s="698"/>
      <c r="YI2" s="698"/>
      <c r="YJ2" s="698"/>
      <c r="YK2" s="698"/>
      <c r="YL2" s="698"/>
      <c r="YM2" s="698"/>
      <c r="YN2" s="698"/>
      <c r="YO2" s="698"/>
      <c r="YP2" s="698"/>
      <c r="YQ2" s="698"/>
      <c r="YR2" s="698"/>
      <c r="YS2" s="698"/>
      <c r="YT2" s="698"/>
      <c r="YU2" s="698"/>
      <c r="YV2" s="698"/>
      <c r="YW2" s="698"/>
      <c r="YX2" s="698"/>
      <c r="YY2" s="698"/>
      <c r="YZ2" s="698"/>
      <c r="ZA2" s="698"/>
      <c r="ZB2" s="698"/>
      <c r="ZC2" s="698"/>
      <c r="ZD2" s="698"/>
      <c r="ZE2" s="698"/>
      <c r="ZF2" s="698"/>
      <c r="ZG2" s="698"/>
      <c r="ZH2" s="698"/>
      <c r="ZI2" s="698"/>
      <c r="ZJ2" s="698"/>
      <c r="ZK2" s="698"/>
      <c r="ZL2" s="698"/>
      <c r="ZM2" s="698"/>
      <c r="ZN2" s="698"/>
      <c r="ZO2" s="698"/>
      <c r="ZP2" s="698"/>
      <c r="ZQ2" s="698"/>
      <c r="ZR2" s="698"/>
      <c r="ZS2" s="698"/>
      <c r="ZT2" s="698"/>
      <c r="ZU2" s="698"/>
      <c r="ZV2" s="698"/>
      <c r="ZW2" s="698"/>
      <c r="ZX2" s="698"/>
      <c r="ZY2" s="698"/>
      <c r="ZZ2" s="698"/>
      <c r="AAA2" s="698"/>
      <c r="AAB2" s="698"/>
      <c r="AAC2" s="698"/>
      <c r="AAD2" s="698"/>
      <c r="AAE2" s="698"/>
      <c r="AAF2" s="698"/>
      <c r="AAG2" s="698"/>
      <c r="AAH2" s="698"/>
      <c r="AAI2" s="698"/>
      <c r="AAJ2" s="698"/>
      <c r="AAK2" s="698"/>
      <c r="AAL2" s="698"/>
      <c r="AAM2" s="698"/>
      <c r="AAN2" s="698"/>
      <c r="AAO2" s="698"/>
      <c r="AAP2" s="698"/>
      <c r="AAQ2" s="698"/>
      <c r="AAR2" s="698"/>
      <c r="AAS2" s="698"/>
      <c r="AAT2" s="698"/>
      <c r="AAU2" s="698"/>
      <c r="AAV2" s="698"/>
      <c r="AAW2" s="698"/>
      <c r="AAX2" s="698"/>
      <c r="AAY2" s="698"/>
      <c r="AAZ2" s="698"/>
      <c r="ABA2" s="698"/>
      <c r="ABB2" s="698"/>
      <c r="ABC2" s="698"/>
      <c r="ABD2" s="698"/>
      <c r="ABE2" s="698"/>
      <c r="ABF2" s="698"/>
      <c r="ABG2" s="698"/>
      <c r="ABH2" s="698"/>
      <c r="ABI2" s="698"/>
      <c r="ABJ2" s="698"/>
      <c r="ABK2" s="698"/>
      <c r="ABL2" s="698"/>
      <c r="ABM2" s="698"/>
      <c r="ABN2" s="698"/>
      <c r="ABO2" s="698"/>
      <c r="ABP2" s="698"/>
      <c r="ABQ2" s="698"/>
      <c r="ABR2" s="698"/>
      <c r="ABS2" s="698"/>
      <c r="ABT2" s="698"/>
      <c r="ABU2" s="698"/>
      <c r="ABV2" s="698"/>
      <c r="ABW2" s="698"/>
      <c r="ABX2" s="698"/>
      <c r="ABY2" s="698"/>
      <c r="ABZ2" s="698"/>
      <c r="ACA2" s="698"/>
      <c r="ACB2" s="698"/>
      <c r="ACC2" s="698"/>
      <c r="ACD2" s="698"/>
      <c r="ACE2" s="698"/>
      <c r="ACF2" s="698"/>
      <c r="ACG2" s="698"/>
      <c r="ACH2" s="698"/>
      <c r="ACI2" s="698"/>
      <c r="ACJ2" s="698"/>
      <c r="ACK2" s="698"/>
      <c r="ACL2" s="698"/>
      <c r="ACM2" s="698"/>
      <c r="ACN2" s="698"/>
      <c r="ACO2" s="698"/>
      <c r="ACP2" s="698"/>
      <c r="ACQ2" s="698"/>
      <c r="ACR2" s="698"/>
      <c r="ACS2" s="698"/>
      <c r="ACT2" s="698"/>
      <c r="ACU2" s="698"/>
      <c r="ACV2" s="698"/>
      <c r="ACW2" s="698"/>
      <c r="ACX2" s="698"/>
      <c r="ACY2" s="698"/>
      <c r="ACZ2" s="698"/>
      <c r="ADA2" s="698"/>
      <c r="ADB2" s="698"/>
      <c r="ADC2" s="698"/>
      <c r="ADD2" s="698"/>
      <c r="ADE2" s="698"/>
      <c r="ADF2" s="698"/>
      <c r="ADG2" s="698"/>
      <c r="ADH2" s="698"/>
      <c r="ADI2" s="698"/>
      <c r="ADJ2" s="698"/>
      <c r="ADK2" s="698"/>
      <c r="ADL2" s="698"/>
      <c r="ADM2" s="698"/>
      <c r="ADN2" s="698"/>
      <c r="ADO2" s="698"/>
      <c r="ADP2" s="698"/>
      <c r="ADQ2" s="698"/>
      <c r="ADR2" s="698"/>
      <c r="ADS2" s="698"/>
      <c r="ADT2" s="698"/>
      <c r="ADU2" s="698"/>
      <c r="ADV2" s="698"/>
      <c r="ADW2" s="698"/>
      <c r="ADX2" s="698"/>
      <c r="ADY2" s="698"/>
      <c r="ADZ2" s="698"/>
      <c r="AEA2" s="698"/>
      <c r="AEB2" s="698"/>
      <c r="AEC2" s="698"/>
      <c r="AED2" s="698"/>
      <c r="AEE2" s="698"/>
      <c r="AEF2" s="698"/>
      <c r="AEG2" s="698"/>
      <c r="AEH2" s="698"/>
      <c r="AEI2" s="698"/>
      <c r="AEJ2" s="698"/>
      <c r="AEK2" s="698"/>
      <c r="AEL2" s="698"/>
      <c r="AEM2" s="698"/>
      <c r="AEN2" s="698"/>
      <c r="AEO2" s="698"/>
      <c r="AEP2" s="698"/>
      <c r="AEQ2" s="698"/>
      <c r="AER2" s="698"/>
      <c r="AES2" s="698"/>
      <c r="AET2" s="698"/>
      <c r="AEU2" s="698"/>
      <c r="AEV2" s="698"/>
      <c r="AEW2" s="698"/>
      <c r="AEX2" s="698"/>
      <c r="AEY2" s="698"/>
      <c r="AEZ2" s="698"/>
      <c r="AFA2" s="698"/>
      <c r="AFB2" s="698"/>
      <c r="AFC2" s="698"/>
      <c r="AFD2" s="698"/>
      <c r="AFE2" s="698"/>
      <c r="AFF2" s="698"/>
      <c r="AFG2" s="698"/>
      <c r="AFH2" s="698"/>
      <c r="AFI2" s="698"/>
      <c r="AFJ2" s="698"/>
      <c r="AFK2" s="698"/>
      <c r="AFL2" s="698"/>
      <c r="AFM2" s="698"/>
      <c r="AFN2" s="698"/>
      <c r="AFO2" s="698"/>
      <c r="AFP2" s="698"/>
      <c r="AFQ2" s="698"/>
      <c r="AFR2" s="698"/>
      <c r="AFS2" s="698"/>
      <c r="AFT2" s="698"/>
      <c r="AFU2" s="698"/>
      <c r="AFV2" s="698"/>
      <c r="AFW2" s="698"/>
      <c r="AFX2" s="698"/>
      <c r="AFY2" s="698"/>
      <c r="AFZ2" s="698"/>
      <c r="AGA2" s="698"/>
      <c r="AGB2" s="698"/>
      <c r="AGC2" s="698"/>
      <c r="AGD2" s="698"/>
      <c r="AGE2" s="698"/>
      <c r="AGF2" s="698"/>
      <c r="AGG2" s="698"/>
      <c r="AGH2" s="698"/>
      <c r="AGI2" s="698"/>
      <c r="AGJ2" s="698"/>
      <c r="AGK2" s="698"/>
      <c r="AGL2" s="698"/>
      <c r="AGM2" s="698"/>
      <c r="AGN2" s="698"/>
      <c r="AGO2" s="698"/>
      <c r="AGP2" s="698"/>
      <c r="AGQ2" s="698"/>
      <c r="AGR2" s="698"/>
      <c r="AGS2" s="698"/>
      <c r="AGT2" s="698"/>
      <c r="AGU2" s="698"/>
      <c r="AGV2" s="698"/>
      <c r="AGW2" s="698"/>
      <c r="AGX2" s="698"/>
      <c r="AGY2" s="698"/>
      <c r="AGZ2" s="698"/>
      <c r="AHA2" s="698"/>
      <c r="AHB2" s="698"/>
      <c r="AHC2" s="698"/>
      <c r="AHD2" s="698"/>
      <c r="AHE2" s="698"/>
      <c r="AHF2" s="698"/>
      <c r="AHG2" s="698"/>
      <c r="AHH2" s="698"/>
      <c r="AHI2" s="698"/>
      <c r="AHJ2" s="698"/>
      <c r="AHK2" s="698"/>
      <c r="AHL2" s="698"/>
      <c r="AHM2" s="698"/>
      <c r="AHN2" s="698"/>
      <c r="AHO2" s="698"/>
      <c r="AHP2" s="698"/>
      <c r="AHQ2" s="698"/>
      <c r="AHR2" s="698"/>
      <c r="AHS2" s="698"/>
      <c r="AHT2" s="698"/>
      <c r="AHU2" s="698"/>
      <c r="AHV2" s="698"/>
      <c r="AHW2" s="698"/>
      <c r="AHX2" s="698"/>
      <c r="AHY2" s="698"/>
      <c r="AHZ2" s="698"/>
      <c r="AIA2" s="698"/>
      <c r="AIB2" s="698"/>
      <c r="AIC2" s="698"/>
      <c r="AID2" s="698"/>
      <c r="AIE2" s="698"/>
      <c r="AIF2" s="698"/>
      <c r="AIG2" s="698"/>
      <c r="AIH2" s="698"/>
      <c r="AII2" s="698"/>
      <c r="AIJ2" s="698"/>
      <c r="AIK2" s="698"/>
      <c r="AIL2" s="698"/>
      <c r="AIM2" s="698"/>
      <c r="AIN2" s="698"/>
      <c r="AIO2" s="698"/>
      <c r="AIP2" s="698"/>
      <c r="AIQ2" s="698"/>
      <c r="AIR2" s="698"/>
      <c r="AIS2" s="698"/>
      <c r="AIT2" s="698"/>
      <c r="AIU2" s="698"/>
      <c r="AIV2" s="698"/>
      <c r="AIW2" s="698"/>
      <c r="AIX2" s="698"/>
      <c r="AIY2" s="698"/>
      <c r="AIZ2" s="698"/>
      <c r="AJA2" s="698"/>
      <c r="AJB2" s="698"/>
      <c r="AJC2" s="698"/>
      <c r="AJD2" s="698"/>
      <c r="AJE2" s="698"/>
      <c r="AJF2" s="698"/>
      <c r="AJG2" s="698"/>
      <c r="AJH2" s="698"/>
      <c r="AJI2" s="698"/>
      <c r="AJJ2" s="698"/>
      <c r="AJK2" s="698"/>
      <c r="AJL2" s="698"/>
      <c r="AJM2" s="698"/>
      <c r="AJN2" s="698"/>
      <c r="AJO2" s="698"/>
      <c r="AJP2" s="698"/>
      <c r="AJQ2" s="698"/>
      <c r="AJR2" s="698"/>
      <c r="AJS2" s="698"/>
      <c r="AJT2" s="698"/>
      <c r="AJU2" s="698"/>
      <c r="AJV2" s="698"/>
      <c r="AJW2" s="698"/>
      <c r="AJX2" s="698"/>
      <c r="AJY2" s="698"/>
      <c r="AJZ2" s="698"/>
      <c r="AKA2" s="698"/>
      <c r="AKB2" s="698"/>
      <c r="AKC2" s="698"/>
      <c r="AKD2" s="698"/>
      <c r="AKE2" s="698"/>
      <c r="AKF2" s="698"/>
      <c r="AKG2" s="698"/>
      <c r="AKH2" s="698"/>
      <c r="AKI2" s="698"/>
      <c r="AKJ2" s="698"/>
      <c r="AKK2" s="698"/>
      <c r="AKL2" s="698"/>
      <c r="AKM2" s="698"/>
      <c r="AKN2" s="698"/>
      <c r="AKO2" s="698"/>
      <c r="AKP2" s="698"/>
      <c r="AKQ2" s="698"/>
      <c r="AKR2" s="698"/>
      <c r="AKS2" s="698"/>
      <c r="AKT2" s="698"/>
      <c r="AKU2" s="698"/>
      <c r="AKV2" s="698"/>
      <c r="AKW2" s="698"/>
      <c r="AKX2" s="698"/>
      <c r="AKY2" s="698"/>
      <c r="AKZ2" s="698"/>
      <c r="ALA2" s="698"/>
      <c r="ALB2" s="698"/>
      <c r="ALC2" s="698"/>
      <c r="ALD2" s="698"/>
      <c r="ALE2" s="698"/>
      <c r="ALF2" s="698"/>
      <c r="ALG2" s="698"/>
      <c r="ALH2" s="698"/>
      <c r="ALI2" s="698"/>
      <c r="ALJ2" s="698"/>
      <c r="ALK2" s="698"/>
      <c r="ALL2" s="698"/>
      <c r="ALM2" s="698"/>
      <c r="ALN2" s="698"/>
      <c r="ALO2" s="698"/>
      <c r="ALP2" s="698"/>
      <c r="ALQ2" s="698"/>
      <c r="ALR2" s="698"/>
      <c r="ALS2" s="698"/>
      <c r="ALT2" s="698"/>
      <c r="ALU2" s="698"/>
      <c r="ALV2" s="698"/>
      <c r="ALW2" s="698"/>
      <c r="ALX2" s="698"/>
      <c r="ALY2" s="698"/>
      <c r="ALZ2" s="698"/>
      <c r="AMA2" s="698"/>
      <c r="AMB2" s="698"/>
      <c r="AMC2" s="698"/>
      <c r="AMD2" s="698"/>
      <c r="AME2" s="698"/>
      <c r="AMF2" s="698"/>
      <c r="AMG2" s="698"/>
      <c r="AMH2" s="698"/>
      <c r="AMI2" s="698"/>
      <c r="AMJ2" s="698"/>
      <c r="AMK2" s="698"/>
      <c r="AML2" s="698"/>
      <c r="AMM2" s="698"/>
      <c r="AMN2" s="698"/>
      <c r="AMO2" s="698"/>
      <c r="AMP2" s="698"/>
      <c r="AMQ2" s="698"/>
      <c r="AMR2" s="698"/>
      <c r="AMS2" s="698"/>
      <c r="AMT2" s="698"/>
      <c r="AMU2" s="698"/>
      <c r="AMV2" s="698"/>
      <c r="AMW2" s="698"/>
    </row>
    <row r="3" spans="1:1037" s="117" customFormat="1" ht="15" customHeight="1" x14ac:dyDescent="0.3">
      <c r="A3" s="194"/>
      <c r="B3" s="1522" t="s">
        <v>3659</v>
      </c>
      <c r="C3" s="1523"/>
      <c r="D3" s="1524"/>
      <c r="E3" s="194"/>
      <c r="F3" s="1599" t="s">
        <v>578</v>
      </c>
      <c r="G3" s="1600"/>
      <c r="H3" s="1601"/>
      <c r="I3" s="183"/>
      <c r="J3" s="1575" t="s">
        <v>2846</v>
      </c>
      <c r="K3" s="1575"/>
      <c r="L3" s="1576"/>
      <c r="M3" s="183"/>
      <c r="N3" s="1090" t="s">
        <v>472</v>
      </c>
      <c r="O3" s="1091" t="s">
        <v>471</v>
      </c>
      <c r="P3" s="1092" t="s">
        <v>473</v>
      </c>
      <c r="Q3" s="262"/>
      <c r="R3" s="175"/>
      <c r="S3" s="692"/>
      <c r="T3" s="692"/>
      <c r="U3" s="692"/>
      <c r="V3" s="692"/>
      <c r="W3" s="692"/>
      <c r="X3" s="692"/>
      <c r="Y3" s="692"/>
      <c r="Z3" s="698"/>
      <c r="AA3" s="115" t="s">
        <v>273</v>
      </c>
      <c r="AB3" s="698"/>
      <c r="AC3" s="698"/>
      <c r="AD3" s="116" t="s">
        <v>269</v>
      </c>
      <c r="AE3" s="116" t="s">
        <v>270</v>
      </c>
      <c r="AF3" s="116" t="s">
        <v>271</v>
      </c>
      <c r="AG3" s="698"/>
      <c r="AH3" s="699"/>
      <c r="AI3" s="698"/>
      <c r="AJ3" s="698"/>
      <c r="AK3" s="698"/>
      <c r="AL3" s="698"/>
      <c r="AM3" s="698"/>
      <c r="AO3" s="697" t="s">
        <v>347</v>
      </c>
      <c r="AP3" s="122" t="s">
        <v>342</v>
      </c>
      <c r="AQ3" s="123"/>
      <c r="AR3" s="124" t="s">
        <v>344</v>
      </c>
      <c r="AS3" s="123"/>
      <c r="AT3" s="124" t="s">
        <v>344</v>
      </c>
      <c r="AU3" s="123"/>
      <c r="AV3" s="125" t="s">
        <v>343</v>
      </c>
      <c r="AX3" s="108">
        <v>99</v>
      </c>
      <c r="AY3" s="109"/>
      <c r="AZ3" s="110">
        <v>97</v>
      </c>
      <c r="BB3" s="108">
        <v>99</v>
      </c>
      <c r="BC3" s="109"/>
      <c r="BD3" s="110">
        <v>97</v>
      </c>
      <c r="BE3" s="698"/>
      <c r="BF3" s="698"/>
      <c r="BG3" s="698" t="s">
        <v>404</v>
      </c>
      <c r="BH3" s="698"/>
      <c r="BI3" s="698"/>
      <c r="BJ3" s="698"/>
      <c r="BK3" s="698"/>
      <c r="BL3" s="698"/>
      <c r="BM3" s="698"/>
      <c r="BN3" s="698"/>
      <c r="BO3" s="698"/>
      <c r="BP3" s="698"/>
      <c r="BQ3" s="698"/>
      <c r="BR3" s="698"/>
      <c r="BS3" s="698"/>
      <c r="BT3" s="698"/>
      <c r="BU3" s="698"/>
      <c r="BV3" s="698"/>
      <c r="BW3" s="698"/>
      <c r="BX3" s="698"/>
      <c r="BY3" s="698"/>
      <c r="BZ3" s="698"/>
      <c r="CA3" s="698"/>
      <c r="CB3" s="698"/>
      <c r="CC3" s="698"/>
      <c r="CD3" s="698"/>
      <c r="CE3" s="698"/>
      <c r="CF3" s="698"/>
      <c r="CG3" s="698"/>
      <c r="CH3" s="698"/>
      <c r="CI3" s="698"/>
      <c r="CJ3" s="698"/>
      <c r="CK3" s="698"/>
      <c r="CL3" s="698"/>
      <c r="CM3" s="698"/>
      <c r="CN3" s="698"/>
      <c r="CO3" s="698"/>
      <c r="CP3" s="698"/>
      <c r="CQ3" s="698"/>
      <c r="CR3" s="698"/>
      <c r="CS3" s="698"/>
      <c r="CT3" s="698"/>
      <c r="CU3" s="698"/>
      <c r="CV3" s="698"/>
      <c r="CW3" s="698"/>
      <c r="CX3" s="698"/>
      <c r="CY3" s="698"/>
      <c r="CZ3" s="698"/>
      <c r="DA3" s="698"/>
      <c r="DB3" s="698"/>
      <c r="DC3" s="698"/>
      <c r="DD3" s="698"/>
      <c r="DE3" s="698"/>
      <c r="DF3" s="698"/>
      <c r="DG3" s="698"/>
      <c r="DH3" s="698"/>
      <c r="DI3" s="698"/>
      <c r="DJ3" s="698"/>
      <c r="DK3" s="698"/>
      <c r="DL3" s="698"/>
      <c r="DM3" s="698"/>
      <c r="DN3" s="698"/>
      <c r="DO3" s="698"/>
      <c r="DP3" s="698"/>
      <c r="DQ3" s="698"/>
      <c r="DR3" s="698"/>
      <c r="DS3" s="698"/>
      <c r="DT3" s="698"/>
      <c r="DU3" s="698"/>
      <c r="DV3" s="698"/>
      <c r="DW3" s="698"/>
      <c r="DX3" s="698"/>
      <c r="DY3" s="698"/>
      <c r="DZ3" s="698"/>
      <c r="EA3" s="698"/>
      <c r="EB3" s="698"/>
      <c r="EC3" s="698"/>
      <c r="ED3" s="698"/>
      <c r="EE3" s="698"/>
      <c r="EF3" s="698"/>
      <c r="EG3" s="698"/>
      <c r="EH3" s="698"/>
      <c r="EI3" s="698"/>
      <c r="EJ3" s="698"/>
      <c r="EK3" s="698"/>
      <c r="EL3" s="698"/>
      <c r="EM3" s="698"/>
      <c r="EN3" s="698"/>
      <c r="EO3" s="698"/>
      <c r="EP3" s="698"/>
      <c r="EQ3" s="698"/>
      <c r="ER3" s="698"/>
      <c r="ES3" s="698"/>
      <c r="ET3" s="698"/>
      <c r="EU3" s="698"/>
      <c r="EV3" s="698"/>
      <c r="EW3" s="698"/>
      <c r="EX3" s="698"/>
      <c r="EY3" s="698"/>
      <c r="EZ3" s="698"/>
      <c r="FA3" s="698"/>
      <c r="FB3" s="698"/>
      <c r="FC3" s="698"/>
      <c r="FD3" s="698"/>
      <c r="FE3" s="698"/>
      <c r="FF3" s="698"/>
      <c r="FG3" s="698"/>
      <c r="FH3" s="698"/>
      <c r="FI3" s="698"/>
      <c r="FJ3" s="698"/>
      <c r="FK3" s="698"/>
      <c r="FL3" s="698"/>
      <c r="FM3" s="698"/>
      <c r="FN3" s="698"/>
      <c r="FO3" s="698"/>
      <c r="FP3" s="698"/>
      <c r="FQ3" s="698"/>
      <c r="FR3" s="698"/>
      <c r="FS3" s="698"/>
      <c r="FT3" s="698"/>
      <c r="FU3" s="698"/>
      <c r="FV3" s="698"/>
      <c r="FW3" s="698"/>
      <c r="FX3" s="698"/>
      <c r="FY3" s="698"/>
      <c r="FZ3" s="698"/>
      <c r="GA3" s="698"/>
      <c r="GB3" s="698"/>
      <c r="GC3" s="698"/>
      <c r="GD3" s="698"/>
      <c r="GE3" s="698"/>
      <c r="GF3" s="698"/>
      <c r="GG3" s="698"/>
      <c r="GH3" s="698"/>
      <c r="GI3" s="698"/>
      <c r="GJ3" s="698"/>
      <c r="GK3" s="698"/>
      <c r="GL3" s="698"/>
      <c r="GM3" s="698"/>
      <c r="GN3" s="698"/>
      <c r="GO3" s="698"/>
      <c r="GP3" s="698"/>
      <c r="GQ3" s="698"/>
      <c r="GR3" s="698"/>
      <c r="GS3" s="698"/>
      <c r="GT3" s="698"/>
      <c r="GU3" s="698"/>
      <c r="GV3" s="698"/>
      <c r="GW3" s="698"/>
      <c r="GX3" s="698"/>
      <c r="GY3" s="698"/>
      <c r="GZ3" s="698"/>
      <c r="HA3" s="698"/>
      <c r="HB3" s="698"/>
      <c r="HC3" s="698"/>
      <c r="HD3" s="698"/>
      <c r="HE3" s="698"/>
      <c r="HF3" s="698"/>
      <c r="HG3" s="698"/>
      <c r="HH3" s="698"/>
      <c r="HI3" s="698"/>
      <c r="HJ3" s="698"/>
      <c r="HK3" s="698"/>
      <c r="HL3" s="698"/>
      <c r="HM3" s="698"/>
      <c r="HN3" s="698"/>
      <c r="HO3" s="698"/>
      <c r="HP3" s="698"/>
      <c r="HQ3" s="698"/>
      <c r="HR3" s="698"/>
      <c r="HS3" s="698"/>
      <c r="HT3" s="698"/>
      <c r="HU3" s="698"/>
      <c r="HV3" s="698"/>
      <c r="HW3" s="698"/>
      <c r="HX3" s="698"/>
      <c r="HY3" s="698"/>
      <c r="HZ3" s="698"/>
      <c r="IA3" s="698"/>
      <c r="IB3" s="698"/>
      <c r="IC3" s="698"/>
      <c r="ID3" s="698"/>
      <c r="IE3" s="698"/>
      <c r="IF3" s="698"/>
      <c r="IG3" s="698"/>
      <c r="IH3" s="698"/>
      <c r="II3" s="698"/>
      <c r="IJ3" s="698"/>
      <c r="IK3" s="698"/>
      <c r="IL3" s="698"/>
      <c r="IM3" s="698"/>
      <c r="IN3" s="698"/>
      <c r="IO3" s="698"/>
      <c r="IP3" s="698"/>
      <c r="IQ3" s="698"/>
      <c r="IR3" s="698"/>
      <c r="IS3" s="698"/>
      <c r="IT3" s="698"/>
      <c r="IU3" s="698"/>
      <c r="IV3" s="698"/>
      <c r="IW3" s="698"/>
      <c r="IX3" s="698"/>
      <c r="IY3" s="698"/>
      <c r="IZ3" s="698"/>
      <c r="JA3" s="698"/>
      <c r="JB3" s="698"/>
      <c r="JC3" s="698"/>
      <c r="JD3" s="698"/>
      <c r="JE3" s="698"/>
      <c r="JF3" s="698"/>
      <c r="JG3" s="698"/>
      <c r="JH3" s="698"/>
      <c r="JI3" s="698"/>
      <c r="JJ3" s="698"/>
      <c r="JK3" s="698"/>
      <c r="JL3" s="698"/>
      <c r="JM3" s="698"/>
      <c r="JN3" s="698"/>
      <c r="JO3" s="698"/>
      <c r="JP3" s="698"/>
      <c r="JQ3" s="698"/>
      <c r="JR3" s="698"/>
      <c r="JS3" s="698"/>
      <c r="JT3" s="698"/>
      <c r="JU3" s="698"/>
      <c r="JV3" s="698"/>
      <c r="JW3" s="698"/>
      <c r="JX3" s="698"/>
      <c r="JY3" s="698"/>
      <c r="JZ3" s="698"/>
      <c r="KA3" s="698"/>
      <c r="KB3" s="698"/>
      <c r="KC3" s="698"/>
      <c r="KD3" s="698"/>
      <c r="KE3" s="698"/>
      <c r="KF3" s="698"/>
      <c r="KG3" s="698"/>
      <c r="KH3" s="698"/>
      <c r="KI3" s="698"/>
      <c r="KJ3" s="698"/>
      <c r="KK3" s="698"/>
      <c r="KL3" s="698"/>
      <c r="KM3" s="698"/>
      <c r="KN3" s="698"/>
      <c r="KO3" s="698"/>
      <c r="KP3" s="698"/>
      <c r="KQ3" s="698"/>
      <c r="KR3" s="698"/>
      <c r="KS3" s="698"/>
      <c r="KT3" s="698"/>
      <c r="KU3" s="698"/>
      <c r="KV3" s="698"/>
      <c r="KW3" s="698"/>
      <c r="KX3" s="698"/>
      <c r="KY3" s="698"/>
      <c r="KZ3" s="698"/>
      <c r="LA3" s="698"/>
      <c r="LB3" s="698"/>
      <c r="LC3" s="698"/>
      <c r="LD3" s="698"/>
      <c r="LE3" s="698"/>
      <c r="LF3" s="698"/>
      <c r="LG3" s="698"/>
      <c r="LH3" s="698"/>
      <c r="LI3" s="698"/>
      <c r="LJ3" s="698"/>
      <c r="LK3" s="698"/>
      <c r="LL3" s="698"/>
      <c r="LM3" s="698"/>
      <c r="LN3" s="698"/>
      <c r="LO3" s="698"/>
      <c r="LP3" s="698"/>
      <c r="LQ3" s="698"/>
      <c r="LR3" s="698"/>
      <c r="LS3" s="698"/>
      <c r="LT3" s="698"/>
      <c r="LU3" s="698"/>
      <c r="LV3" s="698"/>
      <c r="LW3" s="698"/>
      <c r="LX3" s="698"/>
      <c r="LY3" s="698"/>
      <c r="LZ3" s="698"/>
      <c r="MA3" s="698"/>
      <c r="MB3" s="698"/>
      <c r="MC3" s="698"/>
      <c r="MD3" s="698"/>
      <c r="ME3" s="698"/>
      <c r="MF3" s="698"/>
      <c r="MG3" s="698"/>
      <c r="MH3" s="698"/>
      <c r="MI3" s="698"/>
      <c r="MJ3" s="698"/>
      <c r="MK3" s="698"/>
      <c r="ML3" s="698"/>
      <c r="MM3" s="698"/>
      <c r="MN3" s="698"/>
      <c r="MO3" s="698"/>
      <c r="MP3" s="698"/>
      <c r="MQ3" s="698"/>
      <c r="MR3" s="698"/>
      <c r="MS3" s="698"/>
      <c r="MT3" s="698"/>
      <c r="MU3" s="698"/>
      <c r="MV3" s="698"/>
      <c r="MW3" s="698"/>
      <c r="MX3" s="698"/>
      <c r="MY3" s="698"/>
      <c r="MZ3" s="698"/>
      <c r="NA3" s="698"/>
      <c r="NB3" s="698"/>
      <c r="NC3" s="698"/>
      <c r="ND3" s="698"/>
      <c r="NE3" s="698"/>
      <c r="NF3" s="698"/>
      <c r="NG3" s="698"/>
      <c r="NH3" s="698"/>
      <c r="NI3" s="698"/>
      <c r="NJ3" s="698"/>
      <c r="NK3" s="698"/>
      <c r="NL3" s="698"/>
      <c r="NM3" s="698"/>
      <c r="NN3" s="698"/>
      <c r="NO3" s="698"/>
      <c r="NP3" s="698"/>
      <c r="NQ3" s="698"/>
      <c r="NR3" s="698"/>
      <c r="NS3" s="698"/>
      <c r="NT3" s="698"/>
      <c r="NU3" s="698"/>
      <c r="NV3" s="698"/>
      <c r="NW3" s="698"/>
      <c r="NX3" s="698"/>
      <c r="NY3" s="698"/>
      <c r="NZ3" s="698"/>
      <c r="OA3" s="698"/>
      <c r="OB3" s="698"/>
      <c r="OC3" s="698"/>
      <c r="OD3" s="698"/>
      <c r="OE3" s="698"/>
      <c r="OF3" s="698"/>
      <c r="OG3" s="698"/>
      <c r="OH3" s="698"/>
      <c r="OI3" s="698"/>
      <c r="OJ3" s="698"/>
      <c r="OK3" s="698"/>
      <c r="OL3" s="698"/>
      <c r="OM3" s="698"/>
      <c r="ON3" s="698"/>
      <c r="OO3" s="698"/>
      <c r="OP3" s="698"/>
      <c r="OQ3" s="698"/>
      <c r="OR3" s="698"/>
      <c r="OS3" s="698"/>
      <c r="OT3" s="698"/>
      <c r="OU3" s="698"/>
      <c r="OV3" s="698"/>
      <c r="OW3" s="698"/>
      <c r="OX3" s="698"/>
      <c r="OY3" s="698"/>
      <c r="OZ3" s="698"/>
      <c r="PA3" s="698"/>
      <c r="PB3" s="698"/>
      <c r="PC3" s="698"/>
      <c r="PD3" s="698"/>
      <c r="PE3" s="698"/>
      <c r="PF3" s="698"/>
      <c r="PG3" s="698"/>
      <c r="PH3" s="698"/>
      <c r="PI3" s="698"/>
      <c r="PJ3" s="698"/>
      <c r="PK3" s="698"/>
      <c r="PL3" s="698"/>
      <c r="PM3" s="698"/>
      <c r="PN3" s="698"/>
      <c r="PO3" s="698"/>
      <c r="PP3" s="698"/>
      <c r="PQ3" s="698"/>
      <c r="PR3" s="698"/>
      <c r="PS3" s="698"/>
      <c r="PT3" s="698"/>
      <c r="PU3" s="698"/>
      <c r="PV3" s="698"/>
      <c r="PW3" s="698"/>
      <c r="PX3" s="698"/>
      <c r="PY3" s="698"/>
      <c r="PZ3" s="698"/>
      <c r="QA3" s="698"/>
      <c r="QB3" s="698"/>
      <c r="QC3" s="698"/>
      <c r="QD3" s="698"/>
      <c r="QE3" s="698"/>
      <c r="QF3" s="698"/>
      <c r="QG3" s="698"/>
      <c r="QH3" s="698"/>
      <c r="QI3" s="698"/>
      <c r="QJ3" s="698"/>
      <c r="QK3" s="698"/>
      <c r="QL3" s="698"/>
      <c r="QM3" s="698"/>
      <c r="QN3" s="698"/>
      <c r="QO3" s="698"/>
      <c r="QP3" s="698"/>
      <c r="QQ3" s="698"/>
      <c r="QR3" s="698"/>
      <c r="QS3" s="698"/>
      <c r="QT3" s="698"/>
      <c r="QU3" s="698"/>
      <c r="QV3" s="698"/>
      <c r="QW3" s="698"/>
      <c r="QX3" s="698"/>
      <c r="QY3" s="698"/>
      <c r="QZ3" s="698"/>
      <c r="RA3" s="698"/>
      <c r="RB3" s="698"/>
      <c r="RC3" s="698"/>
      <c r="RD3" s="698"/>
      <c r="RE3" s="698"/>
      <c r="RF3" s="698"/>
      <c r="RG3" s="698"/>
      <c r="RH3" s="698"/>
      <c r="RI3" s="698"/>
      <c r="RJ3" s="698"/>
      <c r="RK3" s="698"/>
      <c r="RL3" s="698"/>
      <c r="RM3" s="698"/>
      <c r="RN3" s="698"/>
      <c r="RO3" s="698"/>
      <c r="RP3" s="698"/>
      <c r="RQ3" s="698"/>
      <c r="RR3" s="698"/>
      <c r="RS3" s="698"/>
      <c r="RT3" s="698"/>
      <c r="RU3" s="698"/>
      <c r="RV3" s="698"/>
      <c r="RW3" s="698"/>
      <c r="RX3" s="698"/>
      <c r="RY3" s="698"/>
      <c r="RZ3" s="698"/>
      <c r="SA3" s="698"/>
      <c r="SB3" s="698"/>
      <c r="SC3" s="698"/>
      <c r="SD3" s="698"/>
      <c r="SE3" s="698"/>
      <c r="SF3" s="698"/>
      <c r="SG3" s="698"/>
      <c r="SH3" s="698"/>
      <c r="SI3" s="698"/>
      <c r="SJ3" s="698"/>
      <c r="SK3" s="698"/>
      <c r="SL3" s="698"/>
      <c r="SM3" s="698"/>
      <c r="SN3" s="698"/>
      <c r="SO3" s="698"/>
      <c r="SP3" s="698"/>
      <c r="SQ3" s="698"/>
      <c r="SR3" s="698"/>
      <c r="SS3" s="698"/>
      <c r="ST3" s="698"/>
      <c r="SU3" s="698"/>
      <c r="SV3" s="698"/>
      <c r="SW3" s="698"/>
      <c r="SX3" s="698"/>
      <c r="SY3" s="698"/>
      <c r="SZ3" s="698"/>
      <c r="TA3" s="698"/>
      <c r="TB3" s="698"/>
      <c r="TC3" s="698"/>
      <c r="TD3" s="698"/>
      <c r="TE3" s="698"/>
      <c r="TF3" s="698"/>
      <c r="TG3" s="698"/>
      <c r="TH3" s="698"/>
      <c r="TI3" s="698"/>
      <c r="TJ3" s="698"/>
      <c r="TK3" s="698"/>
      <c r="TL3" s="698"/>
      <c r="TM3" s="698"/>
      <c r="TN3" s="698"/>
      <c r="TO3" s="698"/>
      <c r="TP3" s="698"/>
      <c r="TQ3" s="698"/>
      <c r="TR3" s="698"/>
      <c r="TS3" s="698"/>
      <c r="TT3" s="698"/>
      <c r="TU3" s="698"/>
      <c r="TV3" s="698"/>
      <c r="TW3" s="698"/>
      <c r="TX3" s="698"/>
      <c r="TY3" s="698"/>
      <c r="TZ3" s="698"/>
      <c r="UA3" s="698"/>
      <c r="UB3" s="698"/>
      <c r="UC3" s="698"/>
      <c r="UD3" s="698"/>
      <c r="UE3" s="698"/>
      <c r="UF3" s="698"/>
      <c r="UG3" s="698"/>
      <c r="UH3" s="698"/>
      <c r="UI3" s="698"/>
      <c r="UJ3" s="698"/>
      <c r="UK3" s="698"/>
      <c r="UL3" s="698"/>
      <c r="UM3" s="698"/>
      <c r="UN3" s="698"/>
      <c r="UO3" s="698"/>
      <c r="UP3" s="698"/>
      <c r="UQ3" s="698"/>
      <c r="UR3" s="698"/>
      <c r="US3" s="698"/>
      <c r="UT3" s="698"/>
      <c r="UU3" s="698"/>
      <c r="UV3" s="698"/>
      <c r="UW3" s="698"/>
      <c r="UX3" s="698"/>
      <c r="UY3" s="698"/>
      <c r="UZ3" s="698"/>
      <c r="VA3" s="698"/>
      <c r="VB3" s="698"/>
      <c r="VC3" s="698"/>
      <c r="VD3" s="698"/>
      <c r="VE3" s="698"/>
      <c r="VF3" s="698"/>
      <c r="VG3" s="698"/>
      <c r="VH3" s="698"/>
      <c r="VI3" s="698"/>
      <c r="VJ3" s="698"/>
      <c r="VK3" s="698"/>
      <c r="VL3" s="698"/>
      <c r="VM3" s="698"/>
      <c r="VN3" s="698"/>
      <c r="VO3" s="698"/>
      <c r="VP3" s="698"/>
      <c r="VQ3" s="698"/>
      <c r="VR3" s="698"/>
      <c r="VS3" s="698"/>
      <c r="VT3" s="698"/>
      <c r="VU3" s="698"/>
      <c r="VV3" s="698"/>
      <c r="VW3" s="698"/>
      <c r="VX3" s="698"/>
      <c r="VY3" s="698"/>
      <c r="VZ3" s="698"/>
      <c r="WA3" s="698"/>
      <c r="WB3" s="698"/>
      <c r="WC3" s="698"/>
      <c r="WD3" s="698"/>
      <c r="WE3" s="698"/>
      <c r="WF3" s="698"/>
      <c r="WG3" s="698"/>
      <c r="WH3" s="698"/>
      <c r="WI3" s="698"/>
      <c r="WJ3" s="698"/>
      <c r="WK3" s="698"/>
      <c r="WL3" s="698"/>
      <c r="WM3" s="698"/>
      <c r="WN3" s="698"/>
      <c r="WO3" s="698"/>
      <c r="WP3" s="698"/>
      <c r="WQ3" s="698"/>
      <c r="WR3" s="698"/>
      <c r="WS3" s="698"/>
      <c r="WT3" s="698"/>
      <c r="WU3" s="698"/>
      <c r="WV3" s="698"/>
      <c r="WW3" s="698"/>
      <c r="WX3" s="698"/>
      <c r="WY3" s="698"/>
      <c r="WZ3" s="698"/>
      <c r="XA3" s="698"/>
      <c r="XB3" s="698"/>
      <c r="XC3" s="698"/>
      <c r="XD3" s="698"/>
      <c r="XE3" s="698"/>
      <c r="XF3" s="698"/>
      <c r="XG3" s="698"/>
      <c r="XH3" s="698"/>
      <c r="XI3" s="698"/>
      <c r="XJ3" s="698"/>
      <c r="XK3" s="698"/>
      <c r="XL3" s="698"/>
      <c r="XM3" s="698"/>
      <c r="XN3" s="698"/>
      <c r="XO3" s="698"/>
      <c r="XP3" s="698"/>
      <c r="XQ3" s="698"/>
      <c r="XR3" s="698"/>
      <c r="XS3" s="698"/>
      <c r="XT3" s="698"/>
      <c r="XU3" s="698"/>
      <c r="XV3" s="698"/>
      <c r="XW3" s="698"/>
      <c r="XX3" s="698"/>
      <c r="XY3" s="698"/>
      <c r="XZ3" s="698"/>
      <c r="YA3" s="698"/>
      <c r="YB3" s="698"/>
      <c r="YC3" s="698"/>
      <c r="YD3" s="698"/>
      <c r="YE3" s="698"/>
      <c r="YF3" s="698"/>
      <c r="YG3" s="698"/>
      <c r="YH3" s="698"/>
      <c r="YI3" s="698"/>
      <c r="YJ3" s="698"/>
      <c r="YK3" s="698"/>
      <c r="YL3" s="698"/>
      <c r="YM3" s="698"/>
      <c r="YN3" s="698"/>
      <c r="YO3" s="698"/>
      <c r="YP3" s="698"/>
      <c r="YQ3" s="698"/>
      <c r="YR3" s="698"/>
      <c r="YS3" s="698"/>
      <c r="YT3" s="698"/>
      <c r="YU3" s="698"/>
      <c r="YV3" s="698"/>
      <c r="YW3" s="698"/>
      <c r="YX3" s="698"/>
      <c r="YY3" s="698"/>
      <c r="YZ3" s="698"/>
      <c r="ZA3" s="698"/>
      <c r="ZB3" s="698"/>
      <c r="ZC3" s="698"/>
      <c r="ZD3" s="698"/>
      <c r="ZE3" s="698"/>
      <c r="ZF3" s="698"/>
      <c r="ZG3" s="698"/>
      <c r="ZH3" s="698"/>
      <c r="ZI3" s="698"/>
      <c r="ZJ3" s="698"/>
      <c r="ZK3" s="698"/>
      <c r="ZL3" s="698"/>
      <c r="ZM3" s="698"/>
      <c r="ZN3" s="698"/>
      <c r="ZO3" s="698"/>
      <c r="ZP3" s="698"/>
      <c r="ZQ3" s="698"/>
      <c r="ZR3" s="698"/>
      <c r="ZS3" s="698"/>
      <c r="ZT3" s="698"/>
      <c r="ZU3" s="698"/>
      <c r="ZV3" s="698"/>
      <c r="ZW3" s="698"/>
      <c r="ZX3" s="698"/>
      <c r="ZY3" s="698"/>
      <c r="ZZ3" s="698"/>
      <c r="AAA3" s="698"/>
      <c r="AAB3" s="698"/>
      <c r="AAC3" s="698"/>
      <c r="AAD3" s="698"/>
      <c r="AAE3" s="698"/>
      <c r="AAF3" s="698"/>
      <c r="AAG3" s="698"/>
      <c r="AAH3" s="698"/>
      <c r="AAI3" s="698"/>
      <c r="AAJ3" s="698"/>
      <c r="AAK3" s="698"/>
      <c r="AAL3" s="698"/>
      <c r="AAM3" s="698"/>
      <c r="AAN3" s="698"/>
      <c r="AAO3" s="698"/>
      <c r="AAP3" s="698"/>
      <c r="AAQ3" s="698"/>
      <c r="AAR3" s="698"/>
      <c r="AAS3" s="698"/>
      <c r="AAT3" s="698"/>
      <c r="AAU3" s="698"/>
      <c r="AAV3" s="698"/>
      <c r="AAW3" s="698"/>
      <c r="AAX3" s="698"/>
      <c r="AAY3" s="698"/>
      <c r="AAZ3" s="698"/>
      <c r="ABA3" s="698"/>
      <c r="ABB3" s="698"/>
      <c r="ABC3" s="698"/>
      <c r="ABD3" s="698"/>
      <c r="ABE3" s="698"/>
      <c r="ABF3" s="698"/>
      <c r="ABG3" s="698"/>
      <c r="ABH3" s="698"/>
      <c r="ABI3" s="698"/>
      <c r="ABJ3" s="698"/>
      <c r="ABK3" s="698"/>
      <c r="ABL3" s="698"/>
      <c r="ABM3" s="698"/>
      <c r="ABN3" s="698"/>
      <c r="ABO3" s="698"/>
      <c r="ABP3" s="698"/>
      <c r="ABQ3" s="698"/>
      <c r="ABR3" s="698"/>
      <c r="ABS3" s="698"/>
      <c r="ABT3" s="698"/>
      <c r="ABU3" s="698"/>
      <c r="ABV3" s="698"/>
      <c r="ABW3" s="698"/>
      <c r="ABX3" s="698"/>
      <c r="ABY3" s="698"/>
      <c r="ABZ3" s="698"/>
      <c r="ACA3" s="698"/>
      <c r="ACB3" s="698"/>
      <c r="ACC3" s="698"/>
      <c r="ACD3" s="698"/>
      <c r="ACE3" s="698"/>
      <c r="ACF3" s="698"/>
      <c r="ACG3" s="698"/>
      <c r="ACH3" s="698"/>
      <c r="ACI3" s="698"/>
      <c r="ACJ3" s="698"/>
      <c r="ACK3" s="698"/>
      <c r="ACL3" s="698"/>
      <c r="ACM3" s="698"/>
      <c r="ACN3" s="698"/>
      <c r="ACO3" s="698"/>
      <c r="ACP3" s="698"/>
      <c r="ACQ3" s="698"/>
      <c r="ACR3" s="698"/>
      <c r="ACS3" s="698"/>
      <c r="ACT3" s="698"/>
      <c r="ACU3" s="698"/>
      <c r="ACV3" s="698"/>
      <c r="ACW3" s="698"/>
      <c r="ACX3" s="698"/>
      <c r="ACY3" s="698"/>
      <c r="ACZ3" s="698"/>
      <c r="ADA3" s="698"/>
      <c r="ADB3" s="698"/>
      <c r="ADC3" s="698"/>
      <c r="ADD3" s="698"/>
      <c r="ADE3" s="698"/>
      <c r="ADF3" s="698"/>
      <c r="ADG3" s="698"/>
      <c r="ADH3" s="698"/>
      <c r="ADI3" s="698"/>
      <c r="ADJ3" s="698"/>
      <c r="ADK3" s="698"/>
      <c r="ADL3" s="698"/>
      <c r="ADM3" s="698"/>
      <c r="ADN3" s="698"/>
      <c r="ADO3" s="698"/>
      <c r="ADP3" s="698"/>
      <c r="ADQ3" s="698"/>
      <c r="ADR3" s="698"/>
      <c r="ADS3" s="698"/>
      <c r="ADT3" s="698"/>
      <c r="ADU3" s="698"/>
      <c r="ADV3" s="698"/>
      <c r="ADW3" s="698"/>
      <c r="ADX3" s="698"/>
      <c r="ADY3" s="698"/>
      <c r="ADZ3" s="698"/>
      <c r="AEA3" s="698"/>
      <c r="AEB3" s="698"/>
      <c r="AEC3" s="698"/>
      <c r="AED3" s="698"/>
      <c r="AEE3" s="698"/>
      <c r="AEF3" s="698"/>
      <c r="AEG3" s="698"/>
      <c r="AEH3" s="698"/>
      <c r="AEI3" s="698"/>
      <c r="AEJ3" s="698"/>
      <c r="AEK3" s="698"/>
      <c r="AEL3" s="698"/>
      <c r="AEM3" s="698"/>
      <c r="AEN3" s="698"/>
      <c r="AEO3" s="698"/>
      <c r="AEP3" s="698"/>
      <c r="AEQ3" s="698"/>
      <c r="AER3" s="698"/>
      <c r="AES3" s="698"/>
      <c r="AET3" s="698"/>
      <c r="AEU3" s="698"/>
      <c r="AEV3" s="698"/>
      <c r="AEW3" s="698"/>
      <c r="AEX3" s="698"/>
      <c r="AEY3" s="698"/>
      <c r="AEZ3" s="698"/>
      <c r="AFA3" s="698"/>
      <c r="AFB3" s="698"/>
      <c r="AFC3" s="698"/>
      <c r="AFD3" s="698"/>
      <c r="AFE3" s="698"/>
      <c r="AFF3" s="698"/>
      <c r="AFG3" s="698"/>
      <c r="AFH3" s="698"/>
      <c r="AFI3" s="698"/>
      <c r="AFJ3" s="698"/>
      <c r="AFK3" s="698"/>
      <c r="AFL3" s="698"/>
      <c r="AFM3" s="698"/>
      <c r="AFN3" s="698"/>
      <c r="AFO3" s="698"/>
      <c r="AFP3" s="698"/>
      <c r="AFQ3" s="698"/>
      <c r="AFR3" s="698"/>
      <c r="AFS3" s="698"/>
      <c r="AFT3" s="698"/>
      <c r="AFU3" s="698"/>
      <c r="AFV3" s="698"/>
      <c r="AFW3" s="698"/>
      <c r="AFX3" s="698"/>
      <c r="AFY3" s="698"/>
      <c r="AFZ3" s="698"/>
      <c r="AGA3" s="698"/>
      <c r="AGB3" s="698"/>
      <c r="AGC3" s="698"/>
      <c r="AGD3" s="698"/>
      <c r="AGE3" s="698"/>
      <c r="AGF3" s="698"/>
      <c r="AGG3" s="698"/>
      <c r="AGH3" s="698"/>
      <c r="AGI3" s="698"/>
      <c r="AGJ3" s="698"/>
      <c r="AGK3" s="698"/>
      <c r="AGL3" s="698"/>
      <c r="AGM3" s="698"/>
      <c r="AGN3" s="698"/>
      <c r="AGO3" s="698"/>
      <c r="AGP3" s="698"/>
      <c r="AGQ3" s="698"/>
      <c r="AGR3" s="698"/>
      <c r="AGS3" s="698"/>
      <c r="AGT3" s="698"/>
      <c r="AGU3" s="698"/>
      <c r="AGV3" s="698"/>
      <c r="AGW3" s="698"/>
      <c r="AGX3" s="698"/>
      <c r="AGY3" s="698"/>
      <c r="AGZ3" s="698"/>
      <c r="AHA3" s="698"/>
      <c r="AHB3" s="698"/>
      <c r="AHC3" s="698"/>
      <c r="AHD3" s="698"/>
      <c r="AHE3" s="698"/>
      <c r="AHF3" s="698"/>
      <c r="AHG3" s="698"/>
      <c r="AHH3" s="698"/>
      <c r="AHI3" s="698"/>
      <c r="AHJ3" s="698"/>
      <c r="AHK3" s="698"/>
      <c r="AHL3" s="698"/>
      <c r="AHM3" s="698"/>
      <c r="AHN3" s="698"/>
      <c r="AHO3" s="698"/>
      <c r="AHP3" s="698"/>
      <c r="AHQ3" s="698"/>
      <c r="AHR3" s="698"/>
      <c r="AHS3" s="698"/>
      <c r="AHT3" s="698"/>
      <c r="AHU3" s="698"/>
      <c r="AHV3" s="698"/>
      <c r="AHW3" s="698"/>
      <c r="AHX3" s="698"/>
      <c r="AHY3" s="698"/>
      <c r="AHZ3" s="698"/>
      <c r="AIA3" s="698"/>
      <c r="AIB3" s="698"/>
      <c r="AIC3" s="698"/>
      <c r="AID3" s="698"/>
      <c r="AIE3" s="698"/>
      <c r="AIF3" s="698"/>
      <c r="AIG3" s="698"/>
      <c r="AIH3" s="698"/>
      <c r="AII3" s="698"/>
      <c r="AIJ3" s="698"/>
      <c r="AIK3" s="698"/>
      <c r="AIL3" s="698"/>
      <c r="AIM3" s="698"/>
      <c r="AIN3" s="698"/>
      <c r="AIO3" s="698"/>
      <c r="AIP3" s="698"/>
      <c r="AIQ3" s="698"/>
      <c r="AIR3" s="698"/>
      <c r="AIS3" s="698"/>
      <c r="AIT3" s="698"/>
      <c r="AIU3" s="698"/>
      <c r="AIV3" s="698"/>
      <c r="AIW3" s="698"/>
      <c r="AIX3" s="698"/>
      <c r="AIY3" s="698"/>
      <c r="AIZ3" s="698"/>
      <c r="AJA3" s="698"/>
      <c r="AJB3" s="698"/>
      <c r="AJC3" s="698"/>
      <c r="AJD3" s="698"/>
      <c r="AJE3" s="698"/>
      <c r="AJF3" s="698"/>
      <c r="AJG3" s="698"/>
      <c r="AJH3" s="698"/>
      <c r="AJI3" s="698"/>
      <c r="AJJ3" s="698"/>
      <c r="AJK3" s="698"/>
      <c r="AJL3" s="698"/>
      <c r="AJM3" s="698"/>
      <c r="AJN3" s="698"/>
      <c r="AJO3" s="698"/>
      <c r="AJP3" s="698"/>
      <c r="AJQ3" s="698"/>
      <c r="AJR3" s="698"/>
      <c r="AJS3" s="698"/>
      <c r="AJT3" s="698"/>
      <c r="AJU3" s="698"/>
      <c r="AJV3" s="698"/>
      <c r="AJW3" s="698"/>
      <c r="AJX3" s="698"/>
      <c r="AJY3" s="698"/>
      <c r="AJZ3" s="698"/>
      <c r="AKA3" s="698"/>
      <c r="AKB3" s="698"/>
      <c r="AKC3" s="698"/>
      <c r="AKD3" s="698"/>
      <c r="AKE3" s="698"/>
      <c r="AKF3" s="698"/>
      <c r="AKG3" s="698"/>
      <c r="AKH3" s="698"/>
      <c r="AKI3" s="698"/>
      <c r="AKJ3" s="698"/>
      <c r="AKK3" s="698"/>
      <c r="AKL3" s="698"/>
      <c r="AKM3" s="698"/>
      <c r="AKN3" s="698"/>
      <c r="AKO3" s="698"/>
      <c r="AKP3" s="698"/>
      <c r="AKQ3" s="698"/>
      <c r="AKR3" s="698"/>
      <c r="AKS3" s="698"/>
      <c r="AKT3" s="698"/>
      <c r="AKU3" s="698"/>
      <c r="AKV3" s="698"/>
      <c r="AKW3" s="698"/>
      <c r="AKX3" s="698"/>
      <c r="AKY3" s="698"/>
      <c r="AKZ3" s="698"/>
      <c r="ALA3" s="698"/>
      <c r="ALB3" s="698"/>
      <c r="ALC3" s="698"/>
      <c r="ALD3" s="698"/>
      <c r="ALE3" s="698"/>
      <c r="ALF3" s="698"/>
      <c r="ALG3" s="698"/>
      <c r="ALH3" s="698"/>
      <c r="ALI3" s="698"/>
      <c r="ALJ3" s="698"/>
      <c r="ALK3" s="698"/>
      <c r="ALL3" s="698"/>
      <c r="ALM3" s="698"/>
      <c r="ALN3" s="698"/>
      <c r="ALO3" s="698"/>
      <c r="ALP3" s="698"/>
      <c r="ALQ3" s="698"/>
      <c r="ALR3" s="698"/>
      <c r="ALS3" s="698"/>
      <c r="ALT3" s="698"/>
      <c r="ALU3" s="698"/>
      <c r="ALV3" s="698"/>
      <c r="ALW3" s="698"/>
      <c r="ALX3" s="698"/>
      <c r="ALY3" s="698"/>
      <c r="ALZ3" s="698"/>
      <c r="AMA3" s="698"/>
      <c r="AMB3" s="698"/>
      <c r="AMC3" s="698"/>
      <c r="AMD3" s="698"/>
      <c r="AME3" s="698"/>
      <c r="AMF3" s="698"/>
      <c r="AMG3" s="698"/>
      <c r="AMH3" s="698"/>
      <c r="AMI3" s="698"/>
      <c r="AMJ3" s="698"/>
      <c r="AMK3" s="698"/>
      <c r="AML3" s="698"/>
      <c r="AMM3" s="698"/>
      <c r="AMN3" s="698"/>
      <c r="AMO3" s="698"/>
      <c r="AMP3" s="698"/>
      <c r="AMQ3" s="698"/>
      <c r="AMR3" s="698"/>
      <c r="AMS3" s="698"/>
      <c r="AMT3" s="698"/>
      <c r="AMU3" s="698"/>
      <c r="AMV3" s="698"/>
      <c r="AMW3" s="698"/>
    </row>
    <row r="4" spans="1:1037" s="117" customFormat="1" ht="15" customHeight="1" x14ac:dyDescent="0.3">
      <c r="A4" s="195"/>
      <c r="B4" s="789" t="s">
        <v>1095</v>
      </c>
      <c r="C4" s="789" t="s">
        <v>1656</v>
      </c>
      <c r="D4" s="789" t="s">
        <v>3596</v>
      </c>
      <c r="E4" s="195"/>
      <c r="F4" s="781" t="s">
        <v>1624</v>
      </c>
      <c r="G4" s="781" t="s">
        <v>499</v>
      </c>
      <c r="H4" s="781" t="s">
        <v>579</v>
      </c>
      <c r="I4" s="183"/>
      <c r="J4" s="1088" t="s">
        <v>884</v>
      </c>
      <c r="K4" s="1120" t="s">
        <v>495</v>
      </c>
      <c r="L4" s="830" t="s">
        <v>3574</v>
      </c>
      <c r="M4" s="183"/>
      <c r="N4" s="1090" t="s">
        <v>480</v>
      </c>
      <c r="O4" s="1091" t="s">
        <v>471</v>
      </c>
      <c r="P4" s="1092" t="s">
        <v>481</v>
      </c>
      <c r="Q4" s="262"/>
      <c r="R4" s="175"/>
      <c r="S4" s="692"/>
      <c r="T4" s="692"/>
      <c r="U4" s="692"/>
      <c r="V4" s="692"/>
      <c r="W4" s="692"/>
      <c r="X4" s="692"/>
      <c r="Y4" s="692"/>
      <c r="Z4" s="698"/>
      <c r="AG4" s="698"/>
      <c r="AH4" s="169"/>
      <c r="AI4" s="698" t="s">
        <v>329</v>
      </c>
      <c r="AJ4" s="698"/>
      <c r="AK4" s="698"/>
      <c r="AL4" s="698"/>
      <c r="AM4" s="698"/>
      <c r="AO4" s="697" t="s">
        <v>348</v>
      </c>
      <c r="AP4" s="127">
        <v>0</v>
      </c>
      <c r="AQ4" s="128">
        <v>2</v>
      </c>
      <c r="AR4" s="128"/>
      <c r="AS4" s="128"/>
      <c r="AT4" s="128"/>
      <c r="AU4" s="128"/>
      <c r="AV4" s="129"/>
      <c r="AX4" s="106">
        <v>99</v>
      </c>
      <c r="AY4" s="111">
        <v>1</v>
      </c>
      <c r="AZ4" s="107">
        <v>97</v>
      </c>
      <c r="BB4" s="106">
        <v>99</v>
      </c>
      <c r="BC4" s="111">
        <v>0</v>
      </c>
      <c r="BD4" s="107">
        <v>97</v>
      </c>
      <c r="BE4" s="698"/>
      <c r="BF4" s="698" t="s">
        <v>379</v>
      </c>
      <c r="BG4" s="698"/>
      <c r="BH4" s="698"/>
      <c r="BI4" s="698"/>
      <c r="BJ4" s="698"/>
      <c r="BK4" s="698"/>
      <c r="BL4" s="698"/>
      <c r="BM4" s="698"/>
      <c r="BN4" s="698"/>
      <c r="BO4" s="698"/>
      <c r="BP4" s="698"/>
      <c r="BQ4" s="698"/>
      <c r="BR4" s="698"/>
      <c r="BS4" s="698"/>
      <c r="BT4" s="698"/>
      <c r="BU4" s="698"/>
      <c r="BV4" s="698"/>
      <c r="BW4" s="698"/>
      <c r="BX4" s="698"/>
      <c r="BY4" s="698"/>
      <c r="BZ4" s="698"/>
      <c r="CA4" s="698"/>
      <c r="CB4" s="698"/>
      <c r="CC4" s="698"/>
      <c r="CD4" s="698"/>
      <c r="CE4" s="698"/>
      <c r="CF4" s="698"/>
      <c r="CG4" s="698"/>
      <c r="CH4" s="698"/>
      <c r="CI4" s="698"/>
      <c r="CJ4" s="698"/>
      <c r="CK4" s="698"/>
      <c r="CL4" s="698"/>
      <c r="CM4" s="698"/>
      <c r="CN4" s="698"/>
      <c r="CO4" s="698"/>
      <c r="CP4" s="698"/>
      <c r="CQ4" s="698"/>
      <c r="CR4" s="698"/>
      <c r="CS4" s="698"/>
      <c r="CT4" s="698"/>
      <c r="CU4" s="698"/>
      <c r="CV4" s="698"/>
      <c r="CW4" s="698"/>
      <c r="CX4" s="698"/>
      <c r="CY4" s="698"/>
      <c r="CZ4" s="698"/>
      <c r="DA4" s="698"/>
      <c r="DB4" s="698"/>
      <c r="DC4" s="698"/>
      <c r="DD4" s="698"/>
      <c r="DE4" s="698"/>
      <c r="DF4" s="698"/>
      <c r="DG4" s="698"/>
      <c r="DH4" s="698"/>
      <c r="DI4" s="698"/>
      <c r="DJ4" s="698"/>
      <c r="DK4" s="698"/>
      <c r="DL4" s="698"/>
      <c r="DM4" s="698"/>
      <c r="DN4" s="698"/>
      <c r="DO4" s="698"/>
      <c r="DP4" s="698"/>
      <c r="DQ4" s="698"/>
      <c r="DR4" s="698"/>
      <c r="DS4" s="698"/>
      <c r="DT4" s="698"/>
      <c r="DU4" s="698"/>
      <c r="DV4" s="698"/>
      <c r="DW4" s="698"/>
      <c r="DX4" s="698"/>
      <c r="DY4" s="698"/>
      <c r="DZ4" s="698"/>
      <c r="EA4" s="698"/>
      <c r="EB4" s="698"/>
      <c r="EC4" s="698"/>
      <c r="ED4" s="698"/>
      <c r="EE4" s="698"/>
      <c r="EF4" s="698"/>
      <c r="EG4" s="698"/>
      <c r="EH4" s="698"/>
      <c r="EI4" s="698"/>
      <c r="EJ4" s="698"/>
      <c r="EK4" s="698"/>
      <c r="EL4" s="698"/>
      <c r="EM4" s="698"/>
      <c r="EN4" s="698"/>
      <c r="EO4" s="698"/>
      <c r="EP4" s="698"/>
      <c r="EQ4" s="698"/>
      <c r="ER4" s="698"/>
      <c r="ES4" s="698"/>
      <c r="ET4" s="698"/>
      <c r="EU4" s="698"/>
      <c r="EV4" s="698"/>
      <c r="EW4" s="698"/>
      <c r="EX4" s="698"/>
      <c r="EY4" s="698"/>
      <c r="EZ4" s="698"/>
      <c r="FA4" s="698"/>
      <c r="FB4" s="698"/>
      <c r="FC4" s="698"/>
      <c r="FD4" s="698"/>
      <c r="FE4" s="698"/>
      <c r="FF4" s="698"/>
      <c r="FG4" s="698"/>
      <c r="FH4" s="698"/>
      <c r="FI4" s="698"/>
      <c r="FJ4" s="698"/>
      <c r="FK4" s="698"/>
      <c r="FL4" s="698"/>
      <c r="FM4" s="698"/>
      <c r="FN4" s="698"/>
      <c r="FO4" s="698"/>
      <c r="FP4" s="698"/>
      <c r="FQ4" s="698"/>
      <c r="FR4" s="698"/>
      <c r="FS4" s="698"/>
      <c r="FT4" s="698"/>
      <c r="FU4" s="698"/>
      <c r="FV4" s="698"/>
      <c r="FW4" s="698"/>
      <c r="FX4" s="698"/>
      <c r="FY4" s="698"/>
      <c r="FZ4" s="698"/>
      <c r="GA4" s="698"/>
      <c r="GB4" s="698"/>
      <c r="GC4" s="698"/>
      <c r="GD4" s="698"/>
      <c r="GE4" s="698"/>
      <c r="GF4" s="698"/>
      <c r="GG4" s="698"/>
      <c r="GH4" s="698"/>
      <c r="GI4" s="698"/>
      <c r="GJ4" s="698"/>
      <c r="GK4" s="698"/>
      <c r="GL4" s="698"/>
      <c r="GM4" s="698"/>
      <c r="GN4" s="698"/>
      <c r="GO4" s="698"/>
      <c r="GP4" s="698"/>
      <c r="GQ4" s="698"/>
      <c r="GR4" s="698"/>
      <c r="GS4" s="698"/>
      <c r="GT4" s="698"/>
      <c r="GU4" s="698"/>
      <c r="GV4" s="698"/>
      <c r="GW4" s="698"/>
      <c r="GX4" s="698"/>
      <c r="GY4" s="698"/>
      <c r="GZ4" s="698"/>
      <c r="HA4" s="698"/>
      <c r="HB4" s="698"/>
      <c r="HC4" s="698"/>
      <c r="HD4" s="698"/>
      <c r="HE4" s="698"/>
      <c r="HF4" s="698"/>
      <c r="HG4" s="698"/>
      <c r="HH4" s="698"/>
      <c r="HI4" s="698"/>
      <c r="HJ4" s="698"/>
      <c r="HK4" s="698"/>
      <c r="HL4" s="698"/>
      <c r="HM4" s="698"/>
      <c r="HN4" s="698"/>
      <c r="HO4" s="698"/>
      <c r="HP4" s="698"/>
      <c r="HQ4" s="698"/>
      <c r="HR4" s="698"/>
      <c r="HS4" s="698"/>
      <c r="HT4" s="698"/>
      <c r="HU4" s="698"/>
      <c r="HV4" s="698"/>
      <c r="HW4" s="698"/>
      <c r="HX4" s="698"/>
      <c r="HY4" s="698"/>
      <c r="HZ4" s="698"/>
      <c r="IA4" s="698"/>
      <c r="IB4" s="698"/>
      <c r="IC4" s="698"/>
      <c r="ID4" s="698"/>
      <c r="IE4" s="698"/>
      <c r="IF4" s="698"/>
      <c r="IG4" s="698"/>
      <c r="IH4" s="698"/>
      <c r="II4" s="698"/>
      <c r="IJ4" s="698"/>
      <c r="IK4" s="698"/>
      <c r="IL4" s="698"/>
      <c r="IM4" s="698"/>
      <c r="IN4" s="698"/>
      <c r="IO4" s="698"/>
      <c r="IP4" s="698"/>
      <c r="IQ4" s="698"/>
      <c r="IR4" s="698"/>
      <c r="IS4" s="698"/>
      <c r="IT4" s="698"/>
      <c r="IU4" s="698"/>
      <c r="IV4" s="698"/>
      <c r="IW4" s="698"/>
      <c r="IX4" s="698"/>
      <c r="IY4" s="698"/>
      <c r="IZ4" s="698"/>
      <c r="JA4" s="698"/>
      <c r="JB4" s="698"/>
      <c r="JC4" s="698"/>
      <c r="JD4" s="698"/>
      <c r="JE4" s="698"/>
      <c r="JF4" s="698"/>
      <c r="JG4" s="698"/>
      <c r="JH4" s="698"/>
      <c r="JI4" s="698"/>
      <c r="JJ4" s="698"/>
      <c r="JK4" s="698"/>
      <c r="JL4" s="698"/>
      <c r="JM4" s="698"/>
      <c r="JN4" s="698"/>
      <c r="JO4" s="698"/>
      <c r="JP4" s="698"/>
      <c r="JQ4" s="698"/>
      <c r="JR4" s="698"/>
      <c r="JS4" s="698"/>
      <c r="JT4" s="698"/>
      <c r="JU4" s="698"/>
      <c r="JV4" s="698"/>
      <c r="JW4" s="698"/>
      <c r="JX4" s="698"/>
      <c r="JY4" s="698"/>
      <c r="JZ4" s="698"/>
      <c r="KA4" s="698"/>
      <c r="KB4" s="698"/>
      <c r="KC4" s="698"/>
      <c r="KD4" s="698"/>
      <c r="KE4" s="698"/>
      <c r="KF4" s="698"/>
      <c r="KG4" s="698"/>
      <c r="KH4" s="698"/>
      <c r="KI4" s="698"/>
      <c r="KJ4" s="698"/>
      <c r="KK4" s="698"/>
      <c r="KL4" s="698"/>
      <c r="KM4" s="698"/>
      <c r="KN4" s="698"/>
      <c r="KO4" s="698"/>
      <c r="KP4" s="698"/>
      <c r="KQ4" s="698"/>
      <c r="KR4" s="698"/>
      <c r="KS4" s="698"/>
      <c r="KT4" s="698"/>
      <c r="KU4" s="698"/>
      <c r="KV4" s="698"/>
      <c r="KW4" s="698"/>
      <c r="KX4" s="698"/>
      <c r="KY4" s="698"/>
      <c r="KZ4" s="698"/>
      <c r="LA4" s="698"/>
      <c r="LB4" s="698"/>
      <c r="LC4" s="698"/>
      <c r="LD4" s="698"/>
      <c r="LE4" s="698"/>
      <c r="LF4" s="698"/>
      <c r="LG4" s="698"/>
      <c r="LH4" s="698"/>
      <c r="LI4" s="698"/>
      <c r="LJ4" s="698"/>
      <c r="LK4" s="698"/>
      <c r="LL4" s="698"/>
      <c r="LM4" s="698"/>
      <c r="LN4" s="698"/>
      <c r="LO4" s="698"/>
      <c r="LP4" s="698"/>
      <c r="LQ4" s="698"/>
      <c r="LR4" s="698"/>
      <c r="LS4" s="698"/>
      <c r="LT4" s="698"/>
      <c r="LU4" s="698"/>
      <c r="LV4" s="698"/>
      <c r="LW4" s="698"/>
      <c r="LX4" s="698"/>
      <c r="LY4" s="698"/>
      <c r="LZ4" s="698"/>
      <c r="MA4" s="698"/>
      <c r="MB4" s="698"/>
      <c r="MC4" s="698"/>
      <c r="MD4" s="698"/>
      <c r="ME4" s="698"/>
      <c r="MF4" s="698"/>
      <c r="MG4" s="698"/>
      <c r="MH4" s="698"/>
      <c r="MI4" s="698"/>
      <c r="MJ4" s="698"/>
      <c r="MK4" s="698"/>
      <c r="ML4" s="698"/>
      <c r="MM4" s="698"/>
      <c r="MN4" s="698"/>
      <c r="MO4" s="698"/>
      <c r="MP4" s="698"/>
      <c r="MQ4" s="698"/>
      <c r="MR4" s="698"/>
      <c r="MS4" s="698"/>
      <c r="MT4" s="698"/>
      <c r="MU4" s="698"/>
      <c r="MV4" s="698"/>
      <c r="MW4" s="698"/>
      <c r="MX4" s="698"/>
      <c r="MY4" s="698"/>
      <c r="MZ4" s="698"/>
      <c r="NA4" s="698"/>
      <c r="NB4" s="698"/>
      <c r="NC4" s="698"/>
      <c r="ND4" s="698"/>
      <c r="NE4" s="698"/>
      <c r="NF4" s="698"/>
      <c r="NG4" s="698"/>
      <c r="NH4" s="698"/>
      <c r="NI4" s="698"/>
      <c r="NJ4" s="698"/>
      <c r="NK4" s="698"/>
      <c r="NL4" s="698"/>
      <c r="NM4" s="698"/>
      <c r="NN4" s="698"/>
      <c r="NO4" s="698"/>
      <c r="NP4" s="698"/>
      <c r="NQ4" s="698"/>
      <c r="NR4" s="698"/>
      <c r="NS4" s="698"/>
      <c r="NT4" s="698"/>
      <c r="NU4" s="698"/>
      <c r="NV4" s="698"/>
      <c r="NW4" s="698"/>
      <c r="NX4" s="698"/>
      <c r="NY4" s="698"/>
      <c r="NZ4" s="698"/>
      <c r="OA4" s="698"/>
      <c r="OB4" s="698"/>
      <c r="OC4" s="698"/>
      <c r="OD4" s="698"/>
      <c r="OE4" s="698"/>
      <c r="OF4" s="698"/>
      <c r="OG4" s="698"/>
      <c r="OH4" s="698"/>
      <c r="OI4" s="698"/>
      <c r="OJ4" s="698"/>
      <c r="OK4" s="698"/>
      <c r="OL4" s="698"/>
      <c r="OM4" s="698"/>
      <c r="ON4" s="698"/>
      <c r="OO4" s="698"/>
      <c r="OP4" s="698"/>
      <c r="OQ4" s="698"/>
      <c r="OR4" s="698"/>
      <c r="OS4" s="698"/>
      <c r="OT4" s="698"/>
      <c r="OU4" s="698"/>
      <c r="OV4" s="698"/>
      <c r="OW4" s="698"/>
      <c r="OX4" s="698"/>
      <c r="OY4" s="698"/>
      <c r="OZ4" s="698"/>
      <c r="PA4" s="698"/>
      <c r="PB4" s="698"/>
      <c r="PC4" s="698"/>
      <c r="PD4" s="698"/>
      <c r="PE4" s="698"/>
      <c r="PF4" s="698"/>
      <c r="PG4" s="698"/>
      <c r="PH4" s="698"/>
      <c r="PI4" s="698"/>
      <c r="PJ4" s="698"/>
      <c r="PK4" s="698"/>
      <c r="PL4" s="698"/>
      <c r="PM4" s="698"/>
      <c r="PN4" s="698"/>
      <c r="PO4" s="698"/>
      <c r="PP4" s="698"/>
      <c r="PQ4" s="698"/>
      <c r="PR4" s="698"/>
      <c r="PS4" s="698"/>
      <c r="PT4" s="698"/>
      <c r="PU4" s="698"/>
      <c r="PV4" s="698"/>
      <c r="PW4" s="698"/>
      <c r="PX4" s="698"/>
      <c r="PY4" s="698"/>
      <c r="PZ4" s="698"/>
      <c r="QA4" s="698"/>
      <c r="QB4" s="698"/>
      <c r="QC4" s="698"/>
      <c r="QD4" s="698"/>
      <c r="QE4" s="698"/>
      <c r="QF4" s="698"/>
      <c r="QG4" s="698"/>
      <c r="QH4" s="698"/>
      <c r="QI4" s="698"/>
      <c r="QJ4" s="698"/>
      <c r="QK4" s="698"/>
      <c r="QL4" s="698"/>
      <c r="QM4" s="698"/>
      <c r="QN4" s="698"/>
      <c r="QO4" s="698"/>
      <c r="QP4" s="698"/>
      <c r="QQ4" s="698"/>
      <c r="QR4" s="698"/>
      <c r="QS4" s="698"/>
      <c r="QT4" s="698"/>
      <c r="QU4" s="698"/>
      <c r="QV4" s="698"/>
      <c r="QW4" s="698"/>
      <c r="QX4" s="698"/>
      <c r="QY4" s="698"/>
      <c r="QZ4" s="698"/>
      <c r="RA4" s="698"/>
      <c r="RB4" s="698"/>
      <c r="RC4" s="698"/>
      <c r="RD4" s="698"/>
      <c r="RE4" s="698"/>
      <c r="RF4" s="698"/>
      <c r="RG4" s="698"/>
      <c r="RH4" s="698"/>
      <c r="RI4" s="698"/>
      <c r="RJ4" s="698"/>
      <c r="RK4" s="698"/>
      <c r="RL4" s="698"/>
      <c r="RM4" s="698"/>
      <c r="RN4" s="698"/>
      <c r="RO4" s="698"/>
      <c r="RP4" s="698"/>
      <c r="RQ4" s="698"/>
      <c r="RR4" s="698"/>
      <c r="RS4" s="698"/>
      <c r="RT4" s="698"/>
      <c r="RU4" s="698"/>
      <c r="RV4" s="698"/>
      <c r="RW4" s="698"/>
      <c r="RX4" s="698"/>
      <c r="RY4" s="698"/>
      <c r="RZ4" s="698"/>
      <c r="SA4" s="698"/>
      <c r="SB4" s="698"/>
      <c r="SC4" s="698"/>
      <c r="SD4" s="698"/>
      <c r="SE4" s="698"/>
      <c r="SF4" s="698"/>
      <c r="SG4" s="698"/>
      <c r="SH4" s="698"/>
      <c r="SI4" s="698"/>
      <c r="SJ4" s="698"/>
      <c r="SK4" s="698"/>
      <c r="SL4" s="698"/>
      <c r="SM4" s="698"/>
      <c r="SN4" s="698"/>
      <c r="SO4" s="698"/>
      <c r="SP4" s="698"/>
      <c r="SQ4" s="698"/>
      <c r="SR4" s="698"/>
      <c r="SS4" s="698"/>
      <c r="ST4" s="698"/>
      <c r="SU4" s="698"/>
      <c r="SV4" s="698"/>
      <c r="SW4" s="698"/>
      <c r="SX4" s="698"/>
      <c r="SY4" s="698"/>
      <c r="SZ4" s="698"/>
      <c r="TA4" s="698"/>
      <c r="TB4" s="698"/>
      <c r="TC4" s="698"/>
      <c r="TD4" s="698"/>
      <c r="TE4" s="698"/>
      <c r="TF4" s="698"/>
      <c r="TG4" s="698"/>
      <c r="TH4" s="698"/>
      <c r="TI4" s="698"/>
      <c r="TJ4" s="698"/>
      <c r="TK4" s="698"/>
      <c r="TL4" s="698"/>
      <c r="TM4" s="698"/>
      <c r="TN4" s="698"/>
      <c r="TO4" s="698"/>
      <c r="TP4" s="698"/>
      <c r="TQ4" s="698"/>
      <c r="TR4" s="698"/>
      <c r="TS4" s="698"/>
      <c r="TT4" s="698"/>
      <c r="TU4" s="698"/>
      <c r="TV4" s="698"/>
      <c r="TW4" s="698"/>
      <c r="TX4" s="698"/>
      <c r="TY4" s="698"/>
      <c r="TZ4" s="698"/>
      <c r="UA4" s="698"/>
      <c r="UB4" s="698"/>
      <c r="UC4" s="698"/>
      <c r="UD4" s="698"/>
      <c r="UE4" s="698"/>
      <c r="UF4" s="698"/>
      <c r="UG4" s="698"/>
      <c r="UH4" s="698"/>
      <c r="UI4" s="698"/>
      <c r="UJ4" s="698"/>
      <c r="UK4" s="698"/>
      <c r="UL4" s="698"/>
      <c r="UM4" s="698"/>
      <c r="UN4" s="698"/>
      <c r="UO4" s="698"/>
      <c r="UP4" s="698"/>
      <c r="UQ4" s="698"/>
      <c r="UR4" s="698"/>
      <c r="US4" s="698"/>
      <c r="UT4" s="698"/>
      <c r="UU4" s="698"/>
      <c r="UV4" s="698"/>
      <c r="UW4" s="698"/>
      <c r="UX4" s="698"/>
      <c r="UY4" s="698"/>
      <c r="UZ4" s="698"/>
      <c r="VA4" s="698"/>
      <c r="VB4" s="698"/>
      <c r="VC4" s="698"/>
      <c r="VD4" s="698"/>
      <c r="VE4" s="698"/>
      <c r="VF4" s="698"/>
      <c r="VG4" s="698"/>
      <c r="VH4" s="698"/>
      <c r="VI4" s="698"/>
      <c r="VJ4" s="698"/>
      <c r="VK4" s="698"/>
      <c r="VL4" s="698"/>
      <c r="VM4" s="698"/>
      <c r="VN4" s="698"/>
      <c r="VO4" s="698"/>
      <c r="VP4" s="698"/>
      <c r="VQ4" s="698"/>
      <c r="VR4" s="698"/>
      <c r="VS4" s="698"/>
      <c r="VT4" s="698"/>
      <c r="VU4" s="698"/>
      <c r="VV4" s="698"/>
      <c r="VW4" s="698"/>
      <c r="VX4" s="698"/>
      <c r="VY4" s="698"/>
      <c r="VZ4" s="698"/>
      <c r="WA4" s="698"/>
      <c r="WB4" s="698"/>
      <c r="WC4" s="698"/>
      <c r="WD4" s="698"/>
      <c r="WE4" s="698"/>
      <c r="WF4" s="698"/>
      <c r="WG4" s="698"/>
      <c r="WH4" s="698"/>
      <c r="WI4" s="698"/>
      <c r="WJ4" s="698"/>
      <c r="WK4" s="698"/>
      <c r="WL4" s="698"/>
      <c r="WM4" s="698"/>
      <c r="WN4" s="698"/>
      <c r="WO4" s="698"/>
      <c r="WP4" s="698"/>
      <c r="WQ4" s="698"/>
      <c r="WR4" s="698"/>
      <c r="WS4" s="698"/>
      <c r="WT4" s="698"/>
      <c r="WU4" s="698"/>
      <c r="WV4" s="698"/>
      <c r="WW4" s="698"/>
      <c r="WX4" s="698"/>
      <c r="WY4" s="698"/>
      <c r="WZ4" s="698"/>
      <c r="XA4" s="698"/>
      <c r="XB4" s="698"/>
      <c r="XC4" s="698"/>
      <c r="XD4" s="698"/>
      <c r="XE4" s="698"/>
      <c r="XF4" s="698"/>
      <c r="XG4" s="698"/>
      <c r="XH4" s="698"/>
      <c r="XI4" s="698"/>
      <c r="XJ4" s="698"/>
      <c r="XK4" s="698"/>
      <c r="XL4" s="698"/>
      <c r="XM4" s="698"/>
      <c r="XN4" s="698"/>
      <c r="XO4" s="698"/>
      <c r="XP4" s="698"/>
      <c r="XQ4" s="698"/>
      <c r="XR4" s="698"/>
      <c r="XS4" s="698"/>
      <c r="XT4" s="698"/>
      <c r="XU4" s="698"/>
      <c r="XV4" s="698"/>
      <c r="XW4" s="698"/>
      <c r="XX4" s="698"/>
      <c r="XY4" s="698"/>
      <c r="XZ4" s="698"/>
      <c r="YA4" s="698"/>
      <c r="YB4" s="698"/>
      <c r="YC4" s="698"/>
      <c r="YD4" s="698"/>
      <c r="YE4" s="698"/>
      <c r="YF4" s="698"/>
      <c r="YG4" s="698"/>
      <c r="YH4" s="698"/>
      <c r="YI4" s="698"/>
      <c r="YJ4" s="698"/>
      <c r="YK4" s="698"/>
      <c r="YL4" s="698"/>
      <c r="YM4" s="698"/>
      <c r="YN4" s="698"/>
      <c r="YO4" s="698"/>
      <c r="YP4" s="698"/>
      <c r="YQ4" s="698"/>
      <c r="YR4" s="698"/>
      <c r="YS4" s="698"/>
      <c r="YT4" s="698"/>
      <c r="YU4" s="698"/>
      <c r="YV4" s="698"/>
      <c r="YW4" s="698"/>
      <c r="YX4" s="698"/>
      <c r="YY4" s="698"/>
      <c r="YZ4" s="698"/>
      <c r="ZA4" s="698"/>
      <c r="ZB4" s="698"/>
      <c r="ZC4" s="698"/>
      <c r="ZD4" s="698"/>
      <c r="ZE4" s="698"/>
      <c r="ZF4" s="698"/>
      <c r="ZG4" s="698"/>
      <c r="ZH4" s="698"/>
      <c r="ZI4" s="698"/>
      <c r="ZJ4" s="698"/>
      <c r="ZK4" s="698"/>
      <c r="ZL4" s="698"/>
      <c r="ZM4" s="698"/>
      <c r="ZN4" s="698"/>
      <c r="ZO4" s="698"/>
      <c r="ZP4" s="698"/>
      <c r="ZQ4" s="698"/>
      <c r="ZR4" s="698"/>
      <c r="ZS4" s="698"/>
      <c r="ZT4" s="698"/>
      <c r="ZU4" s="698"/>
      <c r="ZV4" s="698"/>
      <c r="ZW4" s="698"/>
      <c r="ZX4" s="698"/>
      <c r="ZY4" s="698"/>
      <c r="ZZ4" s="698"/>
      <c r="AAA4" s="698"/>
      <c r="AAB4" s="698"/>
      <c r="AAC4" s="698"/>
      <c r="AAD4" s="698"/>
      <c r="AAE4" s="698"/>
      <c r="AAF4" s="698"/>
      <c r="AAG4" s="698"/>
      <c r="AAH4" s="698"/>
      <c r="AAI4" s="698"/>
      <c r="AAJ4" s="698"/>
      <c r="AAK4" s="698"/>
      <c r="AAL4" s="698"/>
      <c r="AAM4" s="698"/>
      <c r="AAN4" s="698"/>
      <c r="AAO4" s="698"/>
      <c r="AAP4" s="698"/>
      <c r="AAQ4" s="698"/>
      <c r="AAR4" s="698"/>
      <c r="AAS4" s="698"/>
      <c r="AAT4" s="698"/>
      <c r="AAU4" s="698"/>
      <c r="AAV4" s="698"/>
      <c r="AAW4" s="698"/>
      <c r="AAX4" s="698"/>
      <c r="AAY4" s="698"/>
      <c r="AAZ4" s="698"/>
      <c r="ABA4" s="698"/>
      <c r="ABB4" s="698"/>
      <c r="ABC4" s="698"/>
      <c r="ABD4" s="698"/>
      <c r="ABE4" s="698"/>
      <c r="ABF4" s="698"/>
      <c r="ABG4" s="698"/>
      <c r="ABH4" s="698"/>
      <c r="ABI4" s="698"/>
      <c r="ABJ4" s="698"/>
      <c r="ABK4" s="698"/>
      <c r="ABL4" s="698"/>
      <c r="ABM4" s="698"/>
      <c r="ABN4" s="698"/>
      <c r="ABO4" s="698"/>
      <c r="ABP4" s="698"/>
      <c r="ABQ4" s="698"/>
      <c r="ABR4" s="698"/>
      <c r="ABS4" s="698"/>
      <c r="ABT4" s="698"/>
      <c r="ABU4" s="698"/>
      <c r="ABV4" s="698"/>
      <c r="ABW4" s="698"/>
      <c r="ABX4" s="698"/>
      <c r="ABY4" s="698"/>
      <c r="ABZ4" s="698"/>
      <c r="ACA4" s="698"/>
      <c r="ACB4" s="698"/>
      <c r="ACC4" s="698"/>
      <c r="ACD4" s="698"/>
      <c r="ACE4" s="698"/>
      <c r="ACF4" s="698"/>
      <c r="ACG4" s="698"/>
      <c r="ACH4" s="698"/>
      <c r="ACI4" s="698"/>
      <c r="ACJ4" s="698"/>
      <c r="ACK4" s="698"/>
      <c r="ACL4" s="698"/>
      <c r="ACM4" s="698"/>
      <c r="ACN4" s="698"/>
      <c r="ACO4" s="698"/>
      <c r="ACP4" s="698"/>
      <c r="ACQ4" s="698"/>
      <c r="ACR4" s="698"/>
      <c r="ACS4" s="698"/>
      <c r="ACT4" s="698"/>
      <c r="ACU4" s="698"/>
      <c r="ACV4" s="698"/>
      <c r="ACW4" s="698"/>
      <c r="ACX4" s="698"/>
      <c r="ACY4" s="698"/>
      <c r="ACZ4" s="698"/>
      <c r="ADA4" s="698"/>
      <c r="ADB4" s="698"/>
      <c r="ADC4" s="698"/>
      <c r="ADD4" s="698"/>
      <c r="ADE4" s="698"/>
      <c r="ADF4" s="698"/>
      <c r="ADG4" s="698"/>
      <c r="ADH4" s="698"/>
      <c r="ADI4" s="698"/>
      <c r="ADJ4" s="698"/>
      <c r="ADK4" s="698"/>
      <c r="ADL4" s="698"/>
      <c r="ADM4" s="698"/>
      <c r="ADN4" s="698"/>
      <c r="ADO4" s="698"/>
      <c r="ADP4" s="698"/>
      <c r="ADQ4" s="698"/>
      <c r="ADR4" s="698"/>
      <c r="ADS4" s="698"/>
      <c r="ADT4" s="698"/>
      <c r="ADU4" s="698"/>
      <c r="ADV4" s="698"/>
      <c r="ADW4" s="698"/>
      <c r="ADX4" s="698"/>
      <c r="ADY4" s="698"/>
      <c r="ADZ4" s="698"/>
      <c r="AEA4" s="698"/>
      <c r="AEB4" s="698"/>
      <c r="AEC4" s="698"/>
      <c r="AED4" s="698"/>
      <c r="AEE4" s="698"/>
      <c r="AEF4" s="698"/>
      <c r="AEG4" s="698"/>
      <c r="AEH4" s="698"/>
      <c r="AEI4" s="698"/>
      <c r="AEJ4" s="698"/>
      <c r="AEK4" s="698"/>
      <c r="AEL4" s="698"/>
      <c r="AEM4" s="698"/>
      <c r="AEN4" s="698"/>
      <c r="AEO4" s="698"/>
      <c r="AEP4" s="698"/>
      <c r="AEQ4" s="698"/>
      <c r="AER4" s="698"/>
      <c r="AES4" s="698"/>
      <c r="AET4" s="698"/>
      <c r="AEU4" s="698"/>
      <c r="AEV4" s="698"/>
      <c r="AEW4" s="698"/>
      <c r="AEX4" s="698"/>
      <c r="AEY4" s="698"/>
      <c r="AEZ4" s="698"/>
      <c r="AFA4" s="698"/>
      <c r="AFB4" s="698"/>
      <c r="AFC4" s="698"/>
      <c r="AFD4" s="698"/>
      <c r="AFE4" s="698"/>
      <c r="AFF4" s="698"/>
      <c r="AFG4" s="698"/>
      <c r="AFH4" s="698"/>
      <c r="AFI4" s="698"/>
      <c r="AFJ4" s="698"/>
      <c r="AFK4" s="698"/>
      <c r="AFL4" s="698"/>
      <c r="AFM4" s="698"/>
      <c r="AFN4" s="698"/>
      <c r="AFO4" s="698"/>
      <c r="AFP4" s="698"/>
      <c r="AFQ4" s="698"/>
      <c r="AFR4" s="698"/>
      <c r="AFS4" s="698"/>
      <c r="AFT4" s="698"/>
      <c r="AFU4" s="698"/>
      <c r="AFV4" s="698"/>
      <c r="AFW4" s="698"/>
      <c r="AFX4" s="698"/>
      <c r="AFY4" s="698"/>
      <c r="AFZ4" s="698"/>
      <c r="AGA4" s="698"/>
      <c r="AGB4" s="698"/>
      <c r="AGC4" s="698"/>
      <c r="AGD4" s="698"/>
      <c r="AGE4" s="698"/>
      <c r="AGF4" s="698"/>
      <c r="AGG4" s="698"/>
      <c r="AGH4" s="698"/>
      <c r="AGI4" s="698"/>
      <c r="AGJ4" s="698"/>
      <c r="AGK4" s="698"/>
      <c r="AGL4" s="698"/>
      <c r="AGM4" s="698"/>
      <c r="AGN4" s="698"/>
      <c r="AGO4" s="698"/>
      <c r="AGP4" s="698"/>
      <c r="AGQ4" s="698"/>
      <c r="AGR4" s="698"/>
      <c r="AGS4" s="698"/>
      <c r="AGT4" s="698"/>
      <c r="AGU4" s="698"/>
      <c r="AGV4" s="698"/>
      <c r="AGW4" s="698"/>
      <c r="AGX4" s="698"/>
      <c r="AGY4" s="698"/>
      <c r="AGZ4" s="698"/>
      <c r="AHA4" s="698"/>
      <c r="AHB4" s="698"/>
      <c r="AHC4" s="698"/>
      <c r="AHD4" s="698"/>
      <c r="AHE4" s="698"/>
      <c r="AHF4" s="698"/>
      <c r="AHG4" s="698"/>
      <c r="AHH4" s="698"/>
      <c r="AHI4" s="698"/>
      <c r="AHJ4" s="698"/>
      <c r="AHK4" s="698"/>
      <c r="AHL4" s="698"/>
      <c r="AHM4" s="698"/>
      <c r="AHN4" s="698"/>
      <c r="AHO4" s="698"/>
      <c r="AHP4" s="698"/>
      <c r="AHQ4" s="698"/>
      <c r="AHR4" s="698"/>
      <c r="AHS4" s="698"/>
      <c r="AHT4" s="698"/>
      <c r="AHU4" s="698"/>
      <c r="AHV4" s="698"/>
      <c r="AHW4" s="698"/>
      <c r="AHX4" s="698"/>
      <c r="AHY4" s="698"/>
      <c r="AHZ4" s="698"/>
      <c r="AIA4" s="698"/>
      <c r="AIB4" s="698"/>
      <c r="AIC4" s="698"/>
      <c r="AID4" s="698"/>
      <c r="AIE4" s="698"/>
      <c r="AIF4" s="698"/>
      <c r="AIG4" s="698"/>
      <c r="AIH4" s="698"/>
      <c r="AII4" s="698"/>
      <c r="AIJ4" s="698"/>
      <c r="AIK4" s="698"/>
      <c r="AIL4" s="698"/>
      <c r="AIM4" s="698"/>
      <c r="AIN4" s="698"/>
      <c r="AIO4" s="698"/>
      <c r="AIP4" s="698"/>
      <c r="AIQ4" s="698"/>
      <c r="AIR4" s="698"/>
      <c r="AIS4" s="698"/>
      <c r="AIT4" s="698"/>
      <c r="AIU4" s="698"/>
      <c r="AIV4" s="698"/>
      <c r="AIW4" s="698"/>
      <c r="AIX4" s="698"/>
      <c r="AIY4" s="698"/>
      <c r="AIZ4" s="698"/>
      <c r="AJA4" s="698"/>
      <c r="AJB4" s="698"/>
      <c r="AJC4" s="698"/>
      <c r="AJD4" s="698"/>
      <c r="AJE4" s="698"/>
      <c r="AJF4" s="698"/>
      <c r="AJG4" s="698"/>
      <c r="AJH4" s="698"/>
      <c r="AJI4" s="698"/>
      <c r="AJJ4" s="698"/>
      <c r="AJK4" s="698"/>
      <c r="AJL4" s="698"/>
      <c r="AJM4" s="698"/>
      <c r="AJN4" s="698"/>
      <c r="AJO4" s="698"/>
      <c r="AJP4" s="698"/>
      <c r="AJQ4" s="698"/>
      <c r="AJR4" s="698"/>
      <c r="AJS4" s="698"/>
      <c r="AJT4" s="698"/>
      <c r="AJU4" s="698"/>
      <c r="AJV4" s="698"/>
      <c r="AJW4" s="698"/>
      <c r="AJX4" s="698"/>
      <c r="AJY4" s="698"/>
      <c r="AJZ4" s="698"/>
      <c r="AKA4" s="698"/>
      <c r="AKB4" s="698"/>
      <c r="AKC4" s="698"/>
      <c r="AKD4" s="698"/>
      <c r="AKE4" s="698"/>
      <c r="AKF4" s="698"/>
      <c r="AKG4" s="698"/>
      <c r="AKH4" s="698"/>
      <c r="AKI4" s="698"/>
      <c r="AKJ4" s="698"/>
      <c r="AKK4" s="698"/>
      <c r="AKL4" s="698"/>
      <c r="AKM4" s="698"/>
      <c r="AKN4" s="698"/>
      <c r="AKO4" s="698"/>
      <c r="AKP4" s="698"/>
      <c r="AKQ4" s="698"/>
      <c r="AKR4" s="698"/>
      <c r="AKS4" s="698"/>
      <c r="AKT4" s="698"/>
      <c r="AKU4" s="698"/>
      <c r="AKV4" s="698"/>
      <c r="AKW4" s="698"/>
      <c r="AKX4" s="698"/>
      <c r="AKY4" s="698"/>
      <c r="AKZ4" s="698"/>
      <c r="ALA4" s="698"/>
      <c r="ALB4" s="698"/>
      <c r="ALC4" s="698"/>
      <c r="ALD4" s="698"/>
      <c r="ALE4" s="698"/>
      <c r="ALF4" s="698"/>
      <c r="ALG4" s="698"/>
      <c r="ALH4" s="698"/>
      <c r="ALI4" s="698"/>
      <c r="ALJ4" s="698"/>
      <c r="ALK4" s="698"/>
      <c r="ALL4" s="698"/>
      <c r="ALM4" s="698"/>
      <c r="ALN4" s="698"/>
      <c r="ALO4" s="698"/>
      <c r="ALP4" s="698"/>
      <c r="ALQ4" s="698"/>
      <c r="ALR4" s="698"/>
      <c r="ALS4" s="698"/>
      <c r="ALT4" s="698"/>
      <c r="ALU4" s="698"/>
      <c r="ALV4" s="698"/>
      <c r="ALW4" s="698"/>
      <c r="ALX4" s="698"/>
      <c r="ALY4" s="698"/>
      <c r="ALZ4" s="698"/>
      <c r="AMA4" s="698"/>
      <c r="AMB4" s="698"/>
      <c r="AMC4" s="698"/>
      <c r="AMD4" s="698"/>
      <c r="AME4" s="698"/>
      <c r="AMF4" s="698"/>
      <c r="AMG4" s="698"/>
      <c r="AMH4" s="698"/>
      <c r="AMI4" s="698"/>
      <c r="AMJ4" s="698"/>
      <c r="AMK4" s="698"/>
      <c r="AML4" s="698"/>
      <c r="AMM4" s="698"/>
      <c r="AMN4" s="698"/>
      <c r="AMO4" s="698"/>
      <c r="AMP4" s="698"/>
      <c r="AMQ4" s="698"/>
      <c r="AMR4" s="698"/>
      <c r="AMS4" s="698"/>
      <c r="AMT4" s="698"/>
      <c r="AMU4" s="698"/>
      <c r="AMV4" s="698"/>
      <c r="AMW4" s="698"/>
    </row>
    <row r="5" spans="1:1037" s="117" customFormat="1" ht="15" customHeight="1" x14ac:dyDescent="0.3">
      <c r="A5" s="194"/>
      <c r="B5" s="1522" t="s">
        <v>3676</v>
      </c>
      <c r="C5" s="1523"/>
      <c r="D5" s="1524"/>
      <c r="E5" s="194"/>
      <c r="F5" s="782" t="s">
        <v>898</v>
      </c>
      <c r="G5" s="782" t="s">
        <v>580</v>
      </c>
      <c r="H5" s="782" t="s">
        <v>579</v>
      </c>
      <c r="I5" s="183"/>
      <c r="J5" s="830" t="s">
        <v>864</v>
      </c>
      <c r="K5" s="830" t="s">
        <v>493</v>
      </c>
      <c r="L5" s="830"/>
      <c r="M5" s="183"/>
      <c r="N5" s="1093" t="s">
        <v>474</v>
      </c>
      <c r="O5" s="1094" t="s">
        <v>475</v>
      </c>
      <c r="P5" s="1095" t="s">
        <v>476</v>
      </c>
      <c r="Q5" s="262"/>
      <c r="R5" s="175"/>
      <c r="S5" s="1580" t="s">
        <v>367</v>
      </c>
      <c r="T5" s="1580"/>
      <c r="U5" s="1580"/>
      <c r="V5" s="1580"/>
      <c r="W5" s="1580"/>
      <c r="X5" s="1580"/>
      <c r="Y5" s="1580"/>
      <c r="Z5" s="698"/>
      <c r="AA5" s="698"/>
      <c r="AB5" s="1560" t="s">
        <v>274</v>
      </c>
      <c r="AC5" s="1560"/>
      <c r="AD5" s="1560"/>
      <c r="AE5" s="1560"/>
      <c r="AF5" s="1560"/>
      <c r="AG5" s="1560"/>
      <c r="AH5" s="169"/>
      <c r="AI5" s="698" t="s">
        <v>330</v>
      </c>
      <c r="AJ5" s="698"/>
      <c r="AK5" s="698"/>
      <c r="AL5" s="698"/>
      <c r="AM5" s="698"/>
      <c r="AO5" s="697" t="s">
        <v>346</v>
      </c>
      <c r="AP5" s="127">
        <v>1</v>
      </c>
      <c r="AQ5" s="128"/>
      <c r="AR5" s="128"/>
      <c r="AS5" s="128"/>
      <c r="AT5" s="128"/>
      <c r="AU5" s="128"/>
      <c r="AV5" s="129"/>
      <c r="BE5" s="698"/>
      <c r="BF5" s="130" t="s">
        <v>380</v>
      </c>
      <c r="BG5" s="698" t="s">
        <v>400</v>
      </c>
      <c r="BH5" s="698"/>
      <c r="BI5" s="698"/>
      <c r="BJ5" s="698"/>
      <c r="BK5" s="698"/>
      <c r="BL5" s="698"/>
      <c r="BM5" s="698"/>
      <c r="BN5" s="698"/>
      <c r="BO5" s="698"/>
      <c r="BP5" s="698"/>
      <c r="BQ5" s="698"/>
      <c r="BR5" s="698"/>
      <c r="BS5" s="698"/>
      <c r="BT5" s="698"/>
      <c r="BU5" s="698"/>
      <c r="BV5" s="698"/>
      <c r="BW5" s="698"/>
      <c r="BX5" s="698"/>
      <c r="BY5" s="698"/>
      <c r="BZ5" s="698"/>
      <c r="CA5" s="698"/>
      <c r="CB5" s="698"/>
      <c r="CC5" s="698"/>
      <c r="CD5" s="698"/>
      <c r="CE5" s="698"/>
      <c r="CF5" s="698"/>
      <c r="CG5" s="698"/>
      <c r="CH5" s="698"/>
      <c r="CI5" s="698"/>
      <c r="CJ5" s="698"/>
      <c r="CK5" s="698"/>
      <c r="CL5" s="698"/>
      <c r="CM5" s="698"/>
      <c r="CN5" s="698"/>
      <c r="CO5" s="698"/>
      <c r="CP5" s="698"/>
      <c r="CQ5" s="698"/>
      <c r="CR5" s="698"/>
      <c r="CS5" s="698"/>
      <c r="CT5" s="698"/>
      <c r="CU5" s="698"/>
      <c r="CV5" s="698"/>
      <c r="CW5" s="698"/>
      <c r="CX5" s="698"/>
      <c r="CY5" s="698"/>
      <c r="CZ5" s="698"/>
      <c r="DA5" s="698"/>
      <c r="DB5" s="698"/>
      <c r="DC5" s="698"/>
      <c r="DD5" s="698"/>
      <c r="DE5" s="698"/>
      <c r="DF5" s="698"/>
      <c r="DG5" s="698"/>
      <c r="DH5" s="698"/>
      <c r="DI5" s="698"/>
      <c r="DJ5" s="698"/>
      <c r="DK5" s="698"/>
      <c r="DL5" s="698"/>
      <c r="DM5" s="698"/>
      <c r="DN5" s="698"/>
      <c r="DO5" s="698"/>
      <c r="DP5" s="698"/>
      <c r="DQ5" s="698"/>
      <c r="DR5" s="698"/>
      <c r="DS5" s="698"/>
      <c r="DT5" s="698"/>
      <c r="DU5" s="698"/>
      <c r="DV5" s="698"/>
      <c r="DW5" s="698"/>
      <c r="DX5" s="698"/>
      <c r="DY5" s="698"/>
      <c r="DZ5" s="698"/>
      <c r="EA5" s="698"/>
      <c r="EB5" s="698"/>
      <c r="EC5" s="698"/>
      <c r="ED5" s="698"/>
      <c r="EE5" s="698"/>
      <c r="EF5" s="698"/>
      <c r="EG5" s="698"/>
      <c r="EH5" s="698"/>
      <c r="EI5" s="698"/>
      <c r="EJ5" s="698"/>
      <c r="EK5" s="698"/>
      <c r="EL5" s="698"/>
      <c r="EM5" s="698"/>
      <c r="EN5" s="698"/>
      <c r="EO5" s="698"/>
      <c r="EP5" s="698"/>
      <c r="EQ5" s="698"/>
      <c r="ER5" s="698"/>
      <c r="ES5" s="698"/>
      <c r="ET5" s="698"/>
      <c r="EU5" s="698"/>
      <c r="EV5" s="698"/>
      <c r="EW5" s="698"/>
      <c r="EX5" s="698"/>
      <c r="EY5" s="698"/>
      <c r="EZ5" s="698"/>
      <c r="FA5" s="698"/>
      <c r="FB5" s="698"/>
      <c r="FC5" s="698"/>
      <c r="FD5" s="698"/>
      <c r="FE5" s="698"/>
      <c r="FF5" s="698"/>
      <c r="FG5" s="698"/>
      <c r="FH5" s="698"/>
      <c r="FI5" s="698"/>
      <c r="FJ5" s="698"/>
      <c r="FK5" s="698"/>
      <c r="FL5" s="698"/>
      <c r="FM5" s="698"/>
      <c r="FN5" s="698"/>
      <c r="FO5" s="698"/>
      <c r="FP5" s="698"/>
      <c r="FQ5" s="698"/>
      <c r="FR5" s="698"/>
      <c r="FS5" s="698"/>
      <c r="FT5" s="698"/>
      <c r="FU5" s="698"/>
      <c r="FV5" s="698"/>
      <c r="FW5" s="698"/>
      <c r="FX5" s="698"/>
      <c r="FY5" s="698"/>
      <c r="FZ5" s="698"/>
      <c r="GA5" s="698"/>
      <c r="GB5" s="698"/>
      <c r="GC5" s="698"/>
      <c r="GD5" s="698"/>
      <c r="GE5" s="698"/>
      <c r="GF5" s="698"/>
      <c r="GG5" s="698"/>
      <c r="GH5" s="698"/>
      <c r="GI5" s="698"/>
      <c r="GJ5" s="698"/>
      <c r="GK5" s="698"/>
      <c r="GL5" s="698"/>
      <c r="GM5" s="698"/>
      <c r="GN5" s="698"/>
      <c r="GO5" s="698"/>
      <c r="GP5" s="698"/>
      <c r="GQ5" s="698"/>
      <c r="GR5" s="698"/>
      <c r="GS5" s="698"/>
      <c r="GT5" s="698"/>
      <c r="GU5" s="698"/>
      <c r="GV5" s="698"/>
      <c r="GW5" s="698"/>
      <c r="GX5" s="698"/>
      <c r="GY5" s="698"/>
      <c r="GZ5" s="698"/>
      <c r="HA5" s="698"/>
      <c r="HB5" s="698"/>
      <c r="HC5" s="698"/>
      <c r="HD5" s="698"/>
      <c r="HE5" s="698"/>
      <c r="HF5" s="698"/>
      <c r="HG5" s="698"/>
      <c r="HH5" s="698"/>
      <c r="HI5" s="698"/>
      <c r="HJ5" s="698"/>
      <c r="HK5" s="698"/>
      <c r="HL5" s="698"/>
      <c r="HM5" s="698"/>
      <c r="HN5" s="698"/>
      <c r="HO5" s="698"/>
      <c r="HP5" s="698"/>
      <c r="HQ5" s="698"/>
      <c r="HR5" s="698"/>
      <c r="HS5" s="698"/>
      <c r="HT5" s="698"/>
      <c r="HU5" s="698"/>
      <c r="HV5" s="698"/>
      <c r="HW5" s="698"/>
      <c r="HX5" s="698"/>
      <c r="HY5" s="698"/>
      <c r="HZ5" s="698"/>
      <c r="IA5" s="698"/>
      <c r="IB5" s="698"/>
      <c r="IC5" s="698"/>
      <c r="ID5" s="698"/>
      <c r="IE5" s="698"/>
      <c r="IF5" s="698"/>
      <c r="IG5" s="698"/>
      <c r="IH5" s="698"/>
      <c r="II5" s="698"/>
      <c r="IJ5" s="698"/>
      <c r="IK5" s="698"/>
      <c r="IL5" s="698"/>
      <c r="IM5" s="698"/>
      <c r="IN5" s="698"/>
      <c r="IO5" s="698"/>
      <c r="IP5" s="698"/>
      <c r="IQ5" s="698"/>
      <c r="IR5" s="698"/>
      <c r="IS5" s="698"/>
      <c r="IT5" s="698"/>
      <c r="IU5" s="698"/>
      <c r="IV5" s="698"/>
      <c r="IW5" s="698"/>
      <c r="IX5" s="698"/>
      <c r="IY5" s="698"/>
      <c r="IZ5" s="698"/>
      <c r="JA5" s="698"/>
      <c r="JB5" s="698"/>
      <c r="JC5" s="698"/>
      <c r="JD5" s="698"/>
      <c r="JE5" s="698"/>
      <c r="JF5" s="698"/>
      <c r="JG5" s="698"/>
      <c r="JH5" s="698"/>
      <c r="JI5" s="698"/>
      <c r="JJ5" s="698"/>
      <c r="JK5" s="698"/>
      <c r="JL5" s="698"/>
      <c r="JM5" s="698"/>
      <c r="JN5" s="698"/>
      <c r="JO5" s="698"/>
      <c r="JP5" s="698"/>
      <c r="JQ5" s="698"/>
      <c r="JR5" s="698"/>
      <c r="JS5" s="698"/>
      <c r="JT5" s="698"/>
      <c r="JU5" s="698"/>
      <c r="JV5" s="698"/>
      <c r="JW5" s="698"/>
      <c r="JX5" s="698"/>
      <c r="JY5" s="698"/>
      <c r="JZ5" s="698"/>
      <c r="KA5" s="698"/>
      <c r="KB5" s="698"/>
      <c r="KC5" s="698"/>
      <c r="KD5" s="698"/>
      <c r="KE5" s="698"/>
      <c r="KF5" s="698"/>
      <c r="KG5" s="698"/>
      <c r="KH5" s="698"/>
      <c r="KI5" s="698"/>
      <c r="KJ5" s="698"/>
      <c r="KK5" s="698"/>
      <c r="KL5" s="698"/>
      <c r="KM5" s="698"/>
      <c r="KN5" s="698"/>
      <c r="KO5" s="698"/>
      <c r="KP5" s="698"/>
      <c r="KQ5" s="698"/>
      <c r="KR5" s="698"/>
      <c r="KS5" s="698"/>
      <c r="KT5" s="698"/>
      <c r="KU5" s="698"/>
      <c r="KV5" s="698"/>
      <c r="KW5" s="698"/>
      <c r="KX5" s="698"/>
      <c r="KY5" s="698"/>
      <c r="KZ5" s="698"/>
      <c r="LA5" s="698"/>
      <c r="LB5" s="698"/>
      <c r="LC5" s="698"/>
      <c r="LD5" s="698"/>
      <c r="LE5" s="698"/>
      <c r="LF5" s="698"/>
      <c r="LG5" s="698"/>
      <c r="LH5" s="698"/>
      <c r="LI5" s="698"/>
      <c r="LJ5" s="698"/>
      <c r="LK5" s="698"/>
      <c r="LL5" s="698"/>
      <c r="LM5" s="698"/>
      <c r="LN5" s="698"/>
      <c r="LO5" s="698"/>
      <c r="LP5" s="698"/>
      <c r="LQ5" s="698"/>
      <c r="LR5" s="698"/>
      <c r="LS5" s="698"/>
      <c r="LT5" s="698"/>
      <c r="LU5" s="698"/>
      <c r="LV5" s="698"/>
      <c r="LW5" s="698"/>
      <c r="LX5" s="698"/>
      <c r="LY5" s="698"/>
      <c r="LZ5" s="698"/>
      <c r="MA5" s="698"/>
      <c r="MB5" s="698"/>
      <c r="MC5" s="698"/>
      <c r="MD5" s="698"/>
      <c r="ME5" s="698"/>
      <c r="MF5" s="698"/>
      <c r="MG5" s="698"/>
      <c r="MH5" s="698"/>
      <c r="MI5" s="698"/>
      <c r="MJ5" s="698"/>
      <c r="MK5" s="698"/>
      <c r="ML5" s="698"/>
      <c r="MM5" s="698"/>
      <c r="MN5" s="698"/>
      <c r="MO5" s="698"/>
      <c r="MP5" s="698"/>
      <c r="MQ5" s="698"/>
      <c r="MR5" s="698"/>
      <c r="MS5" s="698"/>
      <c r="MT5" s="698"/>
      <c r="MU5" s="698"/>
      <c r="MV5" s="698"/>
      <c r="MW5" s="698"/>
      <c r="MX5" s="698"/>
      <c r="MY5" s="698"/>
      <c r="MZ5" s="698"/>
      <c r="NA5" s="698"/>
      <c r="NB5" s="698"/>
      <c r="NC5" s="698"/>
      <c r="ND5" s="698"/>
      <c r="NE5" s="698"/>
      <c r="NF5" s="698"/>
      <c r="NG5" s="698"/>
      <c r="NH5" s="698"/>
      <c r="NI5" s="698"/>
      <c r="NJ5" s="698"/>
      <c r="NK5" s="698"/>
      <c r="NL5" s="698"/>
      <c r="NM5" s="698"/>
      <c r="NN5" s="698"/>
      <c r="NO5" s="698"/>
      <c r="NP5" s="698"/>
      <c r="NQ5" s="698"/>
      <c r="NR5" s="698"/>
      <c r="NS5" s="698"/>
      <c r="NT5" s="698"/>
      <c r="NU5" s="698"/>
      <c r="NV5" s="698"/>
      <c r="NW5" s="698"/>
      <c r="NX5" s="698"/>
      <c r="NY5" s="698"/>
      <c r="NZ5" s="698"/>
      <c r="OA5" s="698"/>
      <c r="OB5" s="698"/>
      <c r="OC5" s="698"/>
      <c r="OD5" s="698"/>
      <c r="OE5" s="698"/>
      <c r="OF5" s="698"/>
      <c r="OG5" s="698"/>
      <c r="OH5" s="698"/>
      <c r="OI5" s="698"/>
      <c r="OJ5" s="698"/>
      <c r="OK5" s="698"/>
      <c r="OL5" s="698"/>
      <c r="OM5" s="698"/>
      <c r="ON5" s="698"/>
      <c r="OO5" s="698"/>
      <c r="OP5" s="698"/>
      <c r="OQ5" s="698"/>
      <c r="OR5" s="698"/>
      <c r="OS5" s="698"/>
      <c r="OT5" s="698"/>
      <c r="OU5" s="698"/>
      <c r="OV5" s="698"/>
      <c r="OW5" s="698"/>
      <c r="OX5" s="698"/>
      <c r="OY5" s="698"/>
      <c r="OZ5" s="698"/>
      <c r="PA5" s="698"/>
      <c r="PB5" s="698"/>
      <c r="PC5" s="698"/>
      <c r="PD5" s="698"/>
      <c r="PE5" s="698"/>
      <c r="PF5" s="698"/>
      <c r="PG5" s="698"/>
      <c r="PH5" s="698"/>
      <c r="PI5" s="698"/>
      <c r="PJ5" s="698"/>
      <c r="PK5" s="698"/>
      <c r="PL5" s="698"/>
      <c r="PM5" s="698"/>
      <c r="PN5" s="698"/>
      <c r="PO5" s="698"/>
      <c r="PP5" s="698"/>
      <c r="PQ5" s="698"/>
      <c r="PR5" s="698"/>
      <c r="PS5" s="698"/>
      <c r="PT5" s="698"/>
      <c r="PU5" s="698"/>
      <c r="PV5" s="698"/>
      <c r="PW5" s="698"/>
      <c r="PX5" s="698"/>
      <c r="PY5" s="698"/>
      <c r="PZ5" s="698"/>
      <c r="QA5" s="698"/>
      <c r="QB5" s="698"/>
      <c r="QC5" s="698"/>
      <c r="QD5" s="698"/>
      <c r="QE5" s="698"/>
      <c r="QF5" s="698"/>
      <c r="QG5" s="698"/>
      <c r="QH5" s="698"/>
      <c r="QI5" s="698"/>
      <c r="QJ5" s="698"/>
      <c r="QK5" s="698"/>
      <c r="QL5" s="698"/>
      <c r="QM5" s="698"/>
      <c r="QN5" s="698"/>
      <c r="QO5" s="698"/>
      <c r="QP5" s="698"/>
      <c r="QQ5" s="698"/>
      <c r="QR5" s="698"/>
      <c r="QS5" s="698"/>
      <c r="QT5" s="698"/>
      <c r="QU5" s="698"/>
      <c r="QV5" s="698"/>
      <c r="QW5" s="698"/>
      <c r="QX5" s="698"/>
      <c r="QY5" s="698"/>
      <c r="QZ5" s="698"/>
      <c r="RA5" s="698"/>
      <c r="RB5" s="698"/>
      <c r="RC5" s="698"/>
      <c r="RD5" s="698"/>
      <c r="RE5" s="698"/>
      <c r="RF5" s="698"/>
      <c r="RG5" s="698"/>
      <c r="RH5" s="698"/>
      <c r="RI5" s="698"/>
      <c r="RJ5" s="698"/>
      <c r="RK5" s="698"/>
      <c r="RL5" s="698"/>
      <c r="RM5" s="698"/>
      <c r="RN5" s="698"/>
      <c r="RO5" s="698"/>
      <c r="RP5" s="698"/>
      <c r="RQ5" s="698"/>
      <c r="RR5" s="698"/>
      <c r="RS5" s="698"/>
      <c r="RT5" s="698"/>
      <c r="RU5" s="698"/>
      <c r="RV5" s="698"/>
      <c r="RW5" s="698"/>
      <c r="RX5" s="698"/>
      <c r="RY5" s="698"/>
      <c r="RZ5" s="698"/>
      <c r="SA5" s="698"/>
      <c r="SB5" s="698"/>
      <c r="SC5" s="698"/>
      <c r="SD5" s="698"/>
      <c r="SE5" s="698"/>
      <c r="SF5" s="698"/>
      <c r="SG5" s="698"/>
      <c r="SH5" s="698"/>
      <c r="SI5" s="698"/>
      <c r="SJ5" s="698"/>
      <c r="SK5" s="698"/>
      <c r="SL5" s="698"/>
      <c r="SM5" s="698"/>
      <c r="SN5" s="698"/>
      <c r="SO5" s="698"/>
      <c r="SP5" s="698"/>
      <c r="SQ5" s="698"/>
      <c r="SR5" s="698"/>
      <c r="SS5" s="698"/>
      <c r="ST5" s="698"/>
      <c r="SU5" s="698"/>
      <c r="SV5" s="698"/>
      <c r="SW5" s="698"/>
      <c r="SX5" s="698"/>
      <c r="SY5" s="698"/>
      <c r="SZ5" s="698"/>
      <c r="TA5" s="698"/>
      <c r="TB5" s="698"/>
      <c r="TC5" s="698"/>
      <c r="TD5" s="698"/>
      <c r="TE5" s="698"/>
      <c r="TF5" s="698"/>
      <c r="TG5" s="698"/>
      <c r="TH5" s="698"/>
      <c r="TI5" s="698"/>
      <c r="TJ5" s="698"/>
      <c r="TK5" s="698"/>
      <c r="TL5" s="698"/>
      <c r="TM5" s="698"/>
      <c r="TN5" s="698"/>
      <c r="TO5" s="698"/>
      <c r="TP5" s="698"/>
      <c r="TQ5" s="698"/>
      <c r="TR5" s="698"/>
      <c r="TS5" s="698"/>
      <c r="TT5" s="698"/>
      <c r="TU5" s="698"/>
      <c r="TV5" s="698"/>
      <c r="TW5" s="698"/>
      <c r="TX5" s="698"/>
      <c r="TY5" s="698"/>
      <c r="TZ5" s="698"/>
      <c r="UA5" s="698"/>
      <c r="UB5" s="698"/>
      <c r="UC5" s="698"/>
      <c r="UD5" s="698"/>
      <c r="UE5" s="698"/>
      <c r="UF5" s="698"/>
      <c r="UG5" s="698"/>
      <c r="UH5" s="698"/>
      <c r="UI5" s="698"/>
      <c r="UJ5" s="698"/>
      <c r="UK5" s="698"/>
      <c r="UL5" s="698"/>
      <c r="UM5" s="698"/>
      <c r="UN5" s="698"/>
      <c r="UO5" s="698"/>
      <c r="UP5" s="698"/>
      <c r="UQ5" s="698"/>
      <c r="UR5" s="698"/>
      <c r="US5" s="698"/>
      <c r="UT5" s="698"/>
      <c r="UU5" s="698"/>
      <c r="UV5" s="698"/>
      <c r="UW5" s="698"/>
      <c r="UX5" s="698"/>
      <c r="UY5" s="698"/>
      <c r="UZ5" s="698"/>
      <c r="VA5" s="698"/>
      <c r="VB5" s="698"/>
      <c r="VC5" s="698"/>
      <c r="VD5" s="698"/>
      <c r="VE5" s="698"/>
      <c r="VF5" s="698"/>
      <c r="VG5" s="698"/>
      <c r="VH5" s="698"/>
      <c r="VI5" s="698"/>
      <c r="VJ5" s="698"/>
      <c r="VK5" s="698"/>
      <c r="VL5" s="698"/>
      <c r="VM5" s="698"/>
      <c r="VN5" s="698"/>
      <c r="VO5" s="698"/>
      <c r="VP5" s="698"/>
      <c r="VQ5" s="698"/>
      <c r="VR5" s="698"/>
      <c r="VS5" s="698"/>
      <c r="VT5" s="698"/>
      <c r="VU5" s="698"/>
      <c r="VV5" s="698"/>
      <c r="VW5" s="698"/>
      <c r="VX5" s="698"/>
      <c r="VY5" s="698"/>
      <c r="VZ5" s="698"/>
      <c r="WA5" s="698"/>
      <c r="WB5" s="698"/>
      <c r="WC5" s="698"/>
      <c r="WD5" s="698"/>
      <c r="WE5" s="698"/>
      <c r="WF5" s="698"/>
      <c r="WG5" s="698"/>
      <c r="WH5" s="698"/>
      <c r="WI5" s="698"/>
      <c r="WJ5" s="698"/>
      <c r="WK5" s="698"/>
      <c r="WL5" s="698"/>
      <c r="WM5" s="698"/>
      <c r="WN5" s="698"/>
      <c r="WO5" s="698"/>
      <c r="WP5" s="698"/>
      <c r="WQ5" s="698"/>
      <c r="WR5" s="698"/>
      <c r="WS5" s="698"/>
      <c r="WT5" s="698"/>
      <c r="WU5" s="698"/>
      <c r="WV5" s="698"/>
      <c r="WW5" s="698"/>
      <c r="WX5" s="698"/>
      <c r="WY5" s="698"/>
      <c r="WZ5" s="698"/>
      <c r="XA5" s="698"/>
      <c r="XB5" s="698"/>
      <c r="XC5" s="698"/>
      <c r="XD5" s="698"/>
      <c r="XE5" s="698"/>
      <c r="XF5" s="698"/>
      <c r="XG5" s="698"/>
      <c r="XH5" s="698"/>
      <c r="XI5" s="698"/>
      <c r="XJ5" s="698"/>
      <c r="XK5" s="698"/>
      <c r="XL5" s="698"/>
      <c r="XM5" s="698"/>
      <c r="XN5" s="698"/>
      <c r="XO5" s="698"/>
      <c r="XP5" s="698"/>
      <c r="XQ5" s="698"/>
      <c r="XR5" s="698"/>
      <c r="XS5" s="698"/>
      <c r="XT5" s="698"/>
      <c r="XU5" s="698"/>
      <c r="XV5" s="698"/>
      <c r="XW5" s="698"/>
      <c r="XX5" s="698"/>
      <c r="XY5" s="698"/>
      <c r="XZ5" s="698"/>
      <c r="YA5" s="698"/>
      <c r="YB5" s="698"/>
      <c r="YC5" s="698"/>
      <c r="YD5" s="698"/>
      <c r="YE5" s="698"/>
      <c r="YF5" s="698"/>
      <c r="YG5" s="698"/>
      <c r="YH5" s="698"/>
      <c r="YI5" s="698"/>
      <c r="YJ5" s="698"/>
      <c r="YK5" s="698"/>
      <c r="YL5" s="698"/>
      <c r="YM5" s="698"/>
      <c r="YN5" s="698"/>
      <c r="YO5" s="698"/>
      <c r="YP5" s="698"/>
      <c r="YQ5" s="698"/>
      <c r="YR5" s="698"/>
      <c r="YS5" s="698"/>
      <c r="YT5" s="698"/>
      <c r="YU5" s="698"/>
      <c r="YV5" s="698"/>
      <c r="YW5" s="698"/>
      <c r="YX5" s="698"/>
      <c r="YY5" s="698"/>
      <c r="YZ5" s="698"/>
      <c r="ZA5" s="698"/>
      <c r="ZB5" s="698"/>
      <c r="ZC5" s="698"/>
      <c r="ZD5" s="698"/>
      <c r="ZE5" s="698"/>
      <c r="ZF5" s="698"/>
      <c r="ZG5" s="698"/>
      <c r="ZH5" s="698"/>
      <c r="ZI5" s="698"/>
      <c r="ZJ5" s="698"/>
      <c r="ZK5" s="698"/>
      <c r="ZL5" s="698"/>
      <c r="ZM5" s="698"/>
      <c r="ZN5" s="698"/>
      <c r="ZO5" s="698"/>
      <c r="ZP5" s="698"/>
      <c r="ZQ5" s="698"/>
      <c r="ZR5" s="698"/>
      <c r="ZS5" s="698"/>
      <c r="ZT5" s="698"/>
      <c r="ZU5" s="698"/>
      <c r="ZV5" s="698"/>
      <c r="ZW5" s="698"/>
      <c r="ZX5" s="698"/>
      <c r="ZY5" s="698"/>
      <c r="ZZ5" s="698"/>
      <c r="AAA5" s="698"/>
      <c r="AAB5" s="698"/>
      <c r="AAC5" s="698"/>
      <c r="AAD5" s="698"/>
      <c r="AAE5" s="698"/>
      <c r="AAF5" s="698"/>
      <c r="AAG5" s="698"/>
      <c r="AAH5" s="698"/>
      <c r="AAI5" s="698"/>
      <c r="AAJ5" s="698"/>
      <c r="AAK5" s="698"/>
      <c r="AAL5" s="698"/>
      <c r="AAM5" s="698"/>
      <c r="AAN5" s="698"/>
      <c r="AAO5" s="698"/>
      <c r="AAP5" s="698"/>
      <c r="AAQ5" s="698"/>
      <c r="AAR5" s="698"/>
      <c r="AAS5" s="698"/>
      <c r="AAT5" s="698"/>
      <c r="AAU5" s="698"/>
      <c r="AAV5" s="698"/>
      <c r="AAW5" s="698"/>
      <c r="AAX5" s="698"/>
      <c r="AAY5" s="698"/>
      <c r="AAZ5" s="698"/>
      <c r="ABA5" s="698"/>
      <c r="ABB5" s="698"/>
      <c r="ABC5" s="698"/>
      <c r="ABD5" s="698"/>
      <c r="ABE5" s="698"/>
      <c r="ABF5" s="698"/>
      <c r="ABG5" s="698"/>
      <c r="ABH5" s="698"/>
      <c r="ABI5" s="698"/>
      <c r="ABJ5" s="698"/>
      <c r="ABK5" s="698"/>
      <c r="ABL5" s="698"/>
      <c r="ABM5" s="698"/>
      <c r="ABN5" s="698"/>
      <c r="ABO5" s="698"/>
      <c r="ABP5" s="698"/>
      <c r="ABQ5" s="698"/>
      <c r="ABR5" s="698"/>
      <c r="ABS5" s="698"/>
      <c r="ABT5" s="698"/>
      <c r="ABU5" s="698"/>
      <c r="ABV5" s="698"/>
      <c r="ABW5" s="698"/>
      <c r="ABX5" s="698"/>
      <c r="ABY5" s="698"/>
      <c r="ABZ5" s="698"/>
      <c r="ACA5" s="698"/>
      <c r="ACB5" s="698"/>
      <c r="ACC5" s="698"/>
      <c r="ACD5" s="698"/>
      <c r="ACE5" s="698"/>
      <c r="ACF5" s="698"/>
      <c r="ACG5" s="698"/>
      <c r="ACH5" s="698"/>
      <c r="ACI5" s="698"/>
      <c r="ACJ5" s="698"/>
      <c r="ACK5" s="698"/>
      <c r="ACL5" s="698"/>
      <c r="ACM5" s="698"/>
      <c r="ACN5" s="698"/>
      <c r="ACO5" s="698"/>
      <c r="ACP5" s="698"/>
      <c r="ACQ5" s="698"/>
      <c r="ACR5" s="698"/>
      <c r="ACS5" s="698"/>
      <c r="ACT5" s="698"/>
      <c r="ACU5" s="698"/>
      <c r="ACV5" s="698"/>
      <c r="ACW5" s="698"/>
      <c r="ACX5" s="698"/>
      <c r="ACY5" s="698"/>
      <c r="ACZ5" s="698"/>
      <c r="ADA5" s="698"/>
      <c r="ADB5" s="698"/>
      <c r="ADC5" s="698"/>
      <c r="ADD5" s="698"/>
      <c r="ADE5" s="698"/>
      <c r="ADF5" s="698"/>
      <c r="ADG5" s="698"/>
      <c r="ADH5" s="698"/>
      <c r="ADI5" s="698"/>
      <c r="ADJ5" s="698"/>
      <c r="ADK5" s="698"/>
      <c r="ADL5" s="698"/>
      <c r="ADM5" s="698"/>
      <c r="ADN5" s="698"/>
      <c r="ADO5" s="698"/>
      <c r="ADP5" s="698"/>
      <c r="ADQ5" s="698"/>
      <c r="ADR5" s="698"/>
      <c r="ADS5" s="698"/>
      <c r="ADT5" s="698"/>
      <c r="ADU5" s="698"/>
      <c r="ADV5" s="698"/>
      <c r="ADW5" s="698"/>
      <c r="ADX5" s="698"/>
      <c r="ADY5" s="698"/>
      <c r="ADZ5" s="698"/>
      <c r="AEA5" s="698"/>
      <c r="AEB5" s="698"/>
      <c r="AEC5" s="698"/>
      <c r="AED5" s="698"/>
      <c r="AEE5" s="698"/>
      <c r="AEF5" s="698"/>
      <c r="AEG5" s="698"/>
      <c r="AEH5" s="698"/>
      <c r="AEI5" s="698"/>
      <c r="AEJ5" s="698"/>
      <c r="AEK5" s="698"/>
      <c r="AEL5" s="698"/>
      <c r="AEM5" s="698"/>
      <c r="AEN5" s="698"/>
      <c r="AEO5" s="698"/>
      <c r="AEP5" s="698"/>
      <c r="AEQ5" s="698"/>
      <c r="AER5" s="698"/>
      <c r="AES5" s="698"/>
      <c r="AET5" s="698"/>
      <c r="AEU5" s="698"/>
      <c r="AEV5" s="698"/>
      <c r="AEW5" s="698"/>
      <c r="AEX5" s="698"/>
      <c r="AEY5" s="698"/>
      <c r="AEZ5" s="698"/>
      <c r="AFA5" s="698"/>
      <c r="AFB5" s="698"/>
      <c r="AFC5" s="698"/>
      <c r="AFD5" s="698"/>
      <c r="AFE5" s="698"/>
      <c r="AFF5" s="698"/>
      <c r="AFG5" s="698"/>
      <c r="AFH5" s="698"/>
      <c r="AFI5" s="698"/>
      <c r="AFJ5" s="698"/>
      <c r="AFK5" s="698"/>
      <c r="AFL5" s="698"/>
      <c r="AFM5" s="698"/>
      <c r="AFN5" s="698"/>
      <c r="AFO5" s="698"/>
      <c r="AFP5" s="698"/>
      <c r="AFQ5" s="698"/>
      <c r="AFR5" s="698"/>
      <c r="AFS5" s="698"/>
      <c r="AFT5" s="698"/>
      <c r="AFU5" s="698"/>
      <c r="AFV5" s="698"/>
      <c r="AFW5" s="698"/>
      <c r="AFX5" s="698"/>
      <c r="AFY5" s="698"/>
      <c r="AFZ5" s="698"/>
      <c r="AGA5" s="698"/>
      <c r="AGB5" s="698"/>
      <c r="AGC5" s="698"/>
      <c r="AGD5" s="698"/>
      <c r="AGE5" s="698"/>
      <c r="AGF5" s="698"/>
      <c r="AGG5" s="698"/>
      <c r="AGH5" s="698"/>
      <c r="AGI5" s="698"/>
      <c r="AGJ5" s="698"/>
      <c r="AGK5" s="698"/>
      <c r="AGL5" s="698"/>
      <c r="AGM5" s="698"/>
      <c r="AGN5" s="698"/>
      <c r="AGO5" s="698"/>
      <c r="AGP5" s="698"/>
      <c r="AGQ5" s="698"/>
      <c r="AGR5" s="698"/>
      <c r="AGS5" s="698"/>
      <c r="AGT5" s="698"/>
      <c r="AGU5" s="698"/>
      <c r="AGV5" s="698"/>
      <c r="AGW5" s="698"/>
      <c r="AGX5" s="698"/>
      <c r="AGY5" s="698"/>
      <c r="AGZ5" s="698"/>
      <c r="AHA5" s="698"/>
      <c r="AHB5" s="698"/>
      <c r="AHC5" s="698"/>
      <c r="AHD5" s="698"/>
      <c r="AHE5" s="698"/>
      <c r="AHF5" s="698"/>
      <c r="AHG5" s="698"/>
      <c r="AHH5" s="698"/>
      <c r="AHI5" s="698"/>
      <c r="AHJ5" s="698"/>
      <c r="AHK5" s="698"/>
      <c r="AHL5" s="698"/>
      <c r="AHM5" s="698"/>
      <c r="AHN5" s="698"/>
      <c r="AHO5" s="698"/>
      <c r="AHP5" s="698"/>
      <c r="AHQ5" s="698"/>
      <c r="AHR5" s="698"/>
      <c r="AHS5" s="698"/>
      <c r="AHT5" s="698"/>
      <c r="AHU5" s="698"/>
      <c r="AHV5" s="698"/>
      <c r="AHW5" s="698"/>
      <c r="AHX5" s="698"/>
      <c r="AHY5" s="698"/>
      <c r="AHZ5" s="698"/>
      <c r="AIA5" s="698"/>
      <c r="AIB5" s="698"/>
      <c r="AIC5" s="698"/>
      <c r="AID5" s="698"/>
      <c r="AIE5" s="698"/>
      <c r="AIF5" s="698"/>
      <c r="AIG5" s="698"/>
      <c r="AIH5" s="698"/>
      <c r="AII5" s="698"/>
      <c r="AIJ5" s="698"/>
      <c r="AIK5" s="698"/>
      <c r="AIL5" s="698"/>
      <c r="AIM5" s="698"/>
      <c r="AIN5" s="698"/>
      <c r="AIO5" s="698"/>
      <c r="AIP5" s="698"/>
      <c r="AIQ5" s="698"/>
      <c r="AIR5" s="698"/>
      <c r="AIS5" s="698"/>
      <c r="AIT5" s="698"/>
      <c r="AIU5" s="698"/>
      <c r="AIV5" s="698"/>
      <c r="AIW5" s="698"/>
      <c r="AIX5" s="698"/>
      <c r="AIY5" s="698"/>
      <c r="AIZ5" s="698"/>
      <c r="AJA5" s="698"/>
      <c r="AJB5" s="698"/>
      <c r="AJC5" s="698"/>
      <c r="AJD5" s="698"/>
      <c r="AJE5" s="698"/>
      <c r="AJF5" s="698"/>
      <c r="AJG5" s="698"/>
      <c r="AJH5" s="698"/>
      <c r="AJI5" s="698"/>
      <c r="AJJ5" s="698"/>
      <c r="AJK5" s="698"/>
      <c r="AJL5" s="698"/>
      <c r="AJM5" s="698"/>
      <c r="AJN5" s="698"/>
      <c r="AJO5" s="698"/>
      <c r="AJP5" s="698"/>
      <c r="AJQ5" s="698"/>
      <c r="AJR5" s="698"/>
      <c r="AJS5" s="698"/>
      <c r="AJT5" s="698"/>
      <c r="AJU5" s="698"/>
      <c r="AJV5" s="698"/>
      <c r="AJW5" s="698"/>
      <c r="AJX5" s="698"/>
      <c r="AJY5" s="698"/>
      <c r="AJZ5" s="698"/>
      <c r="AKA5" s="698"/>
      <c r="AKB5" s="698"/>
      <c r="AKC5" s="698"/>
      <c r="AKD5" s="698"/>
      <c r="AKE5" s="698"/>
      <c r="AKF5" s="698"/>
      <c r="AKG5" s="698"/>
      <c r="AKH5" s="698"/>
      <c r="AKI5" s="698"/>
      <c r="AKJ5" s="698"/>
      <c r="AKK5" s="698"/>
      <c r="AKL5" s="698"/>
      <c r="AKM5" s="698"/>
      <c r="AKN5" s="698"/>
      <c r="AKO5" s="698"/>
      <c r="AKP5" s="698"/>
      <c r="AKQ5" s="698"/>
      <c r="AKR5" s="698"/>
      <c r="AKS5" s="698"/>
      <c r="AKT5" s="698"/>
      <c r="AKU5" s="698"/>
      <c r="AKV5" s="698"/>
      <c r="AKW5" s="698"/>
      <c r="AKX5" s="698"/>
      <c r="AKY5" s="698"/>
      <c r="AKZ5" s="698"/>
      <c r="ALA5" s="698"/>
      <c r="ALB5" s="698"/>
      <c r="ALC5" s="698"/>
      <c r="ALD5" s="698"/>
      <c r="ALE5" s="698"/>
      <c r="ALF5" s="698"/>
      <c r="ALG5" s="698"/>
      <c r="ALH5" s="698"/>
      <c r="ALI5" s="698"/>
      <c r="ALJ5" s="698"/>
      <c r="ALK5" s="698"/>
      <c r="ALL5" s="698"/>
      <c r="ALM5" s="698"/>
      <c r="ALN5" s="698"/>
      <c r="ALO5" s="698"/>
      <c r="ALP5" s="698"/>
      <c r="ALQ5" s="698"/>
      <c r="ALR5" s="698"/>
      <c r="ALS5" s="698"/>
      <c r="ALT5" s="698"/>
      <c r="ALU5" s="698"/>
      <c r="ALV5" s="698"/>
      <c r="ALW5" s="698"/>
      <c r="ALX5" s="698"/>
      <c r="ALY5" s="698"/>
      <c r="ALZ5" s="698"/>
      <c r="AMA5" s="698"/>
      <c r="AMB5" s="698"/>
      <c r="AMC5" s="698"/>
      <c r="AMD5" s="698"/>
      <c r="AME5" s="698"/>
      <c r="AMF5" s="698"/>
      <c r="AMG5" s="698"/>
      <c r="AMH5" s="698"/>
      <c r="AMI5" s="698"/>
      <c r="AMJ5" s="698"/>
      <c r="AMK5" s="698"/>
      <c r="AML5" s="698"/>
      <c r="AMM5" s="698"/>
      <c r="AMN5" s="698"/>
      <c r="AMO5" s="698"/>
      <c r="AMP5" s="698"/>
      <c r="AMQ5" s="698"/>
      <c r="AMR5" s="698"/>
      <c r="AMS5" s="698"/>
      <c r="AMT5" s="698"/>
      <c r="AMU5" s="698"/>
      <c r="AMV5" s="698"/>
      <c r="AMW5" s="698"/>
    </row>
    <row r="6" spans="1:1037" s="117" customFormat="1" ht="15" customHeight="1" x14ac:dyDescent="0.3">
      <c r="A6" s="194"/>
      <c r="B6" s="789" t="s">
        <v>3612</v>
      </c>
      <c r="C6" s="789" t="s">
        <v>3660</v>
      </c>
      <c r="D6" s="789" t="s">
        <v>3613</v>
      </c>
      <c r="E6" s="194"/>
      <c r="F6" s="783" t="s">
        <v>1625</v>
      </c>
      <c r="G6" s="783" t="s">
        <v>517</v>
      </c>
      <c r="H6" s="783" t="s">
        <v>526</v>
      </c>
      <c r="I6" s="183"/>
      <c r="J6" s="830" t="s">
        <v>1654</v>
      </c>
      <c r="K6" s="830" t="s">
        <v>500</v>
      </c>
      <c r="L6" s="830"/>
      <c r="M6" s="183"/>
      <c r="N6" s="1096" t="s">
        <v>488</v>
      </c>
      <c r="O6" s="1097" t="s">
        <v>471</v>
      </c>
      <c r="P6" s="1098"/>
      <c r="Q6" s="262"/>
      <c r="R6" s="436"/>
      <c r="S6" s="1580" t="s">
        <v>363</v>
      </c>
      <c r="T6" s="1580"/>
      <c r="U6" s="1580"/>
      <c r="V6" s="1580"/>
      <c r="W6" s="1580"/>
      <c r="X6" s="1580"/>
      <c r="Y6" s="1580"/>
      <c r="Z6" s="698"/>
      <c r="AA6" s="698"/>
      <c r="AB6" s="1560" t="s">
        <v>276</v>
      </c>
      <c r="AC6" s="1560"/>
      <c r="AD6" s="1560"/>
      <c r="AE6" s="1560"/>
      <c r="AF6" s="1560"/>
      <c r="AG6" s="1560"/>
      <c r="AH6" s="699"/>
      <c r="AI6" s="698"/>
      <c r="AJ6" s="698" t="s">
        <v>328</v>
      </c>
      <c r="AK6" s="698"/>
      <c r="AL6" s="698"/>
      <c r="AM6" s="698"/>
      <c r="AO6" s="697" t="s">
        <v>345</v>
      </c>
      <c r="AP6" s="127" t="s">
        <v>359</v>
      </c>
      <c r="AQ6" s="128" t="s">
        <v>359</v>
      </c>
      <c r="AR6" s="128"/>
      <c r="AS6" s="128"/>
      <c r="AT6" s="128"/>
      <c r="AU6" s="128"/>
      <c r="AV6" s="129"/>
      <c r="AX6" s="460" t="s">
        <v>457</v>
      </c>
      <c r="BE6" s="698"/>
      <c r="BF6" s="130"/>
      <c r="BG6" s="698" t="s">
        <v>399</v>
      </c>
      <c r="BH6" s="698"/>
      <c r="BI6" s="698"/>
      <c r="BJ6" s="698"/>
      <c r="BK6" s="698"/>
      <c r="BL6" s="698"/>
      <c r="BM6" s="698"/>
      <c r="BN6" s="698"/>
      <c r="BO6" s="698"/>
      <c r="BP6" s="698"/>
      <c r="BQ6" s="698"/>
      <c r="BR6" s="698"/>
      <c r="BS6" s="698"/>
      <c r="BT6" s="698"/>
      <c r="BU6" s="698"/>
      <c r="BV6" s="698"/>
      <c r="BW6" s="698"/>
      <c r="BX6" s="698"/>
      <c r="BY6" s="698"/>
      <c r="BZ6" s="698"/>
      <c r="CA6" s="698"/>
      <c r="CB6" s="698"/>
      <c r="CC6" s="698"/>
      <c r="CD6" s="698"/>
      <c r="CE6" s="698"/>
      <c r="CF6" s="698"/>
      <c r="CG6" s="698"/>
      <c r="CH6" s="698"/>
      <c r="CI6" s="698"/>
      <c r="CJ6" s="698"/>
      <c r="CK6" s="698"/>
      <c r="CL6" s="698"/>
      <c r="CM6" s="698"/>
      <c r="CN6" s="698"/>
      <c r="CO6" s="698"/>
      <c r="CP6" s="698"/>
      <c r="CQ6" s="698"/>
      <c r="CR6" s="698"/>
      <c r="CS6" s="698"/>
      <c r="CT6" s="698"/>
      <c r="CU6" s="698"/>
      <c r="CV6" s="698"/>
      <c r="CW6" s="698"/>
      <c r="CX6" s="698"/>
      <c r="CY6" s="698"/>
      <c r="CZ6" s="698"/>
      <c r="DA6" s="698"/>
      <c r="DB6" s="698"/>
      <c r="DC6" s="698"/>
      <c r="DD6" s="698"/>
      <c r="DE6" s="698"/>
      <c r="DF6" s="698"/>
      <c r="DG6" s="698"/>
      <c r="DH6" s="698"/>
      <c r="DI6" s="698"/>
      <c r="DJ6" s="698"/>
      <c r="DK6" s="698"/>
      <c r="DL6" s="698"/>
      <c r="DM6" s="698"/>
      <c r="DN6" s="698"/>
      <c r="DO6" s="698"/>
      <c r="DP6" s="698"/>
      <c r="DQ6" s="698"/>
      <c r="DR6" s="698"/>
      <c r="DS6" s="698"/>
      <c r="DT6" s="698"/>
      <c r="DU6" s="698"/>
      <c r="DV6" s="698"/>
      <c r="DW6" s="698"/>
      <c r="DX6" s="698"/>
      <c r="DY6" s="698"/>
      <c r="DZ6" s="698"/>
      <c r="EA6" s="698"/>
      <c r="EB6" s="698"/>
      <c r="EC6" s="698"/>
      <c r="ED6" s="698"/>
      <c r="EE6" s="698"/>
      <c r="EF6" s="698"/>
      <c r="EG6" s="698"/>
      <c r="EH6" s="698"/>
      <c r="EI6" s="698"/>
      <c r="EJ6" s="698"/>
      <c r="EK6" s="698"/>
      <c r="EL6" s="698"/>
      <c r="EM6" s="698"/>
      <c r="EN6" s="698"/>
      <c r="EO6" s="698"/>
      <c r="EP6" s="698"/>
      <c r="EQ6" s="698"/>
      <c r="ER6" s="698"/>
      <c r="ES6" s="698"/>
      <c r="ET6" s="698"/>
      <c r="EU6" s="698"/>
      <c r="EV6" s="698"/>
      <c r="EW6" s="698"/>
      <c r="EX6" s="698"/>
      <c r="EY6" s="698"/>
      <c r="EZ6" s="698"/>
      <c r="FA6" s="698"/>
      <c r="FB6" s="698"/>
      <c r="FC6" s="698"/>
      <c r="FD6" s="698"/>
      <c r="FE6" s="698"/>
      <c r="FF6" s="698"/>
      <c r="FG6" s="698"/>
      <c r="FH6" s="698"/>
      <c r="FI6" s="698"/>
      <c r="FJ6" s="698"/>
      <c r="FK6" s="698"/>
      <c r="FL6" s="698"/>
      <c r="FM6" s="698"/>
      <c r="FN6" s="698"/>
      <c r="FO6" s="698"/>
      <c r="FP6" s="698"/>
      <c r="FQ6" s="698"/>
      <c r="FR6" s="698"/>
      <c r="FS6" s="698"/>
      <c r="FT6" s="698"/>
      <c r="FU6" s="698"/>
      <c r="FV6" s="698"/>
      <c r="FW6" s="698"/>
      <c r="FX6" s="698"/>
      <c r="FY6" s="698"/>
      <c r="FZ6" s="698"/>
      <c r="GA6" s="698"/>
      <c r="GB6" s="698"/>
      <c r="GC6" s="698"/>
      <c r="GD6" s="698"/>
      <c r="GE6" s="698"/>
      <c r="GF6" s="698"/>
      <c r="GG6" s="698"/>
      <c r="GH6" s="698"/>
      <c r="GI6" s="698"/>
      <c r="GJ6" s="698"/>
      <c r="GK6" s="698"/>
      <c r="GL6" s="698"/>
      <c r="GM6" s="698"/>
      <c r="GN6" s="698"/>
      <c r="GO6" s="698"/>
      <c r="GP6" s="698"/>
      <c r="GQ6" s="698"/>
      <c r="GR6" s="698"/>
      <c r="GS6" s="698"/>
      <c r="GT6" s="698"/>
      <c r="GU6" s="698"/>
      <c r="GV6" s="698"/>
      <c r="GW6" s="698"/>
      <c r="GX6" s="698"/>
      <c r="GY6" s="698"/>
      <c r="GZ6" s="698"/>
      <c r="HA6" s="698"/>
      <c r="HB6" s="698"/>
      <c r="HC6" s="698"/>
      <c r="HD6" s="698"/>
      <c r="HE6" s="698"/>
      <c r="HF6" s="698"/>
      <c r="HG6" s="698"/>
      <c r="HH6" s="698"/>
      <c r="HI6" s="698"/>
      <c r="HJ6" s="698"/>
      <c r="HK6" s="698"/>
      <c r="HL6" s="698"/>
      <c r="HM6" s="698"/>
      <c r="HN6" s="698"/>
      <c r="HO6" s="698"/>
      <c r="HP6" s="698"/>
      <c r="HQ6" s="698"/>
      <c r="HR6" s="698"/>
      <c r="HS6" s="698"/>
      <c r="HT6" s="698"/>
      <c r="HU6" s="698"/>
      <c r="HV6" s="698"/>
      <c r="HW6" s="698"/>
      <c r="HX6" s="698"/>
      <c r="HY6" s="698"/>
      <c r="HZ6" s="698"/>
      <c r="IA6" s="698"/>
      <c r="IB6" s="698"/>
      <c r="IC6" s="698"/>
      <c r="ID6" s="698"/>
      <c r="IE6" s="698"/>
      <c r="IF6" s="698"/>
      <c r="IG6" s="698"/>
      <c r="IH6" s="698"/>
      <c r="II6" s="698"/>
      <c r="IJ6" s="698"/>
      <c r="IK6" s="698"/>
      <c r="IL6" s="698"/>
      <c r="IM6" s="698"/>
      <c r="IN6" s="698"/>
      <c r="IO6" s="698"/>
      <c r="IP6" s="698"/>
      <c r="IQ6" s="698"/>
      <c r="IR6" s="698"/>
      <c r="IS6" s="698"/>
      <c r="IT6" s="698"/>
      <c r="IU6" s="698"/>
      <c r="IV6" s="698"/>
      <c r="IW6" s="698"/>
      <c r="IX6" s="698"/>
      <c r="IY6" s="698"/>
      <c r="IZ6" s="698"/>
      <c r="JA6" s="698"/>
      <c r="JB6" s="698"/>
      <c r="JC6" s="698"/>
      <c r="JD6" s="698"/>
      <c r="JE6" s="698"/>
      <c r="JF6" s="698"/>
      <c r="JG6" s="698"/>
      <c r="JH6" s="698"/>
      <c r="JI6" s="698"/>
      <c r="JJ6" s="698"/>
      <c r="JK6" s="698"/>
      <c r="JL6" s="698"/>
      <c r="JM6" s="698"/>
      <c r="JN6" s="698"/>
      <c r="JO6" s="698"/>
      <c r="JP6" s="698"/>
      <c r="JQ6" s="698"/>
      <c r="JR6" s="698"/>
      <c r="JS6" s="698"/>
      <c r="JT6" s="698"/>
      <c r="JU6" s="698"/>
      <c r="JV6" s="698"/>
      <c r="JW6" s="698"/>
      <c r="JX6" s="698"/>
      <c r="JY6" s="698"/>
      <c r="JZ6" s="698"/>
      <c r="KA6" s="698"/>
      <c r="KB6" s="698"/>
      <c r="KC6" s="698"/>
      <c r="KD6" s="698"/>
      <c r="KE6" s="698"/>
      <c r="KF6" s="698"/>
      <c r="KG6" s="698"/>
      <c r="KH6" s="698"/>
      <c r="KI6" s="698"/>
      <c r="KJ6" s="698"/>
      <c r="KK6" s="698"/>
      <c r="KL6" s="698"/>
      <c r="KM6" s="698"/>
      <c r="KN6" s="698"/>
      <c r="KO6" s="698"/>
      <c r="KP6" s="698"/>
      <c r="KQ6" s="698"/>
      <c r="KR6" s="698"/>
      <c r="KS6" s="698"/>
      <c r="KT6" s="698"/>
      <c r="KU6" s="698"/>
      <c r="KV6" s="698"/>
      <c r="KW6" s="698"/>
      <c r="KX6" s="698"/>
      <c r="KY6" s="698"/>
      <c r="KZ6" s="698"/>
      <c r="LA6" s="698"/>
      <c r="LB6" s="698"/>
      <c r="LC6" s="698"/>
      <c r="LD6" s="698"/>
      <c r="LE6" s="698"/>
      <c r="LF6" s="698"/>
      <c r="LG6" s="698"/>
      <c r="LH6" s="698"/>
      <c r="LI6" s="698"/>
      <c r="LJ6" s="698"/>
      <c r="LK6" s="698"/>
      <c r="LL6" s="698"/>
      <c r="LM6" s="698"/>
      <c r="LN6" s="698"/>
      <c r="LO6" s="698"/>
      <c r="LP6" s="698"/>
      <c r="LQ6" s="698"/>
      <c r="LR6" s="698"/>
      <c r="LS6" s="698"/>
      <c r="LT6" s="698"/>
      <c r="LU6" s="698"/>
      <c r="LV6" s="698"/>
      <c r="LW6" s="698"/>
      <c r="LX6" s="698"/>
      <c r="LY6" s="698"/>
      <c r="LZ6" s="698"/>
      <c r="MA6" s="698"/>
      <c r="MB6" s="698"/>
      <c r="MC6" s="698"/>
      <c r="MD6" s="698"/>
      <c r="ME6" s="698"/>
      <c r="MF6" s="698"/>
      <c r="MG6" s="698"/>
      <c r="MH6" s="698"/>
      <c r="MI6" s="698"/>
      <c r="MJ6" s="698"/>
      <c r="MK6" s="698"/>
      <c r="ML6" s="698"/>
      <c r="MM6" s="698"/>
      <c r="MN6" s="698"/>
      <c r="MO6" s="698"/>
      <c r="MP6" s="698"/>
      <c r="MQ6" s="698"/>
      <c r="MR6" s="698"/>
      <c r="MS6" s="698"/>
      <c r="MT6" s="698"/>
      <c r="MU6" s="698"/>
      <c r="MV6" s="698"/>
      <c r="MW6" s="698"/>
      <c r="MX6" s="698"/>
      <c r="MY6" s="698"/>
      <c r="MZ6" s="698"/>
      <c r="NA6" s="698"/>
      <c r="NB6" s="698"/>
      <c r="NC6" s="698"/>
      <c r="ND6" s="698"/>
      <c r="NE6" s="698"/>
      <c r="NF6" s="698"/>
      <c r="NG6" s="698"/>
      <c r="NH6" s="698"/>
      <c r="NI6" s="698"/>
      <c r="NJ6" s="698"/>
      <c r="NK6" s="698"/>
      <c r="NL6" s="698"/>
      <c r="NM6" s="698"/>
      <c r="NN6" s="698"/>
      <c r="NO6" s="698"/>
      <c r="NP6" s="698"/>
      <c r="NQ6" s="698"/>
      <c r="NR6" s="698"/>
      <c r="NS6" s="698"/>
      <c r="NT6" s="698"/>
      <c r="NU6" s="698"/>
      <c r="NV6" s="698"/>
      <c r="NW6" s="698"/>
      <c r="NX6" s="698"/>
      <c r="NY6" s="698"/>
      <c r="NZ6" s="698"/>
      <c r="OA6" s="698"/>
      <c r="OB6" s="698"/>
      <c r="OC6" s="698"/>
      <c r="OD6" s="698"/>
      <c r="OE6" s="698"/>
      <c r="OF6" s="698"/>
      <c r="OG6" s="698"/>
      <c r="OH6" s="698"/>
      <c r="OI6" s="698"/>
      <c r="OJ6" s="698"/>
      <c r="OK6" s="698"/>
      <c r="OL6" s="698"/>
      <c r="OM6" s="698"/>
      <c r="ON6" s="698"/>
      <c r="OO6" s="698"/>
      <c r="OP6" s="698"/>
      <c r="OQ6" s="698"/>
      <c r="OR6" s="698"/>
      <c r="OS6" s="698"/>
      <c r="OT6" s="698"/>
      <c r="OU6" s="698"/>
      <c r="OV6" s="698"/>
      <c r="OW6" s="698"/>
      <c r="OX6" s="698"/>
      <c r="OY6" s="698"/>
      <c r="OZ6" s="698"/>
      <c r="PA6" s="698"/>
      <c r="PB6" s="698"/>
      <c r="PC6" s="698"/>
      <c r="PD6" s="698"/>
      <c r="PE6" s="698"/>
      <c r="PF6" s="698"/>
      <c r="PG6" s="698"/>
      <c r="PH6" s="698"/>
      <c r="PI6" s="698"/>
      <c r="PJ6" s="698"/>
      <c r="PK6" s="698"/>
      <c r="PL6" s="698"/>
      <c r="PM6" s="698"/>
      <c r="PN6" s="698"/>
      <c r="PO6" s="698"/>
      <c r="PP6" s="698"/>
      <c r="PQ6" s="698"/>
      <c r="PR6" s="698"/>
      <c r="PS6" s="698"/>
      <c r="PT6" s="698"/>
      <c r="PU6" s="698"/>
      <c r="PV6" s="698"/>
      <c r="PW6" s="698"/>
      <c r="PX6" s="698"/>
      <c r="PY6" s="698"/>
      <c r="PZ6" s="698"/>
      <c r="QA6" s="698"/>
      <c r="QB6" s="698"/>
      <c r="QC6" s="698"/>
      <c r="QD6" s="698"/>
      <c r="QE6" s="698"/>
      <c r="QF6" s="698"/>
      <c r="QG6" s="698"/>
      <c r="QH6" s="698"/>
      <c r="QI6" s="698"/>
      <c r="QJ6" s="698"/>
      <c r="QK6" s="698"/>
      <c r="QL6" s="698"/>
      <c r="QM6" s="698"/>
      <c r="QN6" s="698"/>
      <c r="QO6" s="698"/>
      <c r="QP6" s="698"/>
      <c r="QQ6" s="698"/>
      <c r="QR6" s="698"/>
      <c r="QS6" s="698"/>
      <c r="QT6" s="698"/>
      <c r="QU6" s="698"/>
      <c r="QV6" s="698"/>
      <c r="QW6" s="698"/>
      <c r="QX6" s="698"/>
      <c r="QY6" s="698"/>
      <c r="QZ6" s="698"/>
      <c r="RA6" s="698"/>
      <c r="RB6" s="698"/>
      <c r="RC6" s="698"/>
      <c r="RD6" s="698"/>
      <c r="RE6" s="698"/>
      <c r="RF6" s="698"/>
      <c r="RG6" s="698"/>
      <c r="RH6" s="698"/>
      <c r="RI6" s="698"/>
      <c r="RJ6" s="698"/>
      <c r="RK6" s="698"/>
      <c r="RL6" s="698"/>
      <c r="RM6" s="698"/>
      <c r="RN6" s="698"/>
      <c r="RO6" s="698"/>
      <c r="RP6" s="698"/>
      <c r="RQ6" s="698"/>
      <c r="RR6" s="698"/>
      <c r="RS6" s="698"/>
      <c r="RT6" s="698"/>
      <c r="RU6" s="698"/>
      <c r="RV6" s="698"/>
      <c r="RW6" s="698"/>
      <c r="RX6" s="698"/>
      <c r="RY6" s="698"/>
      <c r="RZ6" s="698"/>
      <c r="SA6" s="698"/>
      <c r="SB6" s="698"/>
      <c r="SC6" s="698"/>
      <c r="SD6" s="698"/>
      <c r="SE6" s="698"/>
      <c r="SF6" s="698"/>
      <c r="SG6" s="698"/>
      <c r="SH6" s="698"/>
      <c r="SI6" s="698"/>
      <c r="SJ6" s="698"/>
      <c r="SK6" s="698"/>
      <c r="SL6" s="698"/>
      <c r="SM6" s="698"/>
      <c r="SN6" s="698"/>
      <c r="SO6" s="698"/>
      <c r="SP6" s="698"/>
      <c r="SQ6" s="698"/>
      <c r="SR6" s="698"/>
      <c r="SS6" s="698"/>
      <c r="ST6" s="698"/>
      <c r="SU6" s="698"/>
      <c r="SV6" s="698"/>
      <c r="SW6" s="698"/>
      <c r="SX6" s="698"/>
      <c r="SY6" s="698"/>
      <c r="SZ6" s="698"/>
      <c r="TA6" s="698"/>
      <c r="TB6" s="698"/>
      <c r="TC6" s="698"/>
      <c r="TD6" s="698"/>
      <c r="TE6" s="698"/>
      <c r="TF6" s="698"/>
      <c r="TG6" s="698"/>
      <c r="TH6" s="698"/>
      <c r="TI6" s="698"/>
      <c r="TJ6" s="698"/>
      <c r="TK6" s="698"/>
      <c r="TL6" s="698"/>
      <c r="TM6" s="698"/>
      <c r="TN6" s="698"/>
      <c r="TO6" s="698"/>
      <c r="TP6" s="698"/>
      <c r="TQ6" s="698"/>
      <c r="TR6" s="698"/>
      <c r="TS6" s="698"/>
      <c r="TT6" s="698"/>
      <c r="TU6" s="698"/>
      <c r="TV6" s="698"/>
      <c r="TW6" s="698"/>
      <c r="TX6" s="698"/>
      <c r="TY6" s="698"/>
      <c r="TZ6" s="698"/>
      <c r="UA6" s="698"/>
      <c r="UB6" s="698"/>
      <c r="UC6" s="698"/>
      <c r="UD6" s="698"/>
      <c r="UE6" s="698"/>
      <c r="UF6" s="698"/>
      <c r="UG6" s="698"/>
      <c r="UH6" s="698"/>
      <c r="UI6" s="698"/>
      <c r="UJ6" s="698"/>
      <c r="UK6" s="698"/>
      <c r="UL6" s="698"/>
      <c r="UM6" s="698"/>
      <c r="UN6" s="698"/>
      <c r="UO6" s="698"/>
      <c r="UP6" s="698"/>
      <c r="UQ6" s="698"/>
      <c r="UR6" s="698"/>
      <c r="US6" s="698"/>
      <c r="UT6" s="698"/>
      <c r="UU6" s="698"/>
      <c r="UV6" s="698"/>
      <c r="UW6" s="698"/>
      <c r="UX6" s="698"/>
      <c r="UY6" s="698"/>
      <c r="UZ6" s="698"/>
      <c r="VA6" s="698"/>
      <c r="VB6" s="698"/>
      <c r="VC6" s="698"/>
      <c r="VD6" s="698"/>
      <c r="VE6" s="698"/>
      <c r="VF6" s="698"/>
      <c r="VG6" s="698"/>
      <c r="VH6" s="698"/>
      <c r="VI6" s="698"/>
      <c r="VJ6" s="698"/>
      <c r="VK6" s="698"/>
      <c r="VL6" s="698"/>
      <c r="VM6" s="698"/>
      <c r="VN6" s="698"/>
      <c r="VO6" s="698"/>
      <c r="VP6" s="698"/>
      <c r="VQ6" s="698"/>
      <c r="VR6" s="698"/>
      <c r="VS6" s="698"/>
      <c r="VT6" s="698"/>
      <c r="VU6" s="698"/>
      <c r="VV6" s="698"/>
      <c r="VW6" s="698"/>
      <c r="VX6" s="698"/>
      <c r="VY6" s="698"/>
      <c r="VZ6" s="698"/>
      <c r="WA6" s="698"/>
      <c r="WB6" s="698"/>
      <c r="WC6" s="698"/>
      <c r="WD6" s="698"/>
      <c r="WE6" s="698"/>
      <c r="WF6" s="698"/>
      <c r="WG6" s="698"/>
      <c r="WH6" s="698"/>
      <c r="WI6" s="698"/>
      <c r="WJ6" s="698"/>
      <c r="WK6" s="698"/>
      <c r="WL6" s="698"/>
      <c r="WM6" s="698"/>
      <c r="WN6" s="698"/>
      <c r="WO6" s="698"/>
      <c r="WP6" s="698"/>
      <c r="WQ6" s="698"/>
      <c r="WR6" s="698"/>
      <c r="WS6" s="698"/>
      <c r="WT6" s="698"/>
      <c r="WU6" s="698"/>
      <c r="WV6" s="698"/>
      <c r="WW6" s="698"/>
      <c r="WX6" s="698"/>
      <c r="WY6" s="698"/>
      <c r="WZ6" s="698"/>
      <c r="XA6" s="698"/>
      <c r="XB6" s="698"/>
      <c r="XC6" s="698"/>
      <c r="XD6" s="698"/>
      <c r="XE6" s="698"/>
      <c r="XF6" s="698"/>
      <c r="XG6" s="698"/>
      <c r="XH6" s="698"/>
      <c r="XI6" s="698"/>
      <c r="XJ6" s="698"/>
      <c r="XK6" s="698"/>
      <c r="XL6" s="698"/>
      <c r="XM6" s="698"/>
      <c r="XN6" s="698"/>
      <c r="XO6" s="698"/>
      <c r="XP6" s="698"/>
      <c r="XQ6" s="698"/>
      <c r="XR6" s="698"/>
      <c r="XS6" s="698"/>
      <c r="XT6" s="698"/>
      <c r="XU6" s="698"/>
      <c r="XV6" s="698"/>
      <c r="XW6" s="698"/>
      <c r="XX6" s="698"/>
      <c r="XY6" s="698"/>
      <c r="XZ6" s="698"/>
      <c r="YA6" s="698"/>
      <c r="YB6" s="698"/>
      <c r="YC6" s="698"/>
      <c r="YD6" s="698"/>
      <c r="YE6" s="698"/>
      <c r="YF6" s="698"/>
      <c r="YG6" s="698"/>
      <c r="YH6" s="698"/>
      <c r="YI6" s="698"/>
      <c r="YJ6" s="698"/>
      <c r="YK6" s="698"/>
      <c r="YL6" s="698"/>
      <c r="YM6" s="698"/>
      <c r="YN6" s="698"/>
      <c r="YO6" s="698"/>
      <c r="YP6" s="698"/>
      <c r="YQ6" s="698"/>
      <c r="YR6" s="698"/>
      <c r="YS6" s="698"/>
      <c r="YT6" s="698"/>
      <c r="YU6" s="698"/>
      <c r="YV6" s="698"/>
      <c r="YW6" s="698"/>
      <c r="YX6" s="698"/>
      <c r="YY6" s="698"/>
      <c r="YZ6" s="698"/>
      <c r="ZA6" s="698"/>
      <c r="ZB6" s="698"/>
      <c r="ZC6" s="698"/>
      <c r="ZD6" s="698"/>
      <c r="ZE6" s="698"/>
      <c r="ZF6" s="698"/>
      <c r="ZG6" s="698"/>
      <c r="ZH6" s="698"/>
      <c r="ZI6" s="698"/>
      <c r="ZJ6" s="698"/>
      <c r="ZK6" s="698"/>
      <c r="ZL6" s="698"/>
      <c r="ZM6" s="698"/>
      <c r="ZN6" s="698"/>
      <c r="ZO6" s="698"/>
      <c r="ZP6" s="698"/>
      <c r="ZQ6" s="698"/>
      <c r="ZR6" s="698"/>
      <c r="ZS6" s="698"/>
      <c r="ZT6" s="698"/>
      <c r="ZU6" s="698"/>
      <c r="ZV6" s="698"/>
      <c r="ZW6" s="698"/>
      <c r="ZX6" s="698"/>
      <c r="ZY6" s="698"/>
      <c r="ZZ6" s="698"/>
      <c r="AAA6" s="698"/>
      <c r="AAB6" s="698"/>
      <c r="AAC6" s="698"/>
      <c r="AAD6" s="698"/>
      <c r="AAE6" s="698"/>
      <c r="AAF6" s="698"/>
      <c r="AAG6" s="698"/>
      <c r="AAH6" s="698"/>
      <c r="AAI6" s="698"/>
      <c r="AAJ6" s="698"/>
      <c r="AAK6" s="698"/>
      <c r="AAL6" s="698"/>
      <c r="AAM6" s="698"/>
      <c r="AAN6" s="698"/>
      <c r="AAO6" s="698"/>
      <c r="AAP6" s="698"/>
      <c r="AAQ6" s="698"/>
      <c r="AAR6" s="698"/>
      <c r="AAS6" s="698"/>
      <c r="AAT6" s="698"/>
      <c r="AAU6" s="698"/>
      <c r="AAV6" s="698"/>
      <c r="AAW6" s="698"/>
      <c r="AAX6" s="698"/>
      <c r="AAY6" s="698"/>
      <c r="AAZ6" s="698"/>
      <c r="ABA6" s="698"/>
      <c r="ABB6" s="698"/>
      <c r="ABC6" s="698"/>
      <c r="ABD6" s="698"/>
      <c r="ABE6" s="698"/>
      <c r="ABF6" s="698"/>
      <c r="ABG6" s="698"/>
      <c r="ABH6" s="698"/>
      <c r="ABI6" s="698"/>
      <c r="ABJ6" s="698"/>
      <c r="ABK6" s="698"/>
      <c r="ABL6" s="698"/>
      <c r="ABM6" s="698"/>
      <c r="ABN6" s="698"/>
      <c r="ABO6" s="698"/>
      <c r="ABP6" s="698"/>
      <c r="ABQ6" s="698"/>
      <c r="ABR6" s="698"/>
      <c r="ABS6" s="698"/>
      <c r="ABT6" s="698"/>
      <c r="ABU6" s="698"/>
      <c r="ABV6" s="698"/>
      <c r="ABW6" s="698"/>
      <c r="ABX6" s="698"/>
      <c r="ABY6" s="698"/>
      <c r="ABZ6" s="698"/>
      <c r="ACA6" s="698"/>
      <c r="ACB6" s="698"/>
      <c r="ACC6" s="698"/>
      <c r="ACD6" s="698"/>
      <c r="ACE6" s="698"/>
      <c r="ACF6" s="698"/>
      <c r="ACG6" s="698"/>
      <c r="ACH6" s="698"/>
      <c r="ACI6" s="698"/>
      <c r="ACJ6" s="698"/>
      <c r="ACK6" s="698"/>
      <c r="ACL6" s="698"/>
      <c r="ACM6" s="698"/>
      <c r="ACN6" s="698"/>
      <c r="ACO6" s="698"/>
      <c r="ACP6" s="698"/>
      <c r="ACQ6" s="698"/>
      <c r="ACR6" s="698"/>
      <c r="ACS6" s="698"/>
      <c r="ACT6" s="698"/>
      <c r="ACU6" s="698"/>
      <c r="ACV6" s="698"/>
      <c r="ACW6" s="698"/>
      <c r="ACX6" s="698"/>
      <c r="ACY6" s="698"/>
      <c r="ACZ6" s="698"/>
      <c r="ADA6" s="698"/>
      <c r="ADB6" s="698"/>
      <c r="ADC6" s="698"/>
      <c r="ADD6" s="698"/>
      <c r="ADE6" s="698"/>
      <c r="ADF6" s="698"/>
      <c r="ADG6" s="698"/>
      <c r="ADH6" s="698"/>
      <c r="ADI6" s="698"/>
      <c r="ADJ6" s="698"/>
      <c r="ADK6" s="698"/>
      <c r="ADL6" s="698"/>
      <c r="ADM6" s="698"/>
      <c r="ADN6" s="698"/>
      <c r="ADO6" s="698"/>
      <c r="ADP6" s="698"/>
      <c r="ADQ6" s="698"/>
      <c r="ADR6" s="698"/>
      <c r="ADS6" s="698"/>
      <c r="ADT6" s="698"/>
      <c r="ADU6" s="698"/>
      <c r="ADV6" s="698"/>
      <c r="ADW6" s="698"/>
      <c r="ADX6" s="698"/>
      <c r="ADY6" s="698"/>
      <c r="ADZ6" s="698"/>
      <c r="AEA6" s="698"/>
      <c r="AEB6" s="698"/>
      <c r="AEC6" s="698"/>
      <c r="AED6" s="698"/>
      <c r="AEE6" s="698"/>
      <c r="AEF6" s="698"/>
      <c r="AEG6" s="698"/>
      <c r="AEH6" s="698"/>
      <c r="AEI6" s="698"/>
      <c r="AEJ6" s="698"/>
      <c r="AEK6" s="698"/>
      <c r="AEL6" s="698"/>
      <c r="AEM6" s="698"/>
      <c r="AEN6" s="698"/>
      <c r="AEO6" s="698"/>
      <c r="AEP6" s="698"/>
      <c r="AEQ6" s="698"/>
      <c r="AER6" s="698"/>
      <c r="AES6" s="698"/>
      <c r="AET6" s="698"/>
      <c r="AEU6" s="698"/>
      <c r="AEV6" s="698"/>
      <c r="AEW6" s="698"/>
      <c r="AEX6" s="698"/>
      <c r="AEY6" s="698"/>
      <c r="AEZ6" s="698"/>
      <c r="AFA6" s="698"/>
      <c r="AFB6" s="698"/>
      <c r="AFC6" s="698"/>
      <c r="AFD6" s="698"/>
      <c r="AFE6" s="698"/>
      <c r="AFF6" s="698"/>
      <c r="AFG6" s="698"/>
      <c r="AFH6" s="698"/>
      <c r="AFI6" s="698"/>
      <c r="AFJ6" s="698"/>
      <c r="AFK6" s="698"/>
      <c r="AFL6" s="698"/>
      <c r="AFM6" s="698"/>
      <c r="AFN6" s="698"/>
      <c r="AFO6" s="698"/>
      <c r="AFP6" s="698"/>
      <c r="AFQ6" s="698"/>
      <c r="AFR6" s="698"/>
      <c r="AFS6" s="698"/>
      <c r="AFT6" s="698"/>
      <c r="AFU6" s="698"/>
      <c r="AFV6" s="698"/>
      <c r="AFW6" s="698"/>
      <c r="AFX6" s="698"/>
      <c r="AFY6" s="698"/>
      <c r="AFZ6" s="698"/>
      <c r="AGA6" s="698"/>
      <c r="AGB6" s="698"/>
      <c r="AGC6" s="698"/>
      <c r="AGD6" s="698"/>
      <c r="AGE6" s="698"/>
      <c r="AGF6" s="698"/>
      <c r="AGG6" s="698"/>
      <c r="AGH6" s="698"/>
      <c r="AGI6" s="698"/>
      <c r="AGJ6" s="698"/>
      <c r="AGK6" s="698"/>
      <c r="AGL6" s="698"/>
      <c r="AGM6" s="698"/>
      <c r="AGN6" s="698"/>
      <c r="AGO6" s="698"/>
      <c r="AGP6" s="698"/>
      <c r="AGQ6" s="698"/>
      <c r="AGR6" s="698"/>
      <c r="AGS6" s="698"/>
      <c r="AGT6" s="698"/>
      <c r="AGU6" s="698"/>
      <c r="AGV6" s="698"/>
      <c r="AGW6" s="698"/>
      <c r="AGX6" s="698"/>
      <c r="AGY6" s="698"/>
      <c r="AGZ6" s="698"/>
      <c r="AHA6" s="698"/>
      <c r="AHB6" s="698"/>
      <c r="AHC6" s="698"/>
      <c r="AHD6" s="698"/>
      <c r="AHE6" s="698"/>
      <c r="AHF6" s="698"/>
      <c r="AHG6" s="698"/>
      <c r="AHH6" s="698"/>
      <c r="AHI6" s="698"/>
      <c r="AHJ6" s="698"/>
      <c r="AHK6" s="698"/>
      <c r="AHL6" s="698"/>
      <c r="AHM6" s="698"/>
      <c r="AHN6" s="698"/>
      <c r="AHO6" s="698"/>
      <c r="AHP6" s="698"/>
      <c r="AHQ6" s="698"/>
      <c r="AHR6" s="698"/>
      <c r="AHS6" s="698"/>
      <c r="AHT6" s="698"/>
      <c r="AHU6" s="698"/>
      <c r="AHV6" s="698"/>
      <c r="AHW6" s="698"/>
      <c r="AHX6" s="698"/>
      <c r="AHY6" s="698"/>
      <c r="AHZ6" s="698"/>
      <c r="AIA6" s="698"/>
      <c r="AIB6" s="698"/>
      <c r="AIC6" s="698"/>
      <c r="AID6" s="698"/>
      <c r="AIE6" s="698"/>
      <c r="AIF6" s="698"/>
      <c r="AIG6" s="698"/>
      <c r="AIH6" s="698"/>
      <c r="AII6" s="698"/>
      <c r="AIJ6" s="698"/>
      <c r="AIK6" s="698"/>
      <c r="AIL6" s="698"/>
      <c r="AIM6" s="698"/>
      <c r="AIN6" s="698"/>
      <c r="AIO6" s="698"/>
      <c r="AIP6" s="698"/>
      <c r="AIQ6" s="698"/>
      <c r="AIR6" s="698"/>
      <c r="AIS6" s="698"/>
      <c r="AIT6" s="698"/>
      <c r="AIU6" s="698"/>
      <c r="AIV6" s="698"/>
      <c r="AIW6" s="698"/>
      <c r="AIX6" s="698"/>
      <c r="AIY6" s="698"/>
      <c r="AIZ6" s="698"/>
      <c r="AJA6" s="698"/>
      <c r="AJB6" s="698"/>
      <c r="AJC6" s="698"/>
      <c r="AJD6" s="698"/>
      <c r="AJE6" s="698"/>
      <c r="AJF6" s="698"/>
      <c r="AJG6" s="698"/>
      <c r="AJH6" s="698"/>
      <c r="AJI6" s="698"/>
      <c r="AJJ6" s="698"/>
      <c r="AJK6" s="698"/>
      <c r="AJL6" s="698"/>
      <c r="AJM6" s="698"/>
      <c r="AJN6" s="698"/>
      <c r="AJO6" s="698"/>
      <c r="AJP6" s="698"/>
      <c r="AJQ6" s="698"/>
      <c r="AJR6" s="698"/>
      <c r="AJS6" s="698"/>
      <c r="AJT6" s="698"/>
      <c r="AJU6" s="698"/>
      <c r="AJV6" s="698"/>
      <c r="AJW6" s="698"/>
      <c r="AJX6" s="698"/>
      <c r="AJY6" s="698"/>
      <c r="AJZ6" s="698"/>
      <c r="AKA6" s="698"/>
      <c r="AKB6" s="698"/>
      <c r="AKC6" s="698"/>
      <c r="AKD6" s="698"/>
      <c r="AKE6" s="698"/>
      <c r="AKF6" s="698"/>
      <c r="AKG6" s="698"/>
      <c r="AKH6" s="698"/>
      <c r="AKI6" s="698"/>
      <c r="AKJ6" s="698"/>
      <c r="AKK6" s="698"/>
      <c r="AKL6" s="698"/>
      <c r="AKM6" s="698"/>
      <c r="AKN6" s="698"/>
      <c r="AKO6" s="698"/>
      <c r="AKP6" s="698"/>
      <c r="AKQ6" s="698"/>
      <c r="AKR6" s="698"/>
      <c r="AKS6" s="698"/>
      <c r="AKT6" s="698"/>
      <c r="AKU6" s="698"/>
      <c r="AKV6" s="698"/>
      <c r="AKW6" s="698"/>
      <c r="AKX6" s="698"/>
      <c r="AKY6" s="698"/>
      <c r="AKZ6" s="698"/>
      <c r="ALA6" s="698"/>
      <c r="ALB6" s="698"/>
      <c r="ALC6" s="698"/>
      <c r="ALD6" s="698"/>
      <c r="ALE6" s="698"/>
      <c r="ALF6" s="698"/>
      <c r="ALG6" s="698"/>
      <c r="ALH6" s="698"/>
      <c r="ALI6" s="698"/>
      <c r="ALJ6" s="698"/>
      <c r="ALK6" s="698"/>
      <c r="ALL6" s="698"/>
      <c r="ALM6" s="698"/>
      <c r="ALN6" s="698"/>
      <c r="ALO6" s="698"/>
      <c r="ALP6" s="698"/>
      <c r="ALQ6" s="698"/>
      <c r="ALR6" s="698"/>
      <c r="ALS6" s="698"/>
      <c r="ALT6" s="698"/>
      <c r="ALU6" s="698"/>
      <c r="ALV6" s="698"/>
      <c r="ALW6" s="698"/>
      <c r="ALX6" s="698"/>
      <c r="ALY6" s="698"/>
      <c r="ALZ6" s="698"/>
      <c r="AMA6" s="698"/>
      <c r="AMB6" s="698"/>
      <c r="AMC6" s="698"/>
      <c r="AMD6" s="698"/>
      <c r="AME6" s="698"/>
      <c r="AMF6" s="698"/>
      <c r="AMG6" s="698"/>
      <c r="AMH6" s="698"/>
      <c r="AMI6" s="698"/>
      <c r="AMJ6" s="698"/>
      <c r="AMK6" s="698"/>
      <c r="AML6" s="698"/>
      <c r="AMM6" s="698"/>
      <c r="AMN6" s="698"/>
      <c r="AMO6" s="698"/>
      <c r="AMP6" s="698"/>
      <c r="AMQ6" s="698"/>
      <c r="AMR6" s="698"/>
      <c r="AMS6" s="698"/>
      <c r="AMT6" s="698"/>
      <c r="AMU6" s="698"/>
      <c r="AMV6" s="698"/>
      <c r="AMW6" s="698"/>
    </row>
    <row r="7" spans="1:1037" s="117" customFormat="1" ht="15" customHeight="1" x14ac:dyDescent="0.3">
      <c r="A7" s="194"/>
      <c r="B7" s="352" t="s">
        <v>3610</v>
      </c>
      <c r="C7" s="352" t="s">
        <v>3661</v>
      </c>
      <c r="D7" s="352"/>
      <c r="E7" s="194"/>
      <c r="F7" s="377" t="s">
        <v>1626</v>
      </c>
      <c r="G7" s="377" t="s">
        <v>516</v>
      </c>
      <c r="H7" s="377" t="s">
        <v>525</v>
      </c>
      <c r="I7" s="183"/>
      <c r="J7" s="830" t="s">
        <v>1655</v>
      </c>
      <c r="K7" s="830" t="s">
        <v>450</v>
      </c>
      <c r="L7" s="830"/>
      <c r="M7" s="183"/>
      <c r="N7" s="1588" t="s">
        <v>484</v>
      </c>
      <c r="O7" s="1589"/>
      <c r="P7" s="1590"/>
      <c r="Q7" s="262"/>
      <c r="R7" s="175"/>
      <c r="S7" s="1580" t="s">
        <v>368</v>
      </c>
      <c r="T7" s="1580"/>
      <c r="U7" s="1580"/>
      <c r="V7" s="1580"/>
      <c r="W7" s="1580"/>
      <c r="X7" s="1580"/>
      <c r="Y7" s="1580"/>
      <c r="Z7" s="698"/>
      <c r="AA7" s="698"/>
      <c r="AB7" s="698"/>
      <c r="AC7" s="698"/>
      <c r="AD7" s="698"/>
      <c r="AE7" s="698"/>
      <c r="AF7" s="698"/>
      <c r="AG7" s="698"/>
      <c r="AH7" s="699"/>
      <c r="AI7" s="698"/>
      <c r="AJ7" s="698"/>
      <c r="AK7" s="698"/>
      <c r="AL7" s="698"/>
      <c r="AM7" s="698"/>
      <c r="AO7" s="115" t="s">
        <v>360</v>
      </c>
      <c r="AP7" s="106" t="s">
        <v>349</v>
      </c>
      <c r="AQ7" s="131" t="s">
        <v>350</v>
      </c>
      <c r="AR7" s="131" t="s">
        <v>351</v>
      </c>
      <c r="AS7" s="131"/>
      <c r="AT7" s="131"/>
      <c r="AU7" s="131"/>
      <c r="AV7" s="107"/>
      <c r="AW7" s="698"/>
      <c r="AX7" s="460" t="s">
        <v>461</v>
      </c>
      <c r="AY7" s="698"/>
      <c r="AZ7" s="698"/>
      <c r="BA7" s="698"/>
      <c r="BB7" s="698"/>
      <c r="BC7" s="698"/>
      <c r="BD7" s="698"/>
      <c r="BE7" s="698"/>
      <c r="BF7" s="130"/>
      <c r="BG7" s="174" t="s">
        <v>483</v>
      </c>
      <c r="BH7" s="698"/>
      <c r="BI7" s="698"/>
      <c r="BJ7" s="698"/>
      <c r="BK7" s="698"/>
      <c r="BL7" s="698"/>
      <c r="BM7" s="698"/>
      <c r="BN7" s="698"/>
      <c r="BO7" s="698"/>
      <c r="BP7" s="698"/>
      <c r="BQ7" s="698"/>
      <c r="BR7" s="698"/>
      <c r="BS7" s="698"/>
      <c r="BT7" s="698"/>
      <c r="BU7" s="698"/>
      <c r="BV7" s="698"/>
      <c r="BW7" s="698"/>
      <c r="BX7" s="698"/>
      <c r="BY7" s="698"/>
      <c r="BZ7" s="698"/>
      <c r="CA7" s="698"/>
      <c r="CB7" s="698"/>
      <c r="CC7" s="698"/>
      <c r="CD7" s="698"/>
      <c r="CE7" s="698"/>
      <c r="CF7" s="698"/>
      <c r="CG7" s="698"/>
      <c r="CH7" s="698"/>
      <c r="CI7" s="698"/>
      <c r="CJ7" s="698"/>
      <c r="CK7" s="698"/>
      <c r="CL7" s="698"/>
      <c r="CM7" s="698"/>
      <c r="CN7" s="698"/>
      <c r="CO7" s="698"/>
      <c r="CP7" s="698"/>
      <c r="CQ7" s="698"/>
      <c r="CR7" s="698"/>
      <c r="CS7" s="698"/>
      <c r="CT7" s="698"/>
      <c r="CU7" s="698"/>
      <c r="CV7" s="698"/>
      <c r="CW7" s="698"/>
      <c r="CX7" s="698"/>
      <c r="CY7" s="698"/>
      <c r="CZ7" s="698"/>
      <c r="DA7" s="698"/>
      <c r="DB7" s="698"/>
      <c r="DC7" s="698"/>
      <c r="DD7" s="698"/>
      <c r="DE7" s="698"/>
      <c r="DF7" s="698"/>
      <c r="DG7" s="698"/>
      <c r="DH7" s="698"/>
      <c r="DI7" s="698"/>
      <c r="DJ7" s="698"/>
      <c r="DK7" s="698"/>
      <c r="DL7" s="698"/>
      <c r="DM7" s="698"/>
      <c r="DN7" s="698"/>
      <c r="DO7" s="698"/>
      <c r="DP7" s="698"/>
      <c r="DQ7" s="698"/>
      <c r="DR7" s="698"/>
      <c r="DS7" s="698"/>
      <c r="DT7" s="698"/>
      <c r="DU7" s="698"/>
      <c r="DV7" s="698"/>
      <c r="DW7" s="698"/>
      <c r="DX7" s="698"/>
      <c r="DY7" s="698"/>
      <c r="DZ7" s="698"/>
      <c r="EA7" s="698"/>
      <c r="EB7" s="698"/>
      <c r="EC7" s="698"/>
      <c r="ED7" s="698"/>
      <c r="EE7" s="698"/>
      <c r="EF7" s="698"/>
      <c r="EG7" s="698"/>
      <c r="EH7" s="698"/>
      <c r="EI7" s="698"/>
      <c r="EJ7" s="698"/>
      <c r="EK7" s="698"/>
      <c r="EL7" s="698"/>
      <c r="EM7" s="698"/>
      <c r="EN7" s="698"/>
      <c r="EO7" s="698"/>
      <c r="EP7" s="698"/>
      <c r="EQ7" s="698"/>
      <c r="ER7" s="698"/>
      <c r="ES7" s="698"/>
      <c r="ET7" s="698"/>
      <c r="EU7" s="698"/>
      <c r="EV7" s="698"/>
      <c r="EW7" s="698"/>
      <c r="EX7" s="698"/>
      <c r="EY7" s="698"/>
      <c r="EZ7" s="698"/>
      <c r="FA7" s="698"/>
      <c r="FB7" s="698"/>
      <c r="FC7" s="698"/>
      <c r="FD7" s="698"/>
      <c r="FE7" s="698"/>
      <c r="FF7" s="698"/>
      <c r="FG7" s="698"/>
      <c r="FH7" s="698"/>
      <c r="FI7" s="698"/>
      <c r="FJ7" s="698"/>
      <c r="FK7" s="698"/>
      <c r="FL7" s="698"/>
      <c r="FM7" s="698"/>
      <c r="FN7" s="698"/>
      <c r="FO7" s="698"/>
      <c r="FP7" s="698"/>
      <c r="FQ7" s="698"/>
      <c r="FR7" s="698"/>
      <c r="FS7" s="698"/>
      <c r="FT7" s="698"/>
      <c r="FU7" s="698"/>
      <c r="FV7" s="698"/>
      <c r="FW7" s="698"/>
      <c r="FX7" s="698"/>
      <c r="FY7" s="698"/>
      <c r="FZ7" s="698"/>
      <c r="GA7" s="698"/>
      <c r="GB7" s="698"/>
      <c r="GC7" s="698"/>
      <c r="GD7" s="698"/>
      <c r="GE7" s="698"/>
      <c r="GF7" s="698"/>
      <c r="GG7" s="698"/>
      <c r="GH7" s="698"/>
      <c r="GI7" s="698"/>
      <c r="GJ7" s="698"/>
      <c r="GK7" s="698"/>
      <c r="GL7" s="698"/>
      <c r="GM7" s="698"/>
      <c r="GN7" s="698"/>
      <c r="GO7" s="698"/>
      <c r="GP7" s="698"/>
      <c r="GQ7" s="698"/>
      <c r="GR7" s="698"/>
      <c r="GS7" s="698"/>
      <c r="GT7" s="698"/>
      <c r="GU7" s="698"/>
      <c r="GV7" s="698"/>
      <c r="GW7" s="698"/>
      <c r="GX7" s="698"/>
      <c r="GY7" s="698"/>
      <c r="GZ7" s="698"/>
      <c r="HA7" s="698"/>
      <c r="HB7" s="698"/>
      <c r="HC7" s="698"/>
      <c r="HD7" s="698"/>
      <c r="HE7" s="698"/>
      <c r="HF7" s="698"/>
      <c r="HG7" s="698"/>
      <c r="HH7" s="698"/>
      <c r="HI7" s="698"/>
      <c r="HJ7" s="698"/>
      <c r="HK7" s="698"/>
      <c r="HL7" s="698"/>
      <c r="HM7" s="698"/>
      <c r="HN7" s="698"/>
      <c r="HO7" s="698"/>
      <c r="HP7" s="698"/>
      <c r="HQ7" s="698"/>
      <c r="HR7" s="698"/>
      <c r="HS7" s="698"/>
      <c r="HT7" s="698"/>
      <c r="HU7" s="698"/>
      <c r="HV7" s="698"/>
      <c r="HW7" s="698"/>
      <c r="HX7" s="698"/>
      <c r="HY7" s="698"/>
      <c r="HZ7" s="698"/>
      <c r="IA7" s="698"/>
      <c r="IB7" s="698"/>
      <c r="IC7" s="698"/>
      <c r="ID7" s="698"/>
      <c r="IE7" s="698"/>
      <c r="IF7" s="698"/>
      <c r="IG7" s="698"/>
      <c r="IH7" s="698"/>
      <c r="II7" s="698"/>
      <c r="IJ7" s="698"/>
      <c r="IK7" s="698"/>
      <c r="IL7" s="698"/>
      <c r="IM7" s="698"/>
      <c r="IN7" s="698"/>
      <c r="IO7" s="698"/>
      <c r="IP7" s="698"/>
      <c r="IQ7" s="698"/>
      <c r="IR7" s="698"/>
      <c r="IS7" s="698"/>
      <c r="IT7" s="698"/>
      <c r="IU7" s="698"/>
      <c r="IV7" s="698"/>
      <c r="IW7" s="698"/>
      <c r="IX7" s="698"/>
      <c r="IY7" s="698"/>
      <c r="IZ7" s="698"/>
      <c r="JA7" s="698"/>
      <c r="JB7" s="698"/>
      <c r="JC7" s="698"/>
      <c r="JD7" s="698"/>
      <c r="JE7" s="698"/>
      <c r="JF7" s="698"/>
      <c r="JG7" s="698"/>
      <c r="JH7" s="698"/>
      <c r="JI7" s="698"/>
      <c r="JJ7" s="698"/>
      <c r="JK7" s="698"/>
      <c r="JL7" s="698"/>
      <c r="JM7" s="698"/>
      <c r="JN7" s="698"/>
      <c r="JO7" s="698"/>
      <c r="JP7" s="698"/>
      <c r="JQ7" s="698"/>
      <c r="JR7" s="698"/>
      <c r="JS7" s="698"/>
      <c r="JT7" s="698"/>
      <c r="JU7" s="698"/>
      <c r="JV7" s="698"/>
      <c r="JW7" s="698"/>
      <c r="JX7" s="698"/>
      <c r="JY7" s="698"/>
      <c r="JZ7" s="698"/>
      <c r="KA7" s="698"/>
      <c r="KB7" s="698"/>
      <c r="KC7" s="698"/>
      <c r="KD7" s="698"/>
      <c r="KE7" s="698"/>
      <c r="KF7" s="698"/>
      <c r="KG7" s="698"/>
      <c r="KH7" s="698"/>
      <c r="KI7" s="698"/>
      <c r="KJ7" s="698"/>
      <c r="KK7" s="698"/>
      <c r="KL7" s="698"/>
      <c r="KM7" s="698"/>
      <c r="KN7" s="698"/>
      <c r="KO7" s="698"/>
      <c r="KP7" s="698"/>
      <c r="KQ7" s="698"/>
      <c r="KR7" s="698"/>
      <c r="KS7" s="698"/>
      <c r="KT7" s="698"/>
      <c r="KU7" s="698"/>
      <c r="KV7" s="698"/>
      <c r="KW7" s="698"/>
      <c r="KX7" s="698"/>
      <c r="KY7" s="698"/>
      <c r="KZ7" s="698"/>
      <c r="LA7" s="698"/>
      <c r="LB7" s="698"/>
      <c r="LC7" s="698"/>
      <c r="LD7" s="698"/>
      <c r="LE7" s="698"/>
      <c r="LF7" s="698"/>
      <c r="LG7" s="698"/>
      <c r="LH7" s="698"/>
      <c r="LI7" s="698"/>
      <c r="LJ7" s="698"/>
      <c r="LK7" s="698"/>
      <c r="LL7" s="698"/>
      <c r="LM7" s="698"/>
      <c r="LN7" s="698"/>
      <c r="LO7" s="698"/>
      <c r="LP7" s="698"/>
      <c r="LQ7" s="698"/>
      <c r="LR7" s="698"/>
      <c r="LS7" s="698"/>
      <c r="LT7" s="698"/>
      <c r="LU7" s="698"/>
      <c r="LV7" s="698"/>
      <c r="LW7" s="698"/>
      <c r="LX7" s="698"/>
      <c r="LY7" s="698"/>
      <c r="LZ7" s="698"/>
      <c r="MA7" s="698"/>
      <c r="MB7" s="698"/>
      <c r="MC7" s="698"/>
      <c r="MD7" s="698"/>
      <c r="ME7" s="698"/>
      <c r="MF7" s="698"/>
      <c r="MG7" s="698"/>
      <c r="MH7" s="698"/>
      <c r="MI7" s="698"/>
      <c r="MJ7" s="698"/>
      <c r="MK7" s="698"/>
      <c r="ML7" s="698"/>
      <c r="MM7" s="698"/>
      <c r="MN7" s="698"/>
      <c r="MO7" s="698"/>
      <c r="MP7" s="698"/>
      <c r="MQ7" s="698"/>
      <c r="MR7" s="698"/>
      <c r="MS7" s="698"/>
      <c r="MT7" s="698"/>
      <c r="MU7" s="698"/>
      <c r="MV7" s="698"/>
      <c r="MW7" s="698"/>
      <c r="MX7" s="698"/>
      <c r="MY7" s="698"/>
      <c r="MZ7" s="698"/>
      <c r="NA7" s="698"/>
      <c r="NB7" s="698"/>
      <c r="NC7" s="698"/>
      <c r="ND7" s="698"/>
      <c r="NE7" s="698"/>
      <c r="NF7" s="698"/>
      <c r="NG7" s="698"/>
      <c r="NH7" s="698"/>
      <c r="NI7" s="698"/>
      <c r="NJ7" s="698"/>
      <c r="NK7" s="698"/>
      <c r="NL7" s="698"/>
      <c r="NM7" s="698"/>
      <c r="NN7" s="698"/>
      <c r="NO7" s="698"/>
      <c r="NP7" s="698"/>
      <c r="NQ7" s="698"/>
      <c r="NR7" s="698"/>
      <c r="NS7" s="698"/>
      <c r="NT7" s="698"/>
      <c r="NU7" s="698"/>
      <c r="NV7" s="698"/>
      <c r="NW7" s="698"/>
      <c r="NX7" s="698"/>
      <c r="NY7" s="698"/>
      <c r="NZ7" s="698"/>
      <c r="OA7" s="698"/>
      <c r="OB7" s="698"/>
      <c r="OC7" s="698"/>
      <c r="OD7" s="698"/>
      <c r="OE7" s="698"/>
      <c r="OF7" s="698"/>
      <c r="OG7" s="698"/>
      <c r="OH7" s="698"/>
      <c r="OI7" s="698"/>
      <c r="OJ7" s="698"/>
      <c r="OK7" s="698"/>
      <c r="OL7" s="698"/>
      <c r="OM7" s="698"/>
      <c r="ON7" s="698"/>
      <c r="OO7" s="698"/>
      <c r="OP7" s="698"/>
      <c r="OQ7" s="698"/>
      <c r="OR7" s="698"/>
      <c r="OS7" s="698"/>
      <c r="OT7" s="698"/>
      <c r="OU7" s="698"/>
      <c r="OV7" s="698"/>
      <c r="OW7" s="698"/>
      <c r="OX7" s="698"/>
      <c r="OY7" s="698"/>
      <c r="OZ7" s="698"/>
      <c r="PA7" s="698"/>
      <c r="PB7" s="698"/>
      <c r="PC7" s="698"/>
      <c r="PD7" s="698"/>
      <c r="PE7" s="698"/>
      <c r="PF7" s="698"/>
      <c r="PG7" s="698"/>
      <c r="PH7" s="698"/>
      <c r="PI7" s="698"/>
      <c r="PJ7" s="698"/>
      <c r="PK7" s="698"/>
      <c r="PL7" s="698"/>
      <c r="PM7" s="698"/>
      <c r="PN7" s="698"/>
      <c r="PO7" s="698"/>
      <c r="PP7" s="698"/>
      <c r="PQ7" s="698"/>
      <c r="PR7" s="698"/>
      <c r="PS7" s="698"/>
      <c r="PT7" s="698"/>
      <c r="PU7" s="698"/>
      <c r="PV7" s="698"/>
      <c r="PW7" s="698"/>
      <c r="PX7" s="698"/>
      <c r="PY7" s="698"/>
      <c r="PZ7" s="698"/>
      <c r="QA7" s="698"/>
      <c r="QB7" s="698"/>
      <c r="QC7" s="698"/>
      <c r="QD7" s="698"/>
      <c r="QE7" s="698"/>
      <c r="QF7" s="698"/>
      <c r="QG7" s="698"/>
      <c r="QH7" s="698"/>
      <c r="QI7" s="698"/>
      <c r="QJ7" s="698"/>
      <c r="QK7" s="698"/>
      <c r="QL7" s="698"/>
      <c r="QM7" s="698"/>
      <c r="QN7" s="698"/>
      <c r="QO7" s="698"/>
      <c r="QP7" s="698"/>
      <c r="QQ7" s="698"/>
      <c r="QR7" s="698"/>
      <c r="QS7" s="698"/>
      <c r="QT7" s="698"/>
      <c r="QU7" s="698"/>
      <c r="QV7" s="698"/>
      <c r="QW7" s="698"/>
      <c r="QX7" s="698"/>
      <c r="QY7" s="698"/>
      <c r="QZ7" s="698"/>
      <c r="RA7" s="698"/>
      <c r="RB7" s="698"/>
      <c r="RC7" s="698"/>
      <c r="RD7" s="698"/>
      <c r="RE7" s="698"/>
      <c r="RF7" s="698"/>
      <c r="RG7" s="698"/>
      <c r="RH7" s="698"/>
      <c r="RI7" s="698"/>
      <c r="RJ7" s="698"/>
      <c r="RK7" s="698"/>
      <c r="RL7" s="698"/>
      <c r="RM7" s="698"/>
      <c r="RN7" s="698"/>
      <c r="RO7" s="698"/>
      <c r="RP7" s="698"/>
      <c r="RQ7" s="698"/>
      <c r="RR7" s="698"/>
      <c r="RS7" s="698"/>
      <c r="RT7" s="698"/>
      <c r="RU7" s="698"/>
      <c r="RV7" s="698"/>
      <c r="RW7" s="698"/>
      <c r="RX7" s="698"/>
      <c r="RY7" s="698"/>
      <c r="RZ7" s="698"/>
      <c r="SA7" s="698"/>
      <c r="SB7" s="698"/>
      <c r="SC7" s="698"/>
      <c r="SD7" s="698"/>
      <c r="SE7" s="698"/>
      <c r="SF7" s="698"/>
      <c r="SG7" s="698"/>
      <c r="SH7" s="698"/>
      <c r="SI7" s="698"/>
      <c r="SJ7" s="698"/>
      <c r="SK7" s="698"/>
      <c r="SL7" s="698"/>
      <c r="SM7" s="698"/>
      <c r="SN7" s="698"/>
      <c r="SO7" s="698"/>
      <c r="SP7" s="698"/>
      <c r="SQ7" s="698"/>
      <c r="SR7" s="698"/>
      <c r="SS7" s="698"/>
      <c r="ST7" s="698"/>
      <c r="SU7" s="698"/>
      <c r="SV7" s="698"/>
      <c r="SW7" s="698"/>
      <c r="SX7" s="698"/>
      <c r="SY7" s="698"/>
      <c r="SZ7" s="698"/>
      <c r="TA7" s="698"/>
      <c r="TB7" s="698"/>
      <c r="TC7" s="698"/>
      <c r="TD7" s="698"/>
      <c r="TE7" s="698"/>
      <c r="TF7" s="698"/>
      <c r="TG7" s="698"/>
      <c r="TH7" s="698"/>
      <c r="TI7" s="698"/>
      <c r="TJ7" s="698"/>
      <c r="TK7" s="698"/>
      <c r="TL7" s="698"/>
      <c r="TM7" s="698"/>
      <c r="TN7" s="698"/>
      <c r="TO7" s="698"/>
      <c r="TP7" s="698"/>
      <c r="TQ7" s="698"/>
      <c r="TR7" s="698"/>
      <c r="TS7" s="698"/>
      <c r="TT7" s="698"/>
      <c r="TU7" s="698"/>
      <c r="TV7" s="698"/>
      <c r="TW7" s="698"/>
      <c r="TX7" s="698"/>
      <c r="TY7" s="698"/>
      <c r="TZ7" s="698"/>
      <c r="UA7" s="698"/>
      <c r="UB7" s="698"/>
      <c r="UC7" s="698"/>
      <c r="UD7" s="698"/>
      <c r="UE7" s="698"/>
      <c r="UF7" s="698"/>
      <c r="UG7" s="698"/>
      <c r="UH7" s="698"/>
      <c r="UI7" s="698"/>
      <c r="UJ7" s="698"/>
      <c r="UK7" s="698"/>
      <c r="UL7" s="698"/>
      <c r="UM7" s="698"/>
      <c r="UN7" s="698"/>
      <c r="UO7" s="698"/>
      <c r="UP7" s="698"/>
      <c r="UQ7" s="698"/>
      <c r="UR7" s="698"/>
      <c r="US7" s="698"/>
      <c r="UT7" s="698"/>
      <c r="UU7" s="698"/>
      <c r="UV7" s="698"/>
      <c r="UW7" s="698"/>
      <c r="UX7" s="698"/>
      <c r="UY7" s="698"/>
      <c r="UZ7" s="698"/>
      <c r="VA7" s="698"/>
      <c r="VB7" s="698"/>
      <c r="VC7" s="698"/>
      <c r="VD7" s="698"/>
      <c r="VE7" s="698"/>
      <c r="VF7" s="698"/>
      <c r="VG7" s="698"/>
      <c r="VH7" s="698"/>
      <c r="VI7" s="698"/>
      <c r="VJ7" s="698"/>
      <c r="VK7" s="698"/>
      <c r="VL7" s="698"/>
      <c r="VM7" s="698"/>
      <c r="VN7" s="698"/>
      <c r="VO7" s="698"/>
      <c r="VP7" s="698"/>
      <c r="VQ7" s="698"/>
      <c r="VR7" s="698"/>
      <c r="VS7" s="698"/>
      <c r="VT7" s="698"/>
      <c r="VU7" s="698"/>
      <c r="VV7" s="698"/>
      <c r="VW7" s="698"/>
      <c r="VX7" s="698"/>
      <c r="VY7" s="698"/>
      <c r="VZ7" s="698"/>
      <c r="WA7" s="698"/>
      <c r="WB7" s="698"/>
      <c r="WC7" s="698"/>
      <c r="WD7" s="698"/>
      <c r="WE7" s="698"/>
      <c r="WF7" s="698"/>
      <c r="WG7" s="698"/>
      <c r="WH7" s="698"/>
      <c r="WI7" s="698"/>
      <c r="WJ7" s="698"/>
      <c r="WK7" s="698"/>
      <c r="WL7" s="698"/>
      <c r="WM7" s="698"/>
      <c r="WN7" s="698"/>
      <c r="WO7" s="698"/>
      <c r="WP7" s="698"/>
      <c r="WQ7" s="698"/>
      <c r="WR7" s="698"/>
      <c r="WS7" s="698"/>
      <c r="WT7" s="698"/>
      <c r="WU7" s="698"/>
      <c r="WV7" s="698"/>
      <c r="WW7" s="698"/>
      <c r="WX7" s="698"/>
      <c r="WY7" s="698"/>
      <c r="WZ7" s="698"/>
      <c r="XA7" s="698"/>
      <c r="XB7" s="698"/>
      <c r="XC7" s="698"/>
      <c r="XD7" s="698"/>
      <c r="XE7" s="698"/>
      <c r="XF7" s="698"/>
      <c r="XG7" s="698"/>
      <c r="XH7" s="698"/>
      <c r="XI7" s="698"/>
      <c r="XJ7" s="698"/>
      <c r="XK7" s="698"/>
      <c r="XL7" s="698"/>
      <c r="XM7" s="698"/>
      <c r="XN7" s="698"/>
      <c r="XO7" s="698"/>
      <c r="XP7" s="698"/>
      <c r="XQ7" s="698"/>
      <c r="XR7" s="698"/>
      <c r="XS7" s="698"/>
      <c r="XT7" s="698"/>
      <c r="XU7" s="698"/>
      <c r="XV7" s="698"/>
      <c r="XW7" s="698"/>
      <c r="XX7" s="698"/>
      <c r="XY7" s="698"/>
      <c r="XZ7" s="698"/>
      <c r="YA7" s="698"/>
      <c r="YB7" s="698"/>
      <c r="YC7" s="698"/>
      <c r="YD7" s="698"/>
      <c r="YE7" s="698"/>
      <c r="YF7" s="698"/>
      <c r="YG7" s="698"/>
      <c r="YH7" s="698"/>
      <c r="YI7" s="698"/>
      <c r="YJ7" s="698"/>
      <c r="YK7" s="698"/>
      <c r="YL7" s="698"/>
      <c r="YM7" s="698"/>
      <c r="YN7" s="698"/>
      <c r="YO7" s="698"/>
      <c r="YP7" s="698"/>
      <c r="YQ7" s="698"/>
      <c r="YR7" s="698"/>
      <c r="YS7" s="698"/>
      <c r="YT7" s="698"/>
      <c r="YU7" s="698"/>
      <c r="YV7" s="698"/>
      <c r="YW7" s="698"/>
      <c r="YX7" s="698"/>
      <c r="YY7" s="698"/>
      <c r="YZ7" s="698"/>
      <c r="ZA7" s="698"/>
      <c r="ZB7" s="698"/>
      <c r="ZC7" s="698"/>
      <c r="ZD7" s="698"/>
      <c r="ZE7" s="698"/>
      <c r="ZF7" s="698"/>
      <c r="ZG7" s="698"/>
      <c r="ZH7" s="698"/>
      <c r="ZI7" s="698"/>
      <c r="ZJ7" s="698"/>
      <c r="ZK7" s="698"/>
      <c r="ZL7" s="698"/>
      <c r="ZM7" s="698"/>
      <c r="ZN7" s="698"/>
      <c r="ZO7" s="698"/>
      <c r="ZP7" s="698"/>
      <c r="ZQ7" s="698"/>
      <c r="ZR7" s="698"/>
      <c r="ZS7" s="698"/>
      <c r="ZT7" s="698"/>
      <c r="ZU7" s="698"/>
      <c r="ZV7" s="698"/>
      <c r="ZW7" s="698"/>
      <c r="ZX7" s="698"/>
      <c r="ZY7" s="698"/>
      <c r="ZZ7" s="698"/>
      <c r="AAA7" s="698"/>
      <c r="AAB7" s="698"/>
      <c r="AAC7" s="698"/>
      <c r="AAD7" s="698"/>
      <c r="AAE7" s="698"/>
      <c r="AAF7" s="698"/>
      <c r="AAG7" s="698"/>
      <c r="AAH7" s="698"/>
      <c r="AAI7" s="698"/>
      <c r="AAJ7" s="698"/>
      <c r="AAK7" s="698"/>
      <c r="AAL7" s="698"/>
      <c r="AAM7" s="698"/>
      <c r="AAN7" s="698"/>
      <c r="AAO7" s="698"/>
      <c r="AAP7" s="698"/>
      <c r="AAQ7" s="698"/>
      <c r="AAR7" s="698"/>
      <c r="AAS7" s="698"/>
      <c r="AAT7" s="698"/>
      <c r="AAU7" s="698"/>
      <c r="AAV7" s="698"/>
      <c r="AAW7" s="698"/>
      <c r="AAX7" s="698"/>
      <c r="AAY7" s="698"/>
      <c r="AAZ7" s="698"/>
      <c r="ABA7" s="698"/>
      <c r="ABB7" s="698"/>
      <c r="ABC7" s="698"/>
      <c r="ABD7" s="698"/>
      <c r="ABE7" s="698"/>
      <c r="ABF7" s="698"/>
      <c r="ABG7" s="698"/>
      <c r="ABH7" s="698"/>
      <c r="ABI7" s="698"/>
      <c r="ABJ7" s="698"/>
      <c r="ABK7" s="698"/>
      <c r="ABL7" s="698"/>
      <c r="ABM7" s="698"/>
      <c r="ABN7" s="698"/>
      <c r="ABO7" s="698"/>
      <c r="ABP7" s="698"/>
      <c r="ABQ7" s="698"/>
      <c r="ABR7" s="698"/>
      <c r="ABS7" s="698"/>
      <c r="ABT7" s="698"/>
      <c r="ABU7" s="698"/>
      <c r="ABV7" s="698"/>
      <c r="ABW7" s="698"/>
      <c r="ABX7" s="698"/>
      <c r="ABY7" s="698"/>
      <c r="ABZ7" s="698"/>
      <c r="ACA7" s="698"/>
      <c r="ACB7" s="698"/>
      <c r="ACC7" s="698"/>
      <c r="ACD7" s="698"/>
      <c r="ACE7" s="698"/>
      <c r="ACF7" s="698"/>
      <c r="ACG7" s="698"/>
      <c r="ACH7" s="698"/>
      <c r="ACI7" s="698"/>
      <c r="ACJ7" s="698"/>
      <c r="ACK7" s="698"/>
      <c r="ACL7" s="698"/>
      <c r="ACM7" s="698"/>
      <c r="ACN7" s="698"/>
      <c r="ACO7" s="698"/>
      <c r="ACP7" s="698"/>
      <c r="ACQ7" s="698"/>
      <c r="ACR7" s="698"/>
      <c r="ACS7" s="698"/>
      <c r="ACT7" s="698"/>
      <c r="ACU7" s="698"/>
      <c r="ACV7" s="698"/>
      <c r="ACW7" s="698"/>
      <c r="ACX7" s="698"/>
      <c r="ACY7" s="698"/>
      <c r="ACZ7" s="698"/>
      <c r="ADA7" s="698"/>
      <c r="ADB7" s="698"/>
      <c r="ADC7" s="698"/>
      <c r="ADD7" s="698"/>
      <c r="ADE7" s="698"/>
      <c r="ADF7" s="698"/>
      <c r="ADG7" s="698"/>
      <c r="ADH7" s="698"/>
      <c r="ADI7" s="698"/>
      <c r="ADJ7" s="698"/>
      <c r="ADK7" s="698"/>
      <c r="ADL7" s="698"/>
      <c r="ADM7" s="698"/>
      <c r="ADN7" s="698"/>
      <c r="ADO7" s="698"/>
      <c r="ADP7" s="698"/>
      <c r="ADQ7" s="698"/>
      <c r="ADR7" s="698"/>
      <c r="ADS7" s="698"/>
      <c r="ADT7" s="698"/>
      <c r="ADU7" s="698"/>
      <c r="ADV7" s="698"/>
      <c r="ADW7" s="698"/>
      <c r="ADX7" s="698"/>
      <c r="ADY7" s="698"/>
      <c r="ADZ7" s="698"/>
      <c r="AEA7" s="698"/>
      <c r="AEB7" s="698"/>
      <c r="AEC7" s="698"/>
      <c r="AED7" s="698"/>
      <c r="AEE7" s="698"/>
      <c r="AEF7" s="698"/>
      <c r="AEG7" s="698"/>
      <c r="AEH7" s="698"/>
      <c r="AEI7" s="698"/>
      <c r="AEJ7" s="698"/>
      <c r="AEK7" s="698"/>
      <c r="AEL7" s="698"/>
      <c r="AEM7" s="698"/>
      <c r="AEN7" s="698"/>
      <c r="AEO7" s="698"/>
      <c r="AEP7" s="698"/>
      <c r="AEQ7" s="698"/>
      <c r="AER7" s="698"/>
      <c r="AES7" s="698"/>
      <c r="AET7" s="698"/>
      <c r="AEU7" s="698"/>
      <c r="AEV7" s="698"/>
      <c r="AEW7" s="698"/>
      <c r="AEX7" s="698"/>
      <c r="AEY7" s="698"/>
      <c r="AEZ7" s="698"/>
      <c r="AFA7" s="698"/>
      <c r="AFB7" s="698"/>
      <c r="AFC7" s="698"/>
      <c r="AFD7" s="698"/>
      <c r="AFE7" s="698"/>
      <c r="AFF7" s="698"/>
      <c r="AFG7" s="698"/>
      <c r="AFH7" s="698"/>
      <c r="AFI7" s="698"/>
      <c r="AFJ7" s="698"/>
      <c r="AFK7" s="698"/>
      <c r="AFL7" s="698"/>
      <c r="AFM7" s="698"/>
      <c r="AFN7" s="698"/>
      <c r="AFO7" s="698"/>
      <c r="AFP7" s="698"/>
      <c r="AFQ7" s="698"/>
      <c r="AFR7" s="698"/>
      <c r="AFS7" s="698"/>
      <c r="AFT7" s="698"/>
      <c r="AFU7" s="698"/>
      <c r="AFV7" s="698"/>
      <c r="AFW7" s="698"/>
      <c r="AFX7" s="698"/>
      <c r="AFY7" s="698"/>
      <c r="AFZ7" s="698"/>
      <c r="AGA7" s="698"/>
      <c r="AGB7" s="698"/>
      <c r="AGC7" s="698"/>
      <c r="AGD7" s="698"/>
      <c r="AGE7" s="698"/>
      <c r="AGF7" s="698"/>
      <c r="AGG7" s="698"/>
      <c r="AGH7" s="698"/>
      <c r="AGI7" s="698"/>
      <c r="AGJ7" s="698"/>
      <c r="AGK7" s="698"/>
      <c r="AGL7" s="698"/>
      <c r="AGM7" s="698"/>
      <c r="AGN7" s="698"/>
      <c r="AGO7" s="698"/>
      <c r="AGP7" s="698"/>
      <c r="AGQ7" s="698"/>
      <c r="AGR7" s="698"/>
      <c r="AGS7" s="698"/>
      <c r="AGT7" s="698"/>
      <c r="AGU7" s="698"/>
      <c r="AGV7" s="698"/>
      <c r="AGW7" s="698"/>
      <c r="AGX7" s="698"/>
      <c r="AGY7" s="698"/>
      <c r="AGZ7" s="698"/>
      <c r="AHA7" s="698"/>
      <c r="AHB7" s="698"/>
      <c r="AHC7" s="698"/>
      <c r="AHD7" s="698"/>
      <c r="AHE7" s="698"/>
      <c r="AHF7" s="698"/>
      <c r="AHG7" s="698"/>
      <c r="AHH7" s="698"/>
      <c r="AHI7" s="698"/>
      <c r="AHJ7" s="698"/>
      <c r="AHK7" s="698"/>
      <c r="AHL7" s="698"/>
      <c r="AHM7" s="698"/>
      <c r="AHN7" s="698"/>
      <c r="AHO7" s="698"/>
      <c r="AHP7" s="698"/>
      <c r="AHQ7" s="698"/>
      <c r="AHR7" s="698"/>
      <c r="AHS7" s="698"/>
      <c r="AHT7" s="698"/>
      <c r="AHU7" s="698"/>
      <c r="AHV7" s="698"/>
      <c r="AHW7" s="698"/>
      <c r="AHX7" s="698"/>
      <c r="AHY7" s="698"/>
      <c r="AHZ7" s="698"/>
      <c r="AIA7" s="698"/>
      <c r="AIB7" s="698"/>
      <c r="AIC7" s="698"/>
      <c r="AID7" s="698"/>
      <c r="AIE7" s="698"/>
      <c r="AIF7" s="698"/>
      <c r="AIG7" s="698"/>
      <c r="AIH7" s="698"/>
      <c r="AII7" s="698"/>
      <c r="AIJ7" s="698"/>
      <c r="AIK7" s="698"/>
      <c r="AIL7" s="698"/>
      <c r="AIM7" s="698"/>
      <c r="AIN7" s="698"/>
      <c r="AIO7" s="698"/>
      <c r="AIP7" s="698"/>
      <c r="AIQ7" s="698"/>
      <c r="AIR7" s="698"/>
      <c r="AIS7" s="698"/>
      <c r="AIT7" s="698"/>
      <c r="AIU7" s="698"/>
      <c r="AIV7" s="698"/>
      <c r="AIW7" s="698"/>
      <c r="AIX7" s="698"/>
      <c r="AIY7" s="698"/>
      <c r="AIZ7" s="698"/>
      <c r="AJA7" s="698"/>
      <c r="AJB7" s="698"/>
      <c r="AJC7" s="698"/>
      <c r="AJD7" s="698"/>
      <c r="AJE7" s="698"/>
      <c r="AJF7" s="698"/>
      <c r="AJG7" s="698"/>
      <c r="AJH7" s="698"/>
      <c r="AJI7" s="698"/>
      <c r="AJJ7" s="698"/>
      <c r="AJK7" s="698"/>
      <c r="AJL7" s="698"/>
      <c r="AJM7" s="698"/>
      <c r="AJN7" s="698"/>
      <c r="AJO7" s="698"/>
      <c r="AJP7" s="698"/>
      <c r="AJQ7" s="698"/>
      <c r="AJR7" s="698"/>
      <c r="AJS7" s="698"/>
      <c r="AJT7" s="698"/>
      <c r="AJU7" s="698"/>
      <c r="AJV7" s="698"/>
      <c r="AJW7" s="698"/>
      <c r="AJX7" s="698"/>
      <c r="AJY7" s="698"/>
      <c r="AJZ7" s="698"/>
      <c r="AKA7" s="698"/>
      <c r="AKB7" s="698"/>
      <c r="AKC7" s="698"/>
      <c r="AKD7" s="698"/>
      <c r="AKE7" s="698"/>
      <c r="AKF7" s="698"/>
      <c r="AKG7" s="698"/>
      <c r="AKH7" s="698"/>
      <c r="AKI7" s="698"/>
      <c r="AKJ7" s="698"/>
      <c r="AKK7" s="698"/>
      <c r="AKL7" s="698"/>
      <c r="AKM7" s="698"/>
      <c r="AKN7" s="698"/>
      <c r="AKO7" s="698"/>
      <c r="AKP7" s="698"/>
      <c r="AKQ7" s="698"/>
      <c r="AKR7" s="698"/>
      <c r="AKS7" s="698"/>
      <c r="AKT7" s="698"/>
      <c r="AKU7" s="698"/>
      <c r="AKV7" s="698"/>
      <c r="AKW7" s="698"/>
      <c r="AKX7" s="698"/>
      <c r="AKY7" s="698"/>
      <c r="AKZ7" s="698"/>
      <c r="ALA7" s="698"/>
      <c r="ALB7" s="698"/>
      <c r="ALC7" s="698"/>
      <c r="ALD7" s="698"/>
      <c r="ALE7" s="698"/>
      <c r="ALF7" s="698"/>
      <c r="ALG7" s="698"/>
      <c r="ALH7" s="698"/>
      <c r="ALI7" s="698"/>
      <c r="ALJ7" s="698"/>
      <c r="ALK7" s="698"/>
      <c r="ALL7" s="698"/>
      <c r="ALM7" s="698"/>
      <c r="ALN7" s="698"/>
      <c r="ALO7" s="698"/>
      <c r="ALP7" s="698"/>
      <c r="ALQ7" s="698"/>
      <c r="ALR7" s="698"/>
      <c r="ALS7" s="698"/>
      <c r="ALT7" s="698"/>
      <c r="ALU7" s="698"/>
      <c r="ALV7" s="698"/>
      <c r="ALW7" s="698"/>
      <c r="ALX7" s="698"/>
      <c r="ALY7" s="698"/>
      <c r="ALZ7" s="698"/>
      <c r="AMA7" s="698"/>
      <c r="AMB7" s="698"/>
      <c r="AMC7" s="698"/>
      <c r="AMD7" s="698"/>
      <c r="AME7" s="698"/>
      <c r="AMF7" s="698"/>
      <c r="AMG7" s="698"/>
      <c r="AMH7" s="698"/>
      <c r="AMI7" s="698"/>
      <c r="AMJ7" s="698"/>
      <c r="AMK7" s="698"/>
      <c r="AML7" s="698"/>
      <c r="AMM7" s="698"/>
      <c r="AMN7" s="698"/>
      <c r="AMO7" s="698"/>
      <c r="AMP7" s="698"/>
      <c r="AMQ7" s="698"/>
      <c r="AMR7" s="698"/>
      <c r="AMS7" s="698"/>
      <c r="AMT7" s="698"/>
      <c r="AMU7" s="698"/>
      <c r="AMV7" s="698"/>
      <c r="AMW7" s="698"/>
    </row>
    <row r="8" spans="1:1037" s="117" customFormat="1" ht="15" customHeight="1" x14ac:dyDescent="0.3">
      <c r="A8" s="194"/>
      <c r="B8" s="724" t="s">
        <v>3614</v>
      </c>
      <c r="C8" s="724" t="s">
        <v>3662</v>
      </c>
      <c r="D8" s="724"/>
      <c r="E8" s="194"/>
      <c r="F8" s="730" t="s">
        <v>1627</v>
      </c>
      <c r="G8" s="181" t="s">
        <v>518</v>
      </c>
      <c r="H8" s="345"/>
      <c r="I8" s="183"/>
      <c r="J8" s="830" t="s">
        <v>328</v>
      </c>
      <c r="K8" s="830" t="s">
        <v>450</v>
      </c>
      <c r="L8" s="830" t="s">
        <v>1236</v>
      </c>
      <c r="M8" s="183"/>
      <c r="N8" s="1577" t="s">
        <v>487</v>
      </c>
      <c r="O8" s="1578"/>
      <c r="P8" s="1579"/>
      <c r="Q8" s="262"/>
      <c r="R8" s="436"/>
      <c r="S8" s="1580" t="s">
        <v>364</v>
      </c>
      <c r="T8" s="1580"/>
      <c r="U8" s="1580"/>
      <c r="V8" s="1580"/>
      <c r="W8" s="1580"/>
      <c r="X8" s="1580"/>
      <c r="Y8" s="1580"/>
      <c r="Z8" s="698"/>
      <c r="AA8" s="698"/>
      <c r="AB8" s="1560" t="s">
        <v>279</v>
      </c>
      <c r="AC8" s="1560"/>
      <c r="AD8" s="1560"/>
      <c r="AE8" s="1560"/>
      <c r="AF8" s="1560"/>
      <c r="AG8" s="1560"/>
      <c r="AH8" s="169"/>
      <c r="AI8" s="698"/>
      <c r="AJ8" s="698"/>
      <c r="AK8" s="138" t="s">
        <v>335</v>
      </c>
      <c r="AL8" s="138" t="s">
        <v>336</v>
      </c>
      <c r="AM8" s="696" t="s">
        <v>328</v>
      </c>
      <c r="AO8" s="115" t="s">
        <v>355</v>
      </c>
      <c r="AP8" s="118" t="s">
        <v>342</v>
      </c>
      <c r="AQ8" s="132"/>
      <c r="AR8" s="119" t="s">
        <v>356</v>
      </c>
      <c r="AS8" s="133"/>
      <c r="AT8" s="119" t="s">
        <v>344</v>
      </c>
      <c r="AU8" s="132"/>
      <c r="AV8" s="121" t="s">
        <v>353</v>
      </c>
      <c r="AW8" s="698"/>
      <c r="AX8" s="460" t="s">
        <v>466</v>
      </c>
      <c r="AY8" s="698"/>
      <c r="AZ8" s="698"/>
      <c r="BA8" s="698"/>
      <c r="BB8" s="698"/>
      <c r="BC8" s="698"/>
      <c r="BD8" s="698"/>
      <c r="BE8" s="698"/>
      <c r="BF8" s="136" t="s">
        <v>381</v>
      </c>
      <c r="BG8" s="137" t="s">
        <v>382</v>
      </c>
      <c r="BH8" s="698"/>
      <c r="BI8" s="698"/>
      <c r="BJ8" s="698"/>
      <c r="BK8" s="698"/>
      <c r="BL8" s="698"/>
      <c r="BM8" s="698"/>
      <c r="BN8" s="698"/>
      <c r="BO8" s="698"/>
      <c r="BP8" s="698"/>
      <c r="BQ8" s="698"/>
      <c r="BR8" s="698"/>
      <c r="BS8" s="698"/>
      <c r="BT8" s="698"/>
      <c r="BU8" s="698"/>
      <c r="BV8" s="698"/>
      <c r="BW8" s="698"/>
      <c r="BX8" s="698"/>
      <c r="BY8" s="698"/>
      <c r="BZ8" s="698"/>
      <c r="CA8" s="698"/>
      <c r="CB8" s="698"/>
      <c r="CC8" s="698"/>
      <c r="CD8" s="698"/>
      <c r="CE8" s="698"/>
      <c r="CF8" s="698"/>
      <c r="CG8" s="698"/>
      <c r="CH8" s="698"/>
      <c r="CI8" s="698"/>
      <c r="CJ8" s="698"/>
      <c r="CK8" s="698"/>
      <c r="CL8" s="698"/>
      <c r="CM8" s="698"/>
      <c r="CN8" s="698"/>
      <c r="CO8" s="698"/>
      <c r="CP8" s="698"/>
      <c r="CQ8" s="698"/>
      <c r="CR8" s="698"/>
      <c r="CS8" s="698"/>
      <c r="CT8" s="698"/>
      <c r="CU8" s="698"/>
      <c r="CV8" s="698"/>
      <c r="CW8" s="698"/>
      <c r="CX8" s="698"/>
      <c r="CY8" s="698"/>
      <c r="CZ8" s="698"/>
      <c r="DA8" s="698"/>
      <c r="DB8" s="698"/>
      <c r="DC8" s="698"/>
      <c r="DD8" s="698"/>
      <c r="DE8" s="698"/>
      <c r="DF8" s="698"/>
      <c r="DG8" s="698"/>
      <c r="DH8" s="698"/>
      <c r="DI8" s="698"/>
      <c r="DJ8" s="698"/>
      <c r="DK8" s="698"/>
      <c r="DL8" s="698"/>
      <c r="DM8" s="698"/>
      <c r="DN8" s="698"/>
      <c r="DO8" s="698"/>
      <c r="DP8" s="698"/>
      <c r="DQ8" s="698"/>
      <c r="DR8" s="698"/>
      <c r="DS8" s="698"/>
      <c r="DT8" s="698"/>
      <c r="DU8" s="698"/>
      <c r="DV8" s="698"/>
      <c r="DW8" s="698"/>
      <c r="DX8" s="698"/>
      <c r="DY8" s="698"/>
      <c r="DZ8" s="698"/>
      <c r="EA8" s="698"/>
      <c r="EB8" s="698"/>
      <c r="EC8" s="698"/>
      <c r="ED8" s="698"/>
      <c r="EE8" s="698"/>
      <c r="EF8" s="698"/>
      <c r="EG8" s="698"/>
      <c r="EH8" s="698"/>
      <c r="EI8" s="698"/>
      <c r="EJ8" s="698"/>
      <c r="EK8" s="698"/>
      <c r="EL8" s="698"/>
      <c r="EM8" s="698"/>
      <c r="EN8" s="698"/>
      <c r="EO8" s="698"/>
      <c r="EP8" s="698"/>
      <c r="EQ8" s="698"/>
      <c r="ER8" s="698"/>
      <c r="ES8" s="698"/>
      <c r="ET8" s="698"/>
      <c r="EU8" s="698"/>
      <c r="EV8" s="698"/>
      <c r="EW8" s="698"/>
      <c r="EX8" s="698"/>
      <c r="EY8" s="698"/>
      <c r="EZ8" s="698"/>
      <c r="FA8" s="698"/>
      <c r="FB8" s="698"/>
      <c r="FC8" s="698"/>
      <c r="FD8" s="698"/>
      <c r="FE8" s="698"/>
      <c r="FF8" s="698"/>
      <c r="FG8" s="698"/>
      <c r="FH8" s="698"/>
      <c r="FI8" s="698"/>
      <c r="FJ8" s="698"/>
      <c r="FK8" s="698"/>
      <c r="FL8" s="698"/>
      <c r="FM8" s="698"/>
      <c r="FN8" s="698"/>
      <c r="FO8" s="698"/>
      <c r="FP8" s="698"/>
      <c r="FQ8" s="698"/>
      <c r="FR8" s="698"/>
      <c r="FS8" s="698"/>
      <c r="FT8" s="698"/>
      <c r="FU8" s="698"/>
      <c r="FV8" s="698"/>
      <c r="FW8" s="698"/>
      <c r="FX8" s="698"/>
      <c r="FY8" s="698"/>
      <c r="FZ8" s="698"/>
      <c r="GA8" s="698"/>
      <c r="GB8" s="698"/>
      <c r="GC8" s="698"/>
      <c r="GD8" s="698"/>
      <c r="GE8" s="698"/>
      <c r="GF8" s="698"/>
      <c r="GG8" s="698"/>
      <c r="GH8" s="698"/>
      <c r="GI8" s="698"/>
      <c r="GJ8" s="698"/>
      <c r="GK8" s="698"/>
      <c r="GL8" s="698"/>
      <c r="GM8" s="698"/>
      <c r="GN8" s="698"/>
      <c r="GO8" s="698"/>
      <c r="GP8" s="698"/>
      <c r="GQ8" s="698"/>
      <c r="GR8" s="698"/>
      <c r="GS8" s="698"/>
      <c r="GT8" s="698"/>
      <c r="GU8" s="698"/>
      <c r="GV8" s="698"/>
      <c r="GW8" s="698"/>
      <c r="GX8" s="698"/>
      <c r="GY8" s="698"/>
      <c r="GZ8" s="698"/>
      <c r="HA8" s="698"/>
      <c r="HB8" s="698"/>
      <c r="HC8" s="698"/>
      <c r="HD8" s="698"/>
      <c r="HE8" s="698"/>
      <c r="HF8" s="698"/>
      <c r="HG8" s="698"/>
      <c r="HH8" s="698"/>
      <c r="HI8" s="698"/>
      <c r="HJ8" s="698"/>
      <c r="HK8" s="698"/>
      <c r="HL8" s="698"/>
      <c r="HM8" s="698"/>
      <c r="HN8" s="698"/>
      <c r="HO8" s="698"/>
      <c r="HP8" s="698"/>
      <c r="HQ8" s="698"/>
      <c r="HR8" s="698"/>
      <c r="HS8" s="698"/>
      <c r="HT8" s="698"/>
      <c r="HU8" s="698"/>
      <c r="HV8" s="698"/>
      <c r="HW8" s="698"/>
      <c r="HX8" s="698"/>
      <c r="HY8" s="698"/>
      <c r="HZ8" s="698"/>
      <c r="IA8" s="698"/>
      <c r="IB8" s="698"/>
      <c r="IC8" s="698"/>
      <c r="ID8" s="698"/>
      <c r="IE8" s="698"/>
      <c r="IF8" s="698"/>
      <c r="IG8" s="698"/>
      <c r="IH8" s="698"/>
      <c r="II8" s="698"/>
      <c r="IJ8" s="698"/>
      <c r="IK8" s="698"/>
      <c r="IL8" s="698"/>
      <c r="IM8" s="698"/>
      <c r="IN8" s="698"/>
      <c r="IO8" s="698"/>
      <c r="IP8" s="698"/>
      <c r="IQ8" s="698"/>
      <c r="IR8" s="698"/>
      <c r="IS8" s="698"/>
      <c r="IT8" s="698"/>
      <c r="IU8" s="698"/>
      <c r="IV8" s="698"/>
      <c r="IW8" s="698"/>
      <c r="IX8" s="698"/>
      <c r="IY8" s="698"/>
      <c r="IZ8" s="698"/>
      <c r="JA8" s="698"/>
      <c r="JB8" s="698"/>
      <c r="JC8" s="698"/>
      <c r="JD8" s="698"/>
      <c r="JE8" s="698"/>
      <c r="JF8" s="698"/>
      <c r="JG8" s="698"/>
      <c r="JH8" s="698"/>
      <c r="JI8" s="698"/>
      <c r="JJ8" s="698"/>
      <c r="JK8" s="698"/>
      <c r="JL8" s="698"/>
      <c r="JM8" s="698"/>
      <c r="JN8" s="698"/>
      <c r="JO8" s="698"/>
      <c r="JP8" s="698"/>
      <c r="JQ8" s="698"/>
      <c r="JR8" s="698"/>
      <c r="JS8" s="698"/>
      <c r="JT8" s="698"/>
      <c r="JU8" s="698"/>
      <c r="JV8" s="698"/>
      <c r="JW8" s="698"/>
      <c r="JX8" s="698"/>
      <c r="JY8" s="698"/>
      <c r="JZ8" s="698"/>
      <c r="KA8" s="698"/>
      <c r="KB8" s="698"/>
      <c r="KC8" s="698"/>
      <c r="KD8" s="698"/>
      <c r="KE8" s="698"/>
      <c r="KF8" s="698"/>
      <c r="KG8" s="698"/>
      <c r="KH8" s="698"/>
      <c r="KI8" s="698"/>
      <c r="KJ8" s="698"/>
      <c r="KK8" s="698"/>
      <c r="KL8" s="698"/>
      <c r="KM8" s="698"/>
      <c r="KN8" s="698"/>
      <c r="KO8" s="698"/>
      <c r="KP8" s="698"/>
      <c r="KQ8" s="698"/>
      <c r="KR8" s="698"/>
      <c r="KS8" s="698"/>
      <c r="KT8" s="698"/>
      <c r="KU8" s="698"/>
      <c r="KV8" s="698"/>
      <c r="KW8" s="698"/>
      <c r="KX8" s="698"/>
      <c r="KY8" s="698"/>
      <c r="KZ8" s="698"/>
      <c r="LA8" s="698"/>
      <c r="LB8" s="698"/>
      <c r="LC8" s="698"/>
      <c r="LD8" s="698"/>
      <c r="LE8" s="698"/>
      <c r="LF8" s="698"/>
      <c r="LG8" s="698"/>
      <c r="LH8" s="698"/>
      <c r="LI8" s="698"/>
      <c r="LJ8" s="698"/>
      <c r="LK8" s="698"/>
      <c r="LL8" s="698"/>
      <c r="LM8" s="698"/>
      <c r="LN8" s="698"/>
      <c r="LO8" s="698"/>
      <c r="LP8" s="698"/>
      <c r="LQ8" s="698"/>
      <c r="LR8" s="698"/>
      <c r="LS8" s="698"/>
      <c r="LT8" s="698"/>
      <c r="LU8" s="698"/>
      <c r="LV8" s="698"/>
      <c r="LW8" s="698"/>
      <c r="LX8" s="698"/>
      <c r="LY8" s="698"/>
      <c r="LZ8" s="698"/>
      <c r="MA8" s="698"/>
      <c r="MB8" s="698"/>
      <c r="MC8" s="698"/>
      <c r="MD8" s="698"/>
      <c r="ME8" s="698"/>
      <c r="MF8" s="698"/>
      <c r="MG8" s="698"/>
      <c r="MH8" s="698"/>
      <c r="MI8" s="698"/>
      <c r="MJ8" s="698"/>
      <c r="MK8" s="698"/>
      <c r="ML8" s="698"/>
      <c r="MM8" s="698"/>
      <c r="MN8" s="698"/>
      <c r="MO8" s="698"/>
      <c r="MP8" s="698"/>
      <c r="MQ8" s="698"/>
      <c r="MR8" s="698"/>
      <c r="MS8" s="698"/>
      <c r="MT8" s="698"/>
      <c r="MU8" s="698"/>
      <c r="MV8" s="698"/>
      <c r="MW8" s="698"/>
      <c r="MX8" s="698"/>
      <c r="MY8" s="698"/>
      <c r="MZ8" s="698"/>
      <c r="NA8" s="698"/>
      <c r="NB8" s="698"/>
      <c r="NC8" s="698"/>
      <c r="ND8" s="698"/>
      <c r="NE8" s="698"/>
      <c r="NF8" s="698"/>
      <c r="NG8" s="698"/>
      <c r="NH8" s="698"/>
      <c r="NI8" s="698"/>
      <c r="NJ8" s="698"/>
      <c r="NK8" s="698"/>
      <c r="NL8" s="698"/>
      <c r="NM8" s="698"/>
      <c r="NN8" s="698"/>
      <c r="NO8" s="698"/>
      <c r="NP8" s="698"/>
      <c r="NQ8" s="698"/>
      <c r="NR8" s="698"/>
      <c r="NS8" s="698"/>
      <c r="NT8" s="698"/>
      <c r="NU8" s="698"/>
      <c r="NV8" s="698"/>
      <c r="NW8" s="698"/>
      <c r="NX8" s="698"/>
      <c r="NY8" s="698"/>
      <c r="NZ8" s="698"/>
      <c r="OA8" s="698"/>
      <c r="OB8" s="698"/>
      <c r="OC8" s="698"/>
      <c r="OD8" s="698"/>
      <c r="OE8" s="698"/>
      <c r="OF8" s="698"/>
      <c r="OG8" s="698"/>
      <c r="OH8" s="698"/>
      <c r="OI8" s="698"/>
      <c r="OJ8" s="698"/>
      <c r="OK8" s="698"/>
      <c r="OL8" s="698"/>
      <c r="OM8" s="698"/>
      <c r="ON8" s="698"/>
      <c r="OO8" s="698"/>
      <c r="OP8" s="698"/>
      <c r="OQ8" s="698"/>
      <c r="OR8" s="698"/>
      <c r="OS8" s="698"/>
      <c r="OT8" s="698"/>
      <c r="OU8" s="698"/>
      <c r="OV8" s="698"/>
      <c r="OW8" s="698"/>
      <c r="OX8" s="698"/>
      <c r="OY8" s="698"/>
      <c r="OZ8" s="698"/>
      <c r="PA8" s="698"/>
      <c r="PB8" s="698"/>
      <c r="PC8" s="698"/>
      <c r="PD8" s="698"/>
      <c r="PE8" s="698"/>
      <c r="PF8" s="698"/>
      <c r="PG8" s="698"/>
      <c r="PH8" s="698"/>
      <c r="PI8" s="698"/>
      <c r="PJ8" s="698"/>
      <c r="PK8" s="698"/>
      <c r="PL8" s="698"/>
      <c r="PM8" s="698"/>
      <c r="PN8" s="698"/>
      <c r="PO8" s="698"/>
      <c r="PP8" s="698"/>
      <c r="PQ8" s="698"/>
      <c r="PR8" s="698"/>
      <c r="PS8" s="698"/>
      <c r="PT8" s="698"/>
      <c r="PU8" s="698"/>
      <c r="PV8" s="698"/>
      <c r="PW8" s="698"/>
      <c r="PX8" s="698"/>
      <c r="PY8" s="698"/>
      <c r="PZ8" s="698"/>
      <c r="QA8" s="698"/>
      <c r="QB8" s="698"/>
      <c r="QC8" s="698"/>
      <c r="QD8" s="698"/>
      <c r="QE8" s="698"/>
      <c r="QF8" s="698"/>
      <c r="QG8" s="698"/>
      <c r="QH8" s="698"/>
      <c r="QI8" s="698"/>
      <c r="QJ8" s="698"/>
      <c r="QK8" s="698"/>
      <c r="QL8" s="698"/>
      <c r="QM8" s="698"/>
      <c r="QN8" s="698"/>
      <c r="QO8" s="698"/>
      <c r="QP8" s="698"/>
      <c r="QQ8" s="698"/>
      <c r="QR8" s="698"/>
      <c r="QS8" s="698"/>
      <c r="QT8" s="698"/>
      <c r="QU8" s="698"/>
      <c r="QV8" s="698"/>
      <c r="QW8" s="698"/>
      <c r="QX8" s="698"/>
      <c r="QY8" s="698"/>
      <c r="QZ8" s="698"/>
      <c r="RA8" s="698"/>
      <c r="RB8" s="698"/>
      <c r="RC8" s="698"/>
      <c r="RD8" s="698"/>
      <c r="RE8" s="698"/>
      <c r="RF8" s="698"/>
      <c r="RG8" s="698"/>
      <c r="RH8" s="698"/>
      <c r="RI8" s="698"/>
      <c r="RJ8" s="698"/>
      <c r="RK8" s="698"/>
      <c r="RL8" s="698"/>
      <c r="RM8" s="698"/>
      <c r="RN8" s="698"/>
      <c r="RO8" s="698"/>
      <c r="RP8" s="698"/>
      <c r="RQ8" s="698"/>
      <c r="RR8" s="698"/>
      <c r="RS8" s="698"/>
      <c r="RT8" s="698"/>
      <c r="RU8" s="698"/>
      <c r="RV8" s="698"/>
      <c r="RW8" s="698"/>
      <c r="RX8" s="698"/>
      <c r="RY8" s="698"/>
      <c r="RZ8" s="698"/>
      <c r="SA8" s="698"/>
      <c r="SB8" s="698"/>
      <c r="SC8" s="698"/>
      <c r="SD8" s="698"/>
      <c r="SE8" s="698"/>
      <c r="SF8" s="698"/>
      <c r="SG8" s="698"/>
      <c r="SH8" s="698"/>
      <c r="SI8" s="698"/>
      <c r="SJ8" s="698"/>
      <c r="SK8" s="698"/>
      <c r="SL8" s="698"/>
      <c r="SM8" s="698"/>
      <c r="SN8" s="698"/>
      <c r="SO8" s="698"/>
      <c r="SP8" s="698"/>
      <c r="SQ8" s="698"/>
      <c r="SR8" s="698"/>
      <c r="SS8" s="698"/>
      <c r="ST8" s="698"/>
      <c r="SU8" s="698"/>
      <c r="SV8" s="698"/>
      <c r="SW8" s="698"/>
      <c r="SX8" s="698"/>
      <c r="SY8" s="698"/>
      <c r="SZ8" s="698"/>
      <c r="TA8" s="698"/>
      <c r="TB8" s="698"/>
      <c r="TC8" s="698"/>
      <c r="TD8" s="698"/>
      <c r="TE8" s="698"/>
      <c r="TF8" s="698"/>
      <c r="TG8" s="698"/>
      <c r="TH8" s="698"/>
      <c r="TI8" s="698"/>
      <c r="TJ8" s="698"/>
      <c r="TK8" s="698"/>
      <c r="TL8" s="698"/>
      <c r="TM8" s="698"/>
      <c r="TN8" s="698"/>
      <c r="TO8" s="698"/>
      <c r="TP8" s="698"/>
      <c r="TQ8" s="698"/>
      <c r="TR8" s="698"/>
      <c r="TS8" s="698"/>
      <c r="TT8" s="698"/>
      <c r="TU8" s="698"/>
      <c r="TV8" s="698"/>
      <c r="TW8" s="698"/>
      <c r="TX8" s="698"/>
      <c r="TY8" s="698"/>
      <c r="TZ8" s="698"/>
      <c r="UA8" s="698"/>
      <c r="UB8" s="698"/>
      <c r="UC8" s="698"/>
      <c r="UD8" s="698"/>
      <c r="UE8" s="698"/>
      <c r="UF8" s="698"/>
      <c r="UG8" s="698"/>
      <c r="UH8" s="698"/>
      <c r="UI8" s="698"/>
      <c r="UJ8" s="698"/>
      <c r="UK8" s="698"/>
      <c r="UL8" s="698"/>
      <c r="UM8" s="698"/>
      <c r="UN8" s="698"/>
      <c r="UO8" s="698"/>
      <c r="UP8" s="698"/>
      <c r="UQ8" s="698"/>
      <c r="UR8" s="698"/>
      <c r="US8" s="698"/>
      <c r="UT8" s="698"/>
      <c r="UU8" s="698"/>
      <c r="UV8" s="698"/>
      <c r="UW8" s="698"/>
      <c r="UX8" s="698"/>
      <c r="UY8" s="698"/>
      <c r="UZ8" s="698"/>
      <c r="VA8" s="698"/>
      <c r="VB8" s="698"/>
      <c r="VC8" s="698"/>
      <c r="VD8" s="698"/>
      <c r="VE8" s="698"/>
      <c r="VF8" s="698"/>
      <c r="VG8" s="698"/>
      <c r="VH8" s="698"/>
      <c r="VI8" s="698"/>
      <c r="VJ8" s="698"/>
      <c r="VK8" s="698"/>
      <c r="VL8" s="698"/>
      <c r="VM8" s="698"/>
      <c r="VN8" s="698"/>
      <c r="VO8" s="698"/>
      <c r="VP8" s="698"/>
      <c r="VQ8" s="698"/>
      <c r="VR8" s="698"/>
      <c r="VS8" s="698"/>
      <c r="VT8" s="698"/>
      <c r="VU8" s="698"/>
      <c r="VV8" s="698"/>
      <c r="VW8" s="698"/>
      <c r="VX8" s="698"/>
      <c r="VY8" s="698"/>
      <c r="VZ8" s="698"/>
      <c r="WA8" s="698"/>
      <c r="WB8" s="698"/>
      <c r="WC8" s="698"/>
      <c r="WD8" s="698"/>
      <c r="WE8" s="698"/>
      <c r="WF8" s="698"/>
      <c r="WG8" s="698"/>
      <c r="WH8" s="698"/>
      <c r="WI8" s="698"/>
      <c r="WJ8" s="698"/>
      <c r="WK8" s="698"/>
      <c r="WL8" s="698"/>
      <c r="WM8" s="698"/>
      <c r="WN8" s="698"/>
      <c r="WO8" s="698"/>
      <c r="WP8" s="698"/>
      <c r="WQ8" s="698"/>
      <c r="WR8" s="698"/>
      <c r="WS8" s="698"/>
      <c r="WT8" s="698"/>
      <c r="WU8" s="698"/>
      <c r="WV8" s="698"/>
      <c r="WW8" s="698"/>
      <c r="WX8" s="698"/>
      <c r="WY8" s="698"/>
      <c r="WZ8" s="698"/>
      <c r="XA8" s="698"/>
      <c r="XB8" s="698"/>
      <c r="XC8" s="698"/>
      <c r="XD8" s="698"/>
      <c r="XE8" s="698"/>
      <c r="XF8" s="698"/>
      <c r="XG8" s="698"/>
      <c r="XH8" s="698"/>
      <c r="XI8" s="698"/>
      <c r="XJ8" s="698"/>
      <c r="XK8" s="698"/>
      <c r="XL8" s="698"/>
      <c r="XM8" s="698"/>
      <c r="XN8" s="698"/>
      <c r="XO8" s="698"/>
      <c r="XP8" s="698"/>
      <c r="XQ8" s="698"/>
      <c r="XR8" s="698"/>
      <c r="XS8" s="698"/>
      <c r="XT8" s="698"/>
      <c r="XU8" s="698"/>
      <c r="XV8" s="698"/>
      <c r="XW8" s="698"/>
      <c r="XX8" s="698"/>
      <c r="XY8" s="698"/>
      <c r="XZ8" s="698"/>
      <c r="YA8" s="698"/>
      <c r="YB8" s="698"/>
      <c r="YC8" s="698"/>
      <c r="YD8" s="698"/>
      <c r="YE8" s="698"/>
      <c r="YF8" s="698"/>
      <c r="YG8" s="698"/>
      <c r="YH8" s="698"/>
      <c r="YI8" s="698"/>
      <c r="YJ8" s="698"/>
      <c r="YK8" s="698"/>
      <c r="YL8" s="698"/>
      <c r="YM8" s="698"/>
      <c r="YN8" s="698"/>
      <c r="YO8" s="698"/>
      <c r="YP8" s="698"/>
      <c r="YQ8" s="698"/>
      <c r="YR8" s="698"/>
      <c r="YS8" s="698"/>
      <c r="YT8" s="698"/>
      <c r="YU8" s="698"/>
      <c r="YV8" s="698"/>
      <c r="YW8" s="698"/>
      <c r="YX8" s="698"/>
      <c r="YY8" s="698"/>
      <c r="YZ8" s="698"/>
      <c r="ZA8" s="698"/>
      <c r="ZB8" s="698"/>
      <c r="ZC8" s="698"/>
      <c r="ZD8" s="698"/>
      <c r="ZE8" s="698"/>
      <c r="ZF8" s="698"/>
      <c r="ZG8" s="698"/>
      <c r="ZH8" s="698"/>
      <c r="ZI8" s="698"/>
      <c r="ZJ8" s="698"/>
      <c r="ZK8" s="698"/>
      <c r="ZL8" s="698"/>
      <c r="ZM8" s="698"/>
      <c r="ZN8" s="698"/>
      <c r="ZO8" s="698"/>
      <c r="ZP8" s="698"/>
      <c r="ZQ8" s="698"/>
      <c r="ZR8" s="698"/>
      <c r="ZS8" s="698"/>
      <c r="ZT8" s="698"/>
      <c r="ZU8" s="698"/>
      <c r="ZV8" s="698"/>
      <c r="ZW8" s="698"/>
      <c r="ZX8" s="698"/>
      <c r="ZY8" s="698"/>
      <c r="ZZ8" s="698"/>
      <c r="AAA8" s="698"/>
      <c r="AAB8" s="698"/>
      <c r="AAC8" s="698"/>
      <c r="AAD8" s="698"/>
      <c r="AAE8" s="698"/>
      <c r="AAF8" s="698"/>
      <c r="AAG8" s="698"/>
      <c r="AAH8" s="698"/>
      <c r="AAI8" s="698"/>
      <c r="AAJ8" s="698"/>
      <c r="AAK8" s="698"/>
      <c r="AAL8" s="698"/>
      <c r="AAM8" s="698"/>
      <c r="AAN8" s="698"/>
      <c r="AAO8" s="698"/>
      <c r="AAP8" s="698"/>
      <c r="AAQ8" s="698"/>
      <c r="AAR8" s="698"/>
      <c r="AAS8" s="698"/>
      <c r="AAT8" s="698"/>
      <c r="AAU8" s="698"/>
      <c r="AAV8" s="698"/>
      <c r="AAW8" s="698"/>
      <c r="AAX8" s="698"/>
      <c r="AAY8" s="698"/>
      <c r="AAZ8" s="698"/>
      <c r="ABA8" s="698"/>
      <c r="ABB8" s="698"/>
      <c r="ABC8" s="698"/>
      <c r="ABD8" s="698"/>
      <c r="ABE8" s="698"/>
      <c r="ABF8" s="698"/>
      <c r="ABG8" s="698"/>
      <c r="ABH8" s="698"/>
      <c r="ABI8" s="698"/>
      <c r="ABJ8" s="698"/>
      <c r="ABK8" s="698"/>
      <c r="ABL8" s="698"/>
      <c r="ABM8" s="698"/>
      <c r="ABN8" s="698"/>
      <c r="ABO8" s="698"/>
      <c r="ABP8" s="698"/>
      <c r="ABQ8" s="698"/>
      <c r="ABR8" s="698"/>
      <c r="ABS8" s="698"/>
      <c r="ABT8" s="698"/>
      <c r="ABU8" s="698"/>
      <c r="ABV8" s="698"/>
      <c r="ABW8" s="698"/>
      <c r="ABX8" s="698"/>
      <c r="ABY8" s="698"/>
      <c r="ABZ8" s="698"/>
      <c r="ACA8" s="698"/>
      <c r="ACB8" s="698"/>
      <c r="ACC8" s="698"/>
      <c r="ACD8" s="698"/>
      <c r="ACE8" s="698"/>
      <c r="ACF8" s="698"/>
      <c r="ACG8" s="698"/>
      <c r="ACH8" s="698"/>
      <c r="ACI8" s="698"/>
      <c r="ACJ8" s="698"/>
      <c r="ACK8" s="698"/>
      <c r="ACL8" s="698"/>
      <c r="ACM8" s="698"/>
      <c r="ACN8" s="698"/>
      <c r="ACO8" s="698"/>
      <c r="ACP8" s="698"/>
      <c r="ACQ8" s="698"/>
      <c r="ACR8" s="698"/>
      <c r="ACS8" s="698"/>
      <c r="ACT8" s="698"/>
      <c r="ACU8" s="698"/>
      <c r="ACV8" s="698"/>
      <c r="ACW8" s="698"/>
      <c r="ACX8" s="698"/>
      <c r="ACY8" s="698"/>
      <c r="ACZ8" s="698"/>
      <c r="ADA8" s="698"/>
      <c r="ADB8" s="698"/>
      <c r="ADC8" s="698"/>
      <c r="ADD8" s="698"/>
      <c r="ADE8" s="698"/>
      <c r="ADF8" s="698"/>
      <c r="ADG8" s="698"/>
      <c r="ADH8" s="698"/>
      <c r="ADI8" s="698"/>
      <c r="ADJ8" s="698"/>
      <c r="ADK8" s="698"/>
      <c r="ADL8" s="698"/>
      <c r="ADM8" s="698"/>
      <c r="ADN8" s="698"/>
      <c r="ADO8" s="698"/>
      <c r="ADP8" s="698"/>
      <c r="ADQ8" s="698"/>
      <c r="ADR8" s="698"/>
      <c r="ADS8" s="698"/>
      <c r="ADT8" s="698"/>
      <c r="ADU8" s="698"/>
      <c r="ADV8" s="698"/>
      <c r="ADW8" s="698"/>
      <c r="ADX8" s="698"/>
      <c r="ADY8" s="698"/>
      <c r="ADZ8" s="698"/>
      <c r="AEA8" s="698"/>
      <c r="AEB8" s="698"/>
      <c r="AEC8" s="698"/>
      <c r="AED8" s="698"/>
      <c r="AEE8" s="698"/>
      <c r="AEF8" s="698"/>
      <c r="AEG8" s="698"/>
      <c r="AEH8" s="698"/>
      <c r="AEI8" s="698"/>
      <c r="AEJ8" s="698"/>
      <c r="AEK8" s="698"/>
      <c r="AEL8" s="698"/>
      <c r="AEM8" s="698"/>
      <c r="AEN8" s="698"/>
      <c r="AEO8" s="698"/>
      <c r="AEP8" s="698"/>
      <c r="AEQ8" s="698"/>
      <c r="AER8" s="698"/>
      <c r="AES8" s="698"/>
      <c r="AET8" s="698"/>
      <c r="AEU8" s="698"/>
      <c r="AEV8" s="698"/>
      <c r="AEW8" s="698"/>
      <c r="AEX8" s="698"/>
      <c r="AEY8" s="698"/>
      <c r="AEZ8" s="698"/>
      <c r="AFA8" s="698"/>
      <c r="AFB8" s="698"/>
      <c r="AFC8" s="698"/>
      <c r="AFD8" s="698"/>
      <c r="AFE8" s="698"/>
      <c r="AFF8" s="698"/>
      <c r="AFG8" s="698"/>
      <c r="AFH8" s="698"/>
      <c r="AFI8" s="698"/>
      <c r="AFJ8" s="698"/>
      <c r="AFK8" s="698"/>
      <c r="AFL8" s="698"/>
      <c r="AFM8" s="698"/>
      <c r="AFN8" s="698"/>
      <c r="AFO8" s="698"/>
      <c r="AFP8" s="698"/>
      <c r="AFQ8" s="698"/>
      <c r="AFR8" s="698"/>
      <c r="AFS8" s="698"/>
      <c r="AFT8" s="698"/>
      <c r="AFU8" s="698"/>
      <c r="AFV8" s="698"/>
      <c r="AFW8" s="698"/>
      <c r="AFX8" s="698"/>
      <c r="AFY8" s="698"/>
      <c r="AFZ8" s="698"/>
      <c r="AGA8" s="698"/>
      <c r="AGB8" s="698"/>
      <c r="AGC8" s="698"/>
      <c r="AGD8" s="698"/>
      <c r="AGE8" s="698"/>
      <c r="AGF8" s="698"/>
      <c r="AGG8" s="698"/>
      <c r="AGH8" s="698"/>
      <c r="AGI8" s="698"/>
      <c r="AGJ8" s="698"/>
      <c r="AGK8" s="698"/>
      <c r="AGL8" s="698"/>
      <c r="AGM8" s="698"/>
      <c r="AGN8" s="698"/>
      <c r="AGO8" s="698"/>
      <c r="AGP8" s="698"/>
      <c r="AGQ8" s="698"/>
      <c r="AGR8" s="698"/>
      <c r="AGS8" s="698"/>
      <c r="AGT8" s="698"/>
      <c r="AGU8" s="698"/>
      <c r="AGV8" s="698"/>
      <c r="AGW8" s="698"/>
      <c r="AGX8" s="698"/>
      <c r="AGY8" s="698"/>
      <c r="AGZ8" s="698"/>
      <c r="AHA8" s="698"/>
      <c r="AHB8" s="698"/>
      <c r="AHC8" s="698"/>
      <c r="AHD8" s="698"/>
      <c r="AHE8" s="698"/>
      <c r="AHF8" s="698"/>
      <c r="AHG8" s="698"/>
      <c r="AHH8" s="698"/>
      <c r="AHI8" s="698"/>
      <c r="AHJ8" s="698"/>
      <c r="AHK8" s="698"/>
      <c r="AHL8" s="698"/>
      <c r="AHM8" s="698"/>
      <c r="AHN8" s="698"/>
      <c r="AHO8" s="698"/>
      <c r="AHP8" s="698"/>
      <c r="AHQ8" s="698"/>
      <c r="AHR8" s="698"/>
      <c r="AHS8" s="698"/>
      <c r="AHT8" s="698"/>
      <c r="AHU8" s="698"/>
      <c r="AHV8" s="698"/>
      <c r="AHW8" s="698"/>
      <c r="AHX8" s="698"/>
      <c r="AHY8" s="698"/>
      <c r="AHZ8" s="698"/>
      <c r="AIA8" s="698"/>
      <c r="AIB8" s="698"/>
      <c r="AIC8" s="698"/>
      <c r="AID8" s="698"/>
      <c r="AIE8" s="698"/>
      <c r="AIF8" s="698"/>
      <c r="AIG8" s="698"/>
      <c r="AIH8" s="698"/>
      <c r="AII8" s="698"/>
      <c r="AIJ8" s="698"/>
      <c r="AIK8" s="698"/>
      <c r="AIL8" s="698"/>
      <c r="AIM8" s="698"/>
      <c r="AIN8" s="698"/>
      <c r="AIO8" s="698"/>
      <c r="AIP8" s="698"/>
      <c r="AIQ8" s="698"/>
      <c r="AIR8" s="698"/>
      <c r="AIS8" s="698"/>
      <c r="AIT8" s="698"/>
      <c r="AIU8" s="698"/>
      <c r="AIV8" s="698"/>
      <c r="AIW8" s="698"/>
      <c r="AIX8" s="698"/>
      <c r="AIY8" s="698"/>
      <c r="AIZ8" s="698"/>
      <c r="AJA8" s="698"/>
      <c r="AJB8" s="698"/>
      <c r="AJC8" s="698"/>
      <c r="AJD8" s="698"/>
      <c r="AJE8" s="698"/>
      <c r="AJF8" s="698"/>
      <c r="AJG8" s="698"/>
      <c r="AJH8" s="698"/>
      <c r="AJI8" s="698"/>
      <c r="AJJ8" s="698"/>
      <c r="AJK8" s="698"/>
      <c r="AJL8" s="698"/>
      <c r="AJM8" s="698"/>
      <c r="AJN8" s="698"/>
      <c r="AJO8" s="698"/>
      <c r="AJP8" s="698"/>
      <c r="AJQ8" s="698"/>
      <c r="AJR8" s="698"/>
      <c r="AJS8" s="698"/>
      <c r="AJT8" s="698"/>
      <c r="AJU8" s="698"/>
      <c r="AJV8" s="698"/>
      <c r="AJW8" s="698"/>
      <c r="AJX8" s="698"/>
      <c r="AJY8" s="698"/>
      <c r="AJZ8" s="698"/>
      <c r="AKA8" s="698"/>
      <c r="AKB8" s="698"/>
      <c r="AKC8" s="698"/>
      <c r="AKD8" s="698"/>
      <c r="AKE8" s="698"/>
      <c r="AKF8" s="698"/>
      <c r="AKG8" s="698"/>
      <c r="AKH8" s="698"/>
      <c r="AKI8" s="698"/>
      <c r="AKJ8" s="698"/>
      <c r="AKK8" s="698"/>
      <c r="AKL8" s="698"/>
      <c r="AKM8" s="698"/>
      <c r="AKN8" s="698"/>
      <c r="AKO8" s="698"/>
      <c r="AKP8" s="698"/>
      <c r="AKQ8" s="698"/>
      <c r="AKR8" s="698"/>
      <c r="AKS8" s="698"/>
      <c r="AKT8" s="698"/>
      <c r="AKU8" s="698"/>
      <c r="AKV8" s="698"/>
      <c r="AKW8" s="698"/>
      <c r="AKX8" s="698"/>
      <c r="AKY8" s="698"/>
      <c r="AKZ8" s="698"/>
      <c r="ALA8" s="698"/>
      <c r="ALB8" s="698"/>
      <c r="ALC8" s="698"/>
      <c r="ALD8" s="698"/>
      <c r="ALE8" s="698"/>
      <c r="ALF8" s="698"/>
      <c r="ALG8" s="698"/>
      <c r="ALH8" s="698"/>
      <c r="ALI8" s="698"/>
      <c r="ALJ8" s="698"/>
      <c r="ALK8" s="698"/>
      <c r="ALL8" s="698"/>
      <c r="ALM8" s="698"/>
      <c r="ALN8" s="698"/>
      <c r="ALO8" s="698"/>
      <c r="ALP8" s="698"/>
      <c r="ALQ8" s="698"/>
      <c r="ALR8" s="698"/>
      <c r="ALS8" s="698"/>
      <c r="ALT8" s="698"/>
      <c r="ALU8" s="698"/>
      <c r="ALV8" s="698"/>
      <c r="ALW8" s="698"/>
      <c r="ALX8" s="698"/>
      <c r="ALY8" s="698"/>
      <c r="ALZ8" s="698"/>
      <c r="AMA8" s="698"/>
      <c r="AMB8" s="698"/>
      <c r="AMC8" s="698"/>
      <c r="AMD8" s="698"/>
      <c r="AME8" s="698"/>
      <c r="AMF8" s="698"/>
      <c r="AMG8" s="698"/>
      <c r="AMH8" s="698"/>
      <c r="AMI8" s="698"/>
      <c r="AMJ8" s="698"/>
      <c r="AMK8" s="698"/>
      <c r="AML8" s="698"/>
      <c r="AMM8" s="698"/>
      <c r="AMN8" s="698"/>
      <c r="AMO8" s="698"/>
      <c r="AMP8" s="698"/>
      <c r="AMQ8" s="698"/>
      <c r="AMR8" s="698"/>
      <c r="AMS8" s="698"/>
      <c r="AMT8" s="698"/>
      <c r="AMU8" s="698"/>
      <c r="AMV8" s="698"/>
      <c r="AMW8" s="698"/>
    </row>
    <row r="9" spans="1:1037" s="117" customFormat="1" ht="15" customHeight="1" x14ac:dyDescent="0.3">
      <c r="A9" s="194"/>
      <c r="B9" s="1505" t="s">
        <v>1511</v>
      </c>
      <c r="C9" s="1505" t="s">
        <v>3663</v>
      </c>
      <c r="D9" s="1505" t="s">
        <v>3597</v>
      </c>
      <c r="E9" s="194"/>
      <c r="F9" s="730" t="s">
        <v>1628</v>
      </c>
      <c r="G9" s="181" t="s">
        <v>508</v>
      </c>
      <c r="H9" s="345"/>
      <c r="I9" s="183"/>
      <c r="J9" s="830" t="s">
        <v>831</v>
      </c>
      <c r="K9" s="830" t="s">
        <v>450</v>
      </c>
      <c r="L9" s="830" t="s">
        <v>1234</v>
      </c>
      <c r="M9" s="187"/>
      <c r="N9" s="1099" t="s">
        <v>485</v>
      </c>
      <c r="O9" s="1581" t="s">
        <v>482</v>
      </c>
      <c r="P9" s="1581"/>
      <c r="Q9" s="262"/>
      <c r="R9" s="436"/>
      <c r="S9" s="1580" t="s">
        <v>365</v>
      </c>
      <c r="T9" s="1580"/>
      <c r="U9" s="1580"/>
      <c r="V9" s="1580"/>
      <c r="W9" s="1580"/>
      <c r="X9" s="1580"/>
      <c r="Y9" s="1580"/>
      <c r="Z9" s="698"/>
      <c r="AA9" s="698"/>
      <c r="AB9" s="698"/>
      <c r="AC9" s="698"/>
      <c r="AD9" s="698"/>
      <c r="AE9" s="698"/>
      <c r="AF9" s="698"/>
      <c r="AG9" s="698"/>
      <c r="AH9" s="169"/>
      <c r="AI9" s="698"/>
      <c r="AJ9" s="144" t="s">
        <v>331</v>
      </c>
      <c r="AK9" s="145" t="s">
        <v>337</v>
      </c>
      <c r="AL9" s="146" t="s">
        <v>337</v>
      </c>
      <c r="AM9" s="145" t="b">
        <v>1</v>
      </c>
      <c r="AO9" s="698"/>
      <c r="AP9" s="118">
        <v>1</v>
      </c>
      <c r="AQ9" s="119">
        <v>5</v>
      </c>
      <c r="AR9" s="134"/>
      <c r="AS9" s="134"/>
      <c r="AT9" s="134"/>
      <c r="AU9" s="135"/>
      <c r="AV9" s="135"/>
      <c r="AW9" s="698"/>
      <c r="AX9" s="44"/>
      <c r="AY9" s="698"/>
      <c r="AZ9" s="698"/>
      <c r="BA9" s="698"/>
      <c r="BB9" s="698"/>
      <c r="BC9" s="698"/>
      <c r="BD9" s="698"/>
      <c r="BE9" s="698"/>
      <c r="BF9" s="698"/>
      <c r="BG9" s="698" t="s">
        <v>401</v>
      </c>
      <c r="BH9" s="698"/>
      <c r="BI9" s="698"/>
      <c r="BJ9" s="698"/>
      <c r="BK9" s="698"/>
      <c r="BL9" s="698"/>
      <c r="BM9" s="698"/>
      <c r="BN9" s="698"/>
      <c r="BO9" s="698"/>
      <c r="BP9" s="698"/>
      <c r="BQ9" s="698"/>
      <c r="BR9" s="698"/>
      <c r="BS9" s="698"/>
      <c r="BT9" s="698"/>
      <c r="BU9" s="698"/>
      <c r="BV9" s="698"/>
      <c r="BW9" s="698"/>
      <c r="BX9" s="698"/>
      <c r="BY9" s="698"/>
      <c r="BZ9" s="698"/>
      <c r="CA9" s="698"/>
      <c r="CB9" s="698"/>
      <c r="CC9" s="698"/>
      <c r="CD9" s="698"/>
      <c r="CE9" s="698"/>
      <c r="CF9" s="698"/>
      <c r="CG9" s="698"/>
      <c r="CH9" s="698"/>
      <c r="CI9" s="698"/>
      <c r="CJ9" s="698"/>
      <c r="CK9" s="698"/>
      <c r="CL9" s="698"/>
      <c r="CM9" s="698"/>
      <c r="CN9" s="698"/>
      <c r="CO9" s="698"/>
      <c r="CP9" s="698"/>
      <c r="CQ9" s="698"/>
      <c r="CR9" s="698"/>
      <c r="CS9" s="698"/>
      <c r="CT9" s="698"/>
      <c r="CU9" s="698"/>
      <c r="CV9" s="698"/>
      <c r="CW9" s="698"/>
      <c r="CX9" s="698"/>
      <c r="CY9" s="698"/>
      <c r="CZ9" s="698"/>
      <c r="DA9" s="698"/>
      <c r="DB9" s="698"/>
      <c r="DC9" s="698"/>
      <c r="DD9" s="698"/>
      <c r="DE9" s="698"/>
      <c r="DF9" s="698"/>
      <c r="DG9" s="698"/>
      <c r="DH9" s="698"/>
      <c r="DI9" s="698"/>
      <c r="DJ9" s="698"/>
      <c r="DK9" s="698"/>
      <c r="DL9" s="698"/>
      <c r="DM9" s="698"/>
      <c r="DN9" s="698"/>
      <c r="DO9" s="698"/>
      <c r="DP9" s="698"/>
      <c r="DQ9" s="698"/>
      <c r="DR9" s="698"/>
      <c r="DS9" s="698"/>
      <c r="DT9" s="698"/>
      <c r="DU9" s="698"/>
      <c r="DV9" s="698"/>
      <c r="DW9" s="698"/>
      <c r="DX9" s="698"/>
      <c r="DY9" s="698"/>
      <c r="DZ9" s="698"/>
      <c r="EA9" s="698"/>
      <c r="EB9" s="698"/>
      <c r="EC9" s="698"/>
      <c r="ED9" s="698"/>
      <c r="EE9" s="698"/>
      <c r="EF9" s="698"/>
      <c r="EG9" s="698"/>
      <c r="EH9" s="698"/>
      <c r="EI9" s="698"/>
      <c r="EJ9" s="698"/>
      <c r="EK9" s="698"/>
      <c r="EL9" s="698"/>
      <c r="EM9" s="698"/>
      <c r="EN9" s="698"/>
      <c r="EO9" s="698"/>
      <c r="EP9" s="698"/>
      <c r="EQ9" s="698"/>
      <c r="ER9" s="698"/>
      <c r="ES9" s="698"/>
      <c r="ET9" s="698"/>
      <c r="EU9" s="698"/>
      <c r="EV9" s="698"/>
      <c r="EW9" s="698"/>
      <c r="EX9" s="698"/>
      <c r="EY9" s="698"/>
      <c r="EZ9" s="698"/>
      <c r="FA9" s="698"/>
      <c r="FB9" s="698"/>
      <c r="FC9" s="698"/>
      <c r="FD9" s="698"/>
      <c r="FE9" s="698"/>
      <c r="FF9" s="698"/>
      <c r="FG9" s="698"/>
      <c r="FH9" s="698"/>
      <c r="FI9" s="698"/>
      <c r="FJ9" s="698"/>
      <c r="FK9" s="698"/>
      <c r="FL9" s="698"/>
      <c r="FM9" s="698"/>
      <c r="FN9" s="698"/>
      <c r="FO9" s="698"/>
      <c r="FP9" s="698"/>
      <c r="FQ9" s="698"/>
      <c r="FR9" s="698"/>
      <c r="FS9" s="698"/>
      <c r="FT9" s="698"/>
      <c r="FU9" s="698"/>
      <c r="FV9" s="698"/>
      <c r="FW9" s="698"/>
      <c r="FX9" s="698"/>
      <c r="FY9" s="698"/>
      <c r="FZ9" s="698"/>
      <c r="GA9" s="698"/>
      <c r="GB9" s="698"/>
      <c r="GC9" s="698"/>
      <c r="GD9" s="698"/>
      <c r="GE9" s="698"/>
      <c r="GF9" s="698"/>
      <c r="GG9" s="698"/>
      <c r="GH9" s="698"/>
      <c r="GI9" s="698"/>
      <c r="GJ9" s="698"/>
      <c r="GK9" s="698"/>
      <c r="GL9" s="698"/>
      <c r="GM9" s="698"/>
      <c r="GN9" s="698"/>
      <c r="GO9" s="698"/>
      <c r="GP9" s="698"/>
      <c r="GQ9" s="698"/>
      <c r="GR9" s="698"/>
      <c r="GS9" s="698"/>
      <c r="GT9" s="698"/>
      <c r="GU9" s="698"/>
      <c r="GV9" s="698"/>
      <c r="GW9" s="698"/>
      <c r="GX9" s="698"/>
      <c r="GY9" s="698"/>
      <c r="GZ9" s="698"/>
      <c r="HA9" s="698"/>
      <c r="HB9" s="698"/>
      <c r="HC9" s="698"/>
      <c r="HD9" s="698"/>
      <c r="HE9" s="698"/>
      <c r="HF9" s="698"/>
      <c r="HG9" s="698"/>
      <c r="HH9" s="698"/>
      <c r="HI9" s="698"/>
      <c r="HJ9" s="698"/>
      <c r="HK9" s="698"/>
      <c r="HL9" s="698"/>
      <c r="HM9" s="698"/>
      <c r="HN9" s="698"/>
      <c r="HO9" s="698"/>
      <c r="HP9" s="698"/>
      <c r="HQ9" s="698"/>
      <c r="HR9" s="698"/>
      <c r="HS9" s="698"/>
      <c r="HT9" s="698"/>
      <c r="HU9" s="698"/>
      <c r="HV9" s="698"/>
      <c r="HW9" s="698"/>
      <c r="HX9" s="698"/>
      <c r="HY9" s="698"/>
      <c r="HZ9" s="698"/>
      <c r="IA9" s="698"/>
      <c r="IB9" s="698"/>
      <c r="IC9" s="698"/>
      <c r="ID9" s="698"/>
      <c r="IE9" s="698"/>
      <c r="IF9" s="698"/>
      <c r="IG9" s="698"/>
      <c r="IH9" s="698"/>
      <c r="II9" s="698"/>
      <c r="IJ9" s="698"/>
      <c r="IK9" s="698"/>
      <c r="IL9" s="698"/>
      <c r="IM9" s="698"/>
      <c r="IN9" s="698"/>
      <c r="IO9" s="698"/>
      <c r="IP9" s="698"/>
      <c r="IQ9" s="698"/>
      <c r="IR9" s="698"/>
      <c r="IS9" s="698"/>
      <c r="IT9" s="698"/>
      <c r="IU9" s="698"/>
      <c r="IV9" s="698"/>
      <c r="IW9" s="698"/>
      <c r="IX9" s="698"/>
      <c r="IY9" s="698"/>
      <c r="IZ9" s="698"/>
      <c r="JA9" s="698"/>
      <c r="JB9" s="698"/>
      <c r="JC9" s="698"/>
      <c r="JD9" s="698"/>
      <c r="JE9" s="698"/>
      <c r="JF9" s="698"/>
      <c r="JG9" s="698"/>
      <c r="JH9" s="698"/>
      <c r="JI9" s="698"/>
      <c r="JJ9" s="698"/>
      <c r="JK9" s="698"/>
      <c r="JL9" s="698"/>
      <c r="JM9" s="698"/>
      <c r="JN9" s="698"/>
      <c r="JO9" s="698"/>
      <c r="JP9" s="698"/>
      <c r="JQ9" s="698"/>
      <c r="JR9" s="698"/>
      <c r="JS9" s="698"/>
      <c r="JT9" s="698"/>
      <c r="JU9" s="698"/>
      <c r="JV9" s="698"/>
      <c r="JW9" s="698"/>
      <c r="JX9" s="698"/>
      <c r="JY9" s="698"/>
      <c r="JZ9" s="698"/>
      <c r="KA9" s="698"/>
      <c r="KB9" s="698"/>
      <c r="KC9" s="698"/>
      <c r="KD9" s="698"/>
      <c r="KE9" s="698"/>
      <c r="KF9" s="698"/>
      <c r="KG9" s="698"/>
      <c r="KH9" s="698"/>
      <c r="KI9" s="698"/>
      <c r="KJ9" s="698"/>
      <c r="KK9" s="698"/>
      <c r="KL9" s="698"/>
      <c r="KM9" s="698"/>
      <c r="KN9" s="698"/>
      <c r="KO9" s="698"/>
      <c r="KP9" s="698"/>
      <c r="KQ9" s="698"/>
      <c r="KR9" s="698"/>
      <c r="KS9" s="698"/>
      <c r="KT9" s="698"/>
      <c r="KU9" s="698"/>
      <c r="KV9" s="698"/>
      <c r="KW9" s="698"/>
      <c r="KX9" s="698"/>
      <c r="KY9" s="698"/>
      <c r="KZ9" s="698"/>
      <c r="LA9" s="698"/>
      <c r="LB9" s="698"/>
      <c r="LC9" s="698"/>
      <c r="LD9" s="698"/>
      <c r="LE9" s="698"/>
      <c r="LF9" s="698"/>
      <c r="LG9" s="698"/>
      <c r="LH9" s="698"/>
      <c r="LI9" s="698"/>
      <c r="LJ9" s="698"/>
      <c r="LK9" s="698"/>
      <c r="LL9" s="698"/>
      <c r="LM9" s="698"/>
      <c r="LN9" s="698"/>
      <c r="LO9" s="698"/>
      <c r="LP9" s="698"/>
      <c r="LQ9" s="698"/>
      <c r="LR9" s="698"/>
      <c r="LS9" s="698"/>
      <c r="LT9" s="698"/>
      <c r="LU9" s="698"/>
      <c r="LV9" s="698"/>
      <c r="LW9" s="698"/>
      <c r="LX9" s="698"/>
      <c r="LY9" s="698"/>
      <c r="LZ9" s="698"/>
      <c r="MA9" s="698"/>
      <c r="MB9" s="698"/>
      <c r="MC9" s="698"/>
      <c r="MD9" s="698"/>
      <c r="ME9" s="698"/>
      <c r="MF9" s="698"/>
      <c r="MG9" s="698"/>
      <c r="MH9" s="698"/>
      <c r="MI9" s="698"/>
      <c r="MJ9" s="698"/>
      <c r="MK9" s="698"/>
      <c r="ML9" s="698"/>
      <c r="MM9" s="698"/>
      <c r="MN9" s="698"/>
      <c r="MO9" s="698"/>
      <c r="MP9" s="698"/>
      <c r="MQ9" s="698"/>
      <c r="MR9" s="698"/>
      <c r="MS9" s="698"/>
      <c r="MT9" s="698"/>
      <c r="MU9" s="698"/>
      <c r="MV9" s="698"/>
      <c r="MW9" s="698"/>
      <c r="MX9" s="698"/>
      <c r="MY9" s="698"/>
      <c r="MZ9" s="698"/>
      <c r="NA9" s="698"/>
      <c r="NB9" s="698"/>
      <c r="NC9" s="698"/>
      <c r="ND9" s="698"/>
      <c r="NE9" s="698"/>
      <c r="NF9" s="698"/>
      <c r="NG9" s="698"/>
      <c r="NH9" s="698"/>
      <c r="NI9" s="698"/>
      <c r="NJ9" s="698"/>
      <c r="NK9" s="698"/>
      <c r="NL9" s="698"/>
      <c r="NM9" s="698"/>
      <c r="NN9" s="698"/>
      <c r="NO9" s="698"/>
      <c r="NP9" s="698"/>
      <c r="NQ9" s="698"/>
      <c r="NR9" s="698"/>
      <c r="NS9" s="698"/>
      <c r="NT9" s="698"/>
      <c r="NU9" s="698"/>
      <c r="NV9" s="698"/>
      <c r="NW9" s="698"/>
      <c r="NX9" s="698"/>
      <c r="NY9" s="698"/>
      <c r="NZ9" s="698"/>
      <c r="OA9" s="698"/>
      <c r="OB9" s="698"/>
      <c r="OC9" s="698"/>
      <c r="OD9" s="698"/>
      <c r="OE9" s="698"/>
      <c r="OF9" s="698"/>
      <c r="OG9" s="698"/>
      <c r="OH9" s="698"/>
      <c r="OI9" s="698"/>
      <c r="OJ9" s="698"/>
      <c r="OK9" s="698"/>
      <c r="OL9" s="698"/>
      <c r="OM9" s="698"/>
      <c r="ON9" s="698"/>
      <c r="OO9" s="698"/>
      <c r="OP9" s="698"/>
      <c r="OQ9" s="698"/>
      <c r="OR9" s="698"/>
      <c r="OS9" s="698"/>
      <c r="OT9" s="698"/>
      <c r="OU9" s="698"/>
      <c r="OV9" s="698"/>
      <c r="OW9" s="698"/>
      <c r="OX9" s="698"/>
      <c r="OY9" s="698"/>
      <c r="OZ9" s="698"/>
      <c r="PA9" s="698"/>
      <c r="PB9" s="698"/>
      <c r="PC9" s="698"/>
      <c r="PD9" s="698"/>
      <c r="PE9" s="698"/>
      <c r="PF9" s="698"/>
      <c r="PG9" s="698"/>
      <c r="PH9" s="698"/>
      <c r="PI9" s="698"/>
      <c r="PJ9" s="698"/>
      <c r="PK9" s="698"/>
      <c r="PL9" s="698"/>
      <c r="PM9" s="698"/>
      <c r="PN9" s="698"/>
      <c r="PO9" s="698"/>
      <c r="PP9" s="698"/>
      <c r="PQ9" s="698"/>
      <c r="PR9" s="698"/>
      <c r="PS9" s="698"/>
      <c r="PT9" s="698"/>
      <c r="PU9" s="698"/>
      <c r="PV9" s="698"/>
      <c r="PW9" s="698"/>
      <c r="PX9" s="698"/>
      <c r="PY9" s="698"/>
      <c r="PZ9" s="698"/>
      <c r="QA9" s="698"/>
      <c r="QB9" s="698"/>
      <c r="QC9" s="698"/>
      <c r="QD9" s="698"/>
      <c r="QE9" s="698"/>
      <c r="QF9" s="698"/>
      <c r="QG9" s="698"/>
      <c r="QH9" s="698"/>
      <c r="QI9" s="698"/>
      <c r="QJ9" s="698"/>
      <c r="QK9" s="698"/>
      <c r="QL9" s="698"/>
      <c r="QM9" s="698"/>
      <c r="QN9" s="698"/>
      <c r="QO9" s="698"/>
      <c r="QP9" s="698"/>
      <c r="QQ9" s="698"/>
      <c r="QR9" s="698"/>
      <c r="QS9" s="698"/>
      <c r="QT9" s="698"/>
      <c r="QU9" s="698"/>
      <c r="QV9" s="698"/>
      <c r="QW9" s="698"/>
      <c r="QX9" s="698"/>
      <c r="QY9" s="698"/>
      <c r="QZ9" s="698"/>
      <c r="RA9" s="698"/>
      <c r="RB9" s="698"/>
      <c r="RC9" s="698"/>
      <c r="RD9" s="698"/>
      <c r="RE9" s="698"/>
      <c r="RF9" s="698"/>
      <c r="RG9" s="698"/>
      <c r="RH9" s="698"/>
      <c r="RI9" s="698"/>
      <c r="RJ9" s="698"/>
      <c r="RK9" s="698"/>
      <c r="RL9" s="698"/>
      <c r="RM9" s="698"/>
      <c r="RN9" s="698"/>
      <c r="RO9" s="698"/>
      <c r="RP9" s="698"/>
      <c r="RQ9" s="698"/>
      <c r="RR9" s="698"/>
      <c r="RS9" s="698"/>
      <c r="RT9" s="698"/>
      <c r="RU9" s="698"/>
      <c r="RV9" s="698"/>
      <c r="RW9" s="698"/>
      <c r="RX9" s="698"/>
      <c r="RY9" s="698"/>
      <c r="RZ9" s="698"/>
      <c r="SA9" s="698"/>
      <c r="SB9" s="698"/>
      <c r="SC9" s="698"/>
      <c r="SD9" s="698"/>
      <c r="SE9" s="698"/>
      <c r="SF9" s="698"/>
      <c r="SG9" s="698"/>
      <c r="SH9" s="698"/>
      <c r="SI9" s="698"/>
      <c r="SJ9" s="698"/>
      <c r="SK9" s="698"/>
      <c r="SL9" s="698"/>
      <c r="SM9" s="698"/>
      <c r="SN9" s="698"/>
      <c r="SO9" s="698"/>
      <c r="SP9" s="698"/>
      <c r="SQ9" s="698"/>
      <c r="SR9" s="698"/>
      <c r="SS9" s="698"/>
      <c r="ST9" s="698"/>
      <c r="SU9" s="698"/>
      <c r="SV9" s="698"/>
      <c r="SW9" s="698"/>
      <c r="SX9" s="698"/>
      <c r="SY9" s="698"/>
      <c r="SZ9" s="698"/>
      <c r="TA9" s="698"/>
      <c r="TB9" s="698"/>
      <c r="TC9" s="698"/>
      <c r="TD9" s="698"/>
      <c r="TE9" s="698"/>
      <c r="TF9" s="698"/>
      <c r="TG9" s="698"/>
      <c r="TH9" s="698"/>
      <c r="TI9" s="698"/>
      <c r="TJ9" s="698"/>
      <c r="TK9" s="698"/>
      <c r="TL9" s="698"/>
      <c r="TM9" s="698"/>
      <c r="TN9" s="698"/>
      <c r="TO9" s="698"/>
      <c r="TP9" s="698"/>
      <c r="TQ9" s="698"/>
      <c r="TR9" s="698"/>
      <c r="TS9" s="698"/>
      <c r="TT9" s="698"/>
      <c r="TU9" s="698"/>
      <c r="TV9" s="698"/>
      <c r="TW9" s="698"/>
      <c r="TX9" s="698"/>
      <c r="TY9" s="698"/>
      <c r="TZ9" s="698"/>
      <c r="UA9" s="698"/>
      <c r="UB9" s="698"/>
      <c r="UC9" s="698"/>
      <c r="UD9" s="698"/>
      <c r="UE9" s="698"/>
      <c r="UF9" s="698"/>
      <c r="UG9" s="698"/>
      <c r="UH9" s="698"/>
      <c r="UI9" s="698"/>
      <c r="UJ9" s="698"/>
      <c r="UK9" s="698"/>
      <c r="UL9" s="698"/>
      <c r="UM9" s="698"/>
      <c r="UN9" s="698"/>
      <c r="UO9" s="698"/>
      <c r="UP9" s="698"/>
      <c r="UQ9" s="698"/>
      <c r="UR9" s="698"/>
      <c r="US9" s="698"/>
      <c r="UT9" s="698"/>
      <c r="UU9" s="698"/>
      <c r="UV9" s="698"/>
      <c r="UW9" s="698"/>
      <c r="UX9" s="698"/>
      <c r="UY9" s="698"/>
      <c r="UZ9" s="698"/>
      <c r="VA9" s="698"/>
      <c r="VB9" s="698"/>
      <c r="VC9" s="698"/>
      <c r="VD9" s="698"/>
      <c r="VE9" s="698"/>
      <c r="VF9" s="698"/>
      <c r="VG9" s="698"/>
      <c r="VH9" s="698"/>
      <c r="VI9" s="698"/>
      <c r="VJ9" s="698"/>
      <c r="VK9" s="698"/>
      <c r="VL9" s="698"/>
      <c r="VM9" s="698"/>
      <c r="VN9" s="698"/>
      <c r="VO9" s="698"/>
      <c r="VP9" s="698"/>
      <c r="VQ9" s="698"/>
      <c r="VR9" s="698"/>
      <c r="VS9" s="698"/>
      <c r="VT9" s="698"/>
      <c r="VU9" s="698"/>
      <c r="VV9" s="698"/>
      <c r="VW9" s="698"/>
      <c r="VX9" s="698"/>
      <c r="VY9" s="698"/>
      <c r="VZ9" s="698"/>
      <c r="WA9" s="698"/>
      <c r="WB9" s="698"/>
      <c r="WC9" s="698"/>
      <c r="WD9" s="698"/>
      <c r="WE9" s="698"/>
      <c r="WF9" s="698"/>
      <c r="WG9" s="698"/>
      <c r="WH9" s="698"/>
      <c r="WI9" s="698"/>
      <c r="WJ9" s="698"/>
      <c r="WK9" s="698"/>
      <c r="WL9" s="698"/>
      <c r="WM9" s="698"/>
      <c r="WN9" s="698"/>
      <c r="WO9" s="698"/>
      <c r="WP9" s="698"/>
      <c r="WQ9" s="698"/>
      <c r="WR9" s="698"/>
      <c r="WS9" s="698"/>
      <c r="WT9" s="698"/>
      <c r="WU9" s="698"/>
      <c r="WV9" s="698"/>
      <c r="WW9" s="698"/>
      <c r="WX9" s="698"/>
      <c r="WY9" s="698"/>
      <c r="WZ9" s="698"/>
      <c r="XA9" s="698"/>
      <c r="XB9" s="698"/>
      <c r="XC9" s="698"/>
      <c r="XD9" s="698"/>
      <c r="XE9" s="698"/>
      <c r="XF9" s="698"/>
      <c r="XG9" s="698"/>
      <c r="XH9" s="698"/>
      <c r="XI9" s="698"/>
      <c r="XJ9" s="698"/>
      <c r="XK9" s="698"/>
      <c r="XL9" s="698"/>
      <c r="XM9" s="698"/>
      <c r="XN9" s="698"/>
      <c r="XO9" s="698"/>
      <c r="XP9" s="698"/>
      <c r="XQ9" s="698"/>
      <c r="XR9" s="698"/>
      <c r="XS9" s="698"/>
      <c r="XT9" s="698"/>
      <c r="XU9" s="698"/>
      <c r="XV9" s="698"/>
      <c r="XW9" s="698"/>
      <c r="XX9" s="698"/>
      <c r="XY9" s="698"/>
      <c r="XZ9" s="698"/>
      <c r="YA9" s="698"/>
      <c r="YB9" s="698"/>
      <c r="YC9" s="698"/>
      <c r="YD9" s="698"/>
      <c r="YE9" s="698"/>
      <c r="YF9" s="698"/>
      <c r="YG9" s="698"/>
      <c r="YH9" s="698"/>
      <c r="YI9" s="698"/>
      <c r="YJ9" s="698"/>
      <c r="YK9" s="698"/>
      <c r="YL9" s="698"/>
      <c r="YM9" s="698"/>
      <c r="YN9" s="698"/>
      <c r="YO9" s="698"/>
      <c r="YP9" s="698"/>
      <c r="YQ9" s="698"/>
      <c r="YR9" s="698"/>
      <c r="YS9" s="698"/>
      <c r="YT9" s="698"/>
      <c r="YU9" s="698"/>
      <c r="YV9" s="698"/>
      <c r="YW9" s="698"/>
      <c r="YX9" s="698"/>
      <c r="YY9" s="698"/>
      <c r="YZ9" s="698"/>
      <c r="ZA9" s="698"/>
      <c r="ZB9" s="698"/>
      <c r="ZC9" s="698"/>
      <c r="ZD9" s="698"/>
      <c r="ZE9" s="698"/>
      <c r="ZF9" s="698"/>
      <c r="ZG9" s="698"/>
      <c r="ZH9" s="698"/>
      <c r="ZI9" s="698"/>
      <c r="ZJ9" s="698"/>
      <c r="ZK9" s="698"/>
      <c r="ZL9" s="698"/>
      <c r="ZM9" s="698"/>
      <c r="ZN9" s="698"/>
      <c r="ZO9" s="698"/>
      <c r="ZP9" s="698"/>
      <c r="ZQ9" s="698"/>
      <c r="ZR9" s="698"/>
      <c r="ZS9" s="698"/>
      <c r="ZT9" s="698"/>
      <c r="ZU9" s="698"/>
      <c r="ZV9" s="698"/>
      <c r="ZW9" s="698"/>
      <c r="ZX9" s="698"/>
      <c r="ZY9" s="698"/>
      <c r="ZZ9" s="698"/>
      <c r="AAA9" s="698"/>
      <c r="AAB9" s="698"/>
      <c r="AAC9" s="698"/>
      <c r="AAD9" s="698"/>
      <c r="AAE9" s="698"/>
      <c r="AAF9" s="698"/>
      <c r="AAG9" s="698"/>
      <c r="AAH9" s="698"/>
      <c r="AAI9" s="698"/>
      <c r="AAJ9" s="698"/>
      <c r="AAK9" s="698"/>
      <c r="AAL9" s="698"/>
      <c r="AAM9" s="698"/>
      <c r="AAN9" s="698"/>
      <c r="AAO9" s="698"/>
      <c r="AAP9" s="698"/>
      <c r="AAQ9" s="698"/>
      <c r="AAR9" s="698"/>
      <c r="AAS9" s="698"/>
      <c r="AAT9" s="698"/>
      <c r="AAU9" s="698"/>
      <c r="AAV9" s="698"/>
      <c r="AAW9" s="698"/>
      <c r="AAX9" s="698"/>
      <c r="AAY9" s="698"/>
      <c r="AAZ9" s="698"/>
      <c r="ABA9" s="698"/>
      <c r="ABB9" s="698"/>
      <c r="ABC9" s="698"/>
      <c r="ABD9" s="698"/>
      <c r="ABE9" s="698"/>
      <c r="ABF9" s="698"/>
      <c r="ABG9" s="698"/>
      <c r="ABH9" s="698"/>
      <c r="ABI9" s="698"/>
      <c r="ABJ9" s="698"/>
      <c r="ABK9" s="698"/>
      <c r="ABL9" s="698"/>
      <c r="ABM9" s="698"/>
      <c r="ABN9" s="698"/>
      <c r="ABO9" s="698"/>
      <c r="ABP9" s="698"/>
      <c r="ABQ9" s="698"/>
      <c r="ABR9" s="698"/>
      <c r="ABS9" s="698"/>
      <c r="ABT9" s="698"/>
      <c r="ABU9" s="698"/>
      <c r="ABV9" s="698"/>
      <c r="ABW9" s="698"/>
      <c r="ABX9" s="698"/>
      <c r="ABY9" s="698"/>
      <c r="ABZ9" s="698"/>
      <c r="ACA9" s="698"/>
      <c r="ACB9" s="698"/>
      <c r="ACC9" s="698"/>
      <c r="ACD9" s="698"/>
      <c r="ACE9" s="698"/>
      <c r="ACF9" s="698"/>
      <c r="ACG9" s="698"/>
      <c r="ACH9" s="698"/>
      <c r="ACI9" s="698"/>
      <c r="ACJ9" s="698"/>
      <c r="ACK9" s="698"/>
      <c r="ACL9" s="698"/>
      <c r="ACM9" s="698"/>
      <c r="ACN9" s="698"/>
      <c r="ACO9" s="698"/>
      <c r="ACP9" s="698"/>
      <c r="ACQ9" s="698"/>
      <c r="ACR9" s="698"/>
      <c r="ACS9" s="698"/>
      <c r="ACT9" s="698"/>
      <c r="ACU9" s="698"/>
      <c r="ACV9" s="698"/>
      <c r="ACW9" s="698"/>
      <c r="ACX9" s="698"/>
      <c r="ACY9" s="698"/>
      <c r="ACZ9" s="698"/>
      <c r="ADA9" s="698"/>
      <c r="ADB9" s="698"/>
      <c r="ADC9" s="698"/>
      <c r="ADD9" s="698"/>
      <c r="ADE9" s="698"/>
      <c r="ADF9" s="698"/>
      <c r="ADG9" s="698"/>
      <c r="ADH9" s="698"/>
      <c r="ADI9" s="698"/>
      <c r="ADJ9" s="698"/>
      <c r="ADK9" s="698"/>
      <c r="ADL9" s="698"/>
      <c r="ADM9" s="698"/>
      <c r="ADN9" s="698"/>
      <c r="ADO9" s="698"/>
      <c r="ADP9" s="698"/>
      <c r="ADQ9" s="698"/>
      <c r="ADR9" s="698"/>
      <c r="ADS9" s="698"/>
      <c r="ADT9" s="698"/>
      <c r="ADU9" s="698"/>
      <c r="ADV9" s="698"/>
      <c r="ADW9" s="698"/>
      <c r="ADX9" s="698"/>
      <c r="ADY9" s="698"/>
      <c r="ADZ9" s="698"/>
      <c r="AEA9" s="698"/>
      <c r="AEB9" s="698"/>
      <c r="AEC9" s="698"/>
      <c r="AED9" s="698"/>
      <c r="AEE9" s="698"/>
      <c r="AEF9" s="698"/>
      <c r="AEG9" s="698"/>
      <c r="AEH9" s="698"/>
      <c r="AEI9" s="698"/>
      <c r="AEJ9" s="698"/>
      <c r="AEK9" s="698"/>
      <c r="AEL9" s="698"/>
      <c r="AEM9" s="698"/>
      <c r="AEN9" s="698"/>
      <c r="AEO9" s="698"/>
      <c r="AEP9" s="698"/>
      <c r="AEQ9" s="698"/>
      <c r="AER9" s="698"/>
      <c r="AES9" s="698"/>
      <c r="AET9" s="698"/>
      <c r="AEU9" s="698"/>
      <c r="AEV9" s="698"/>
      <c r="AEW9" s="698"/>
      <c r="AEX9" s="698"/>
      <c r="AEY9" s="698"/>
      <c r="AEZ9" s="698"/>
      <c r="AFA9" s="698"/>
      <c r="AFB9" s="698"/>
      <c r="AFC9" s="698"/>
      <c r="AFD9" s="698"/>
      <c r="AFE9" s="698"/>
      <c r="AFF9" s="698"/>
      <c r="AFG9" s="698"/>
      <c r="AFH9" s="698"/>
      <c r="AFI9" s="698"/>
      <c r="AFJ9" s="698"/>
      <c r="AFK9" s="698"/>
      <c r="AFL9" s="698"/>
      <c r="AFM9" s="698"/>
      <c r="AFN9" s="698"/>
      <c r="AFO9" s="698"/>
      <c r="AFP9" s="698"/>
      <c r="AFQ9" s="698"/>
      <c r="AFR9" s="698"/>
      <c r="AFS9" s="698"/>
      <c r="AFT9" s="698"/>
      <c r="AFU9" s="698"/>
      <c r="AFV9" s="698"/>
      <c r="AFW9" s="698"/>
      <c r="AFX9" s="698"/>
      <c r="AFY9" s="698"/>
      <c r="AFZ9" s="698"/>
      <c r="AGA9" s="698"/>
      <c r="AGB9" s="698"/>
      <c r="AGC9" s="698"/>
      <c r="AGD9" s="698"/>
      <c r="AGE9" s="698"/>
      <c r="AGF9" s="698"/>
      <c r="AGG9" s="698"/>
      <c r="AGH9" s="698"/>
      <c r="AGI9" s="698"/>
      <c r="AGJ9" s="698"/>
      <c r="AGK9" s="698"/>
      <c r="AGL9" s="698"/>
      <c r="AGM9" s="698"/>
      <c r="AGN9" s="698"/>
      <c r="AGO9" s="698"/>
      <c r="AGP9" s="698"/>
      <c r="AGQ9" s="698"/>
      <c r="AGR9" s="698"/>
      <c r="AGS9" s="698"/>
      <c r="AGT9" s="698"/>
      <c r="AGU9" s="698"/>
      <c r="AGV9" s="698"/>
      <c r="AGW9" s="698"/>
      <c r="AGX9" s="698"/>
      <c r="AGY9" s="698"/>
      <c r="AGZ9" s="698"/>
      <c r="AHA9" s="698"/>
      <c r="AHB9" s="698"/>
      <c r="AHC9" s="698"/>
      <c r="AHD9" s="698"/>
      <c r="AHE9" s="698"/>
      <c r="AHF9" s="698"/>
      <c r="AHG9" s="698"/>
      <c r="AHH9" s="698"/>
      <c r="AHI9" s="698"/>
      <c r="AHJ9" s="698"/>
      <c r="AHK9" s="698"/>
      <c r="AHL9" s="698"/>
      <c r="AHM9" s="698"/>
      <c r="AHN9" s="698"/>
      <c r="AHO9" s="698"/>
      <c r="AHP9" s="698"/>
      <c r="AHQ9" s="698"/>
      <c r="AHR9" s="698"/>
      <c r="AHS9" s="698"/>
      <c r="AHT9" s="698"/>
      <c r="AHU9" s="698"/>
      <c r="AHV9" s="698"/>
      <c r="AHW9" s="698"/>
      <c r="AHX9" s="698"/>
      <c r="AHY9" s="698"/>
      <c r="AHZ9" s="698"/>
      <c r="AIA9" s="698"/>
      <c r="AIB9" s="698"/>
      <c r="AIC9" s="698"/>
      <c r="AID9" s="698"/>
      <c r="AIE9" s="698"/>
      <c r="AIF9" s="698"/>
      <c r="AIG9" s="698"/>
      <c r="AIH9" s="698"/>
      <c r="AII9" s="698"/>
      <c r="AIJ9" s="698"/>
      <c r="AIK9" s="698"/>
      <c r="AIL9" s="698"/>
      <c r="AIM9" s="698"/>
      <c r="AIN9" s="698"/>
      <c r="AIO9" s="698"/>
      <c r="AIP9" s="698"/>
      <c r="AIQ9" s="698"/>
      <c r="AIR9" s="698"/>
      <c r="AIS9" s="698"/>
      <c r="AIT9" s="698"/>
      <c r="AIU9" s="698"/>
      <c r="AIV9" s="698"/>
      <c r="AIW9" s="698"/>
      <c r="AIX9" s="698"/>
      <c r="AIY9" s="698"/>
      <c r="AIZ9" s="698"/>
      <c r="AJA9" s="698"/>
      <c r="AJB9" s="698"/>
      <c r="AJC9" s="698"/>
      <c r="AJD9" s="698"/>
      <c r="AJE9" s="698"/>
      <c r="AJF9" s="698"/>
      <c r="AJG9" s="698"/>
      <c r="AJH9" s="698"/>
      <c r="AJI9" s="698"/>
      <c r="AJJ9" s="698"/>
      <c r="AJK9" s="698"/>
      <c r="AJL9" s="698"/>
      <c r="AJM9" s="698"/>
      <c r="AJN9" s="698"/>
      <c r="AJO9" s="698"/>
      <c r="AJP9" s="698"/>
      <c r="AJQ9" s="698"/>
      <c r="AJR9" s="698"/>
      <c r="AJS9" s="698"/>
      <c r="AJT9" s="698"/>
      <c r="AJU9" s="698"/>
      <c r="AJV9" s="698"/>
      <c r="AJW9" s="698"/>
      <c r="AJX9" s="698"/>
      <c r="AJY9" s="698"/>
      <c r="AJZ9" s="698"/>
      <c r="AKA9" s="698"/>
      <c r="AKB9" s="698"/>
      <c r="AKC9" s="698"/>
      <c r="AKD9" s="698"/>
      <c r="AKE9" s="698"/>
      <c r="AKF9" s="698"/>
      <c r="AKG9" s="698"/>
      <c r="AKH9" s="698"/>
      <c r="AKI9" s="698"/>
      <c r="AKJ9" s="698"/>
      <c r="AKK9" s="698"/>
      <c r="AKL9" s="698"/>
      <c r="AKM9" s="698"/>
      <c r="AKN9" s="698"/>
      <c r="AKO9" s="698"/>
      <c r="AKP9" s="698"/>
      <c r="AKQ9" s="698"/>
      <c r="AKR9" s="698"/>
      <c r="AKS9" s="698"/>
      <c r="AKT9" s="698"/>
      <c r="AKU9" s="698"/>
      <c r="AKV9" s="698"/>
      <c r="AKW9" s="698"/>
      <c r="AKX9" s="698"/>
      <c r="AKY9" s="698"/>
      <c r="AKZ9" s="698"/>
      <c r="ALA9" s="698"/>
      <c r="ALB9" s="698"/>
      <c r="ALC9" s="698"/>
      <c r="ALD9" s="698"/>
      <c r="ALE9" s="698"/>
      <c r="ALF9" s="698"/>
      <c r="ALG9" s="698"/>
      <c r="ALH9" s="698"/>
      <c r="ALI9" s="698"/>
      <c r="ALJ9" s="698"/>
      <c r="ALK9" s="698"/>
      <c r="ALL9" s="698"/>
      <c r="ALM9" s="698"/>
      <c r="ALN9" s="698"/>
      <c r="ALO9" s="698"/>
      <c r="ALP9" s="698"/>
      <c r="ALQ9" s="698"/>
      <c r="ALR9" s="698"/>
      <c r="ALS9" s="698"/>
      <c r="ALT9" s="698"/>
      <c r="ALU9" s="698"/>
      <c r="ALV9" s="698"/>
      <c r="ALW9" s="698"/>
      <c r="ALX9" s="698"/>
      <c r="ALY9" s="698"/>
      <c r="ALZ9" s="698"/>
      <c r="AMA9" s="698"/>
      <c r="AMB9" s="698"/>
      <c r="AMC9" s="698"/>
      <c r="AMD9" s="698"/>
      <c r="AME9" s="698"/>
      <c r="AMF9" s="698"/>
      <c r="AMG9" s="698"/>
      <c r="AMH9" s="698"/>
      <c r="AMI9" s="698"/>
      <c r="AMJ9" s="698"/>
      <c r="AMK9" s="698"/>
      <c r="AML9" s="698"/>
      <c r="AMM9" s="698"/>
      <c r="AMN9" s="698"/>
      <c r="AMO9" s="698"/>
      <c r="AMP9" s="698"/>
      <c r="AMQ9" s="698"/>
      <c r="AMR9" s="698"/>
      <c r="AMS9" s="698"/>
      <c r="AMT9" s="698"/>
      <c r="AMU9" s="698"/>
      <c r="AMV9" s="698"/>
      <c r="AMW9" s="698"/>
    </row>
    <row r="10" spans="1:1037" s="117" customFormat="1" ht="15" customHeight="1" x14ac:dyDescent="0.3">
      <c r="A10" s="195"/>
      <c r="B10" s="352" t="s">
        <v>3611</v>
      </c>
      <c r="C10" s="352" t="s">
        <v>3664</v>
      </c>
      <c r="D10" s="352" t="s">
        <v>3601</v>
      </c>
      <c r="E10" s="194"/>
      <c r="F10" s="730" t="s">
        <v>728</v>
      </c>
      <c r="G10" s="181" t="s">
        <v>1207</v>
      </c>
      <c r="H10" s="729" t="s">
        <v>1209</v>
      </c>
      <c r="I10" s="183"/>
      <c r="J10" s="874" t="s">
        <v>506</v>
      </c>
      <c r="K10" s="874" t="s">
        <v>450</v>
      </c>
      <c r="L10" s="830" t="s">
        <v>1235</v>
      </c>
      <c r="M10" s="183"/>
      <c r="N10" s="1096" t="s">
        <v>486</v>
      </c>
      <c r="O10" s="1100" t="s">
        <v>479</v>
      </c>
      <c r="P10" s="1092" t="s">
        <v>473</v>
      </c>
      <c r="Q10" s="262"/>
      <c r="R10" s="175"/>
      <c r="S10" s="1580" t="s">
        <v>324</v>
      </c>
      <c r="T10" s="1580"/>
      <c r="U10" s="1580"/>
      <c r="V10" s="1580"/>
      <c r="W10" s="1580"/>
      <c r="X10" s="1580"/>
      <c r="Y10" s="1580"/>
      <c r="Z10" s="698"/>
      <c r="AA10" s="698"/>
      <c r="AH10" s="126"/>
      <c r="AI10" s="698"/>
      <c r="AJ10" s="130"/>
      <c r="AK10" s="150"/>
      <c r="AL10" s="151"/>
      <c r="AM10" s="152"/>
      <c r="AO10" s="115" t="s">
        <v>355</v>
      </c>
      <c r="AP10" s="118" t="s">
        <v>342</v>
      </c>
      <c r="AQ10" s="132" t="s">
        <v>359</v>
      </c>
      <c r="AR10" s="133" t="s">
        <v>352</v>
      </c>
      <c r="AS10" s="132" t="s">
        <v>359</v>
      </c>
      <c r="AT10" s="121" t="s">
        <v>353</v>
      </c>
      <c r="AU10" s="139"/>
      <c r="AV10" s="139"/>
      <c r="AW10" s="698"/>
      <c r="AX10" s="140">
        <v>0</v>
      </c>
      <c r="AY10" s="141">
        <v>1</v>
      </c>
      <c r="AZ10" s="142">
        <v>2</v>
      </c>
      <c r="BA10" s="143">
        <v>3</v>
      </c>
      <c r="BB10" s="697"/>
      <c r="BC10" s="697"/>
      <c r="BD10" s="697"/>
      <c r="BE10" s="136" t="s">
        <v>387</v>
      </c>
      <c r="BF10" s="136" t="s">
        <v>383</v>
      </c>
      <c r="BG10" s="137" t="s">
        <v>384</v>
      </c>
      <c r="BH10" s="698"/>
      <c r="BI10" s="698"/>
      <c r="BJ10" s="698"/>
      <c r="BK10" s="698"/>
      <c r="BL10" s="698"/>
      <c r="BM10" s="698"/>
      <c r="BN10" s="698"/>
      <c r="BO10" s="698"/>
      <c r="BP10" s="698"/>
      <c r="BQ10" s="698"/>
      <c r="BR10" s="698"/>
      <c r="BS10" s="698"/>
      <c r="BT10" s="698"/>
      <c r="BU10" s="698"/>
      <c r="BV10" s="698"/>
      <c r="BW10" s="698"/>
      <c r="BX10" s="698"/>
      <c r="BY10" s="698"/>
      <c r="BZ10" s="698"/>
      <c r="CA10" s="698"/>
      <c r="CB10" s="698"/>
      <c r="CC10" s="698"/>
      <c r="CD10" s="698"/>
      <c r="CE10" s="698"/>
      <c r="CF10" s="698"/>
      <c r="CG10" s="698"/>
      <c r="CH10" s="698"/>
      <c r="CI10" s="698"/>
      <c r="CJ10" s="698"/>
      <c r="CK10" s="698"/>
      <c r="CL10" s="698"/>
      <c r="CM10" s="698"/>
      <c r="CN10" s="698"/>
      <c r="CO10" s="698"/>
      <c r="CP10" s="698"/>
      <c r="CQ10" s="698"/>
      <c r="CR10" s="698"/>
      <c r="CS10" s="698"/>
      <c r="CT10" s="698"/>
      <c r="CU10" s="698"/>
      <c r="CV10" s="698"/>
      <c r="CW10" s="698"/>
      <c r="CX10" s="698"/>
      <c r="CY10" s="698"/>
      <c r="CZ10" s="698"/>
      <c r="DA10" s="698"/>
      <c r="DB10" s="698"/>
      <c r="DC10" s="698"/>
      <c r="DD10" s="698"/>
      <c r="DE10" s="698"/>
      <c r="DF10" s="698"/>
      <c r="DG10" s="698"/>
      <c r="DH10" s="698"/>
      <c r="DI10" s="698"/>
      <c r="DJ10" s="698"/>
      <c r="DK10" s="698"/>
      <c r="DL10" s="698"/>
      <c r="DM10" s="698"/>
      <c r="DN10" s="698"/>
      <c r="DO10" s="698"/>
      <c r="DP10" s="698"/>
      <c r="DQ10" s="698"/>
      <c r="DR10" s="698"/>
      <c r="DS10" s="698"/>
      <c r="DT10" s="698"/>
      <c r="DU10" s="698"/>
      <c r="DV10" s="698"/>
      <c r="DW10" s="698"/>
      <c r="DX10" s="698"/>
      <c r="DY10" s="698"/>
      <c r="DZ10" s="698"/>
      <c r="EA10" s="698"/>
      <c r="EB10" s="698"/>
      <c r="EC10" s="698"/>
      <c r="ED10" s="698"/>
      <c r="EE10" s="698"/>
      <c r="EF10" s="698"/>
      <c r="EG10" s="698"/>
      <c r="EH10" s="698"/>
      <c r="EI10" s="698"/>
      <c r="EJ10" s="698"/>
      <c r="EK10" s="698"/>
      <c r="EL10" s="698"/>
      <c r="EM10" s="698"/>
      <c r="EN10" s="698"/>
      <c r="EO10" s="698"/>
      <c r="EP10" s="698"/>
      <c r="EQ10" s="698"/>
      <c r="ER10" s="698"/>
      <c r="ES10" s="698"/>
      <c r="ET10" s="698"/>
      <c r="EU10" s="698"/>
      <c r="EV10" s="698"/>
      <c r="EW10" s="698"/>
      <c r="EX10" s="698"/>
      <c r="EY10" s="698"/>
      <c r="EZ10" s="698"/>
      <c r="FA10" s="698"/>
      <c r="FB10" s="698"/>
      <c r="FC10" s="698"/>
      <c r="FD10" s="698"/>
      <c r="FE10" s="698"/>
      <c r="FF10" s="698"/>
      <c r="FG10" s="698"/>
      <c r="FH10" s="698"/>
      <c r="FI10" s="698"/>
      <c r="FJ10" s="698"/>
      <c r="FK10" s="698"/>
      <c r="FL10" s="698"/>
      <c r="FM10" s="698"/>
      <c r="FN10" s="698"/>
      <c r="FO10" s="698"/>
      <c r="FP10" s="698"/>
      <c r="FQ10" s="698"/>
      <c r="FR10" s="698"/>
      <c r="FS10" s="698"/>
      <c r="FT10" s="698"/>
      <c r="FU10" s="698"/>
      <c r="FV10" s="698"/>
      <c r="FW10" s="698"/>
      <c r="FX10" s="698"/>
      <c r="FY10" s="698"/>
      <c r="FZ10" s="698"/>
      <c r="GA10" s="698"/>
      <c r="GB10" s="698"/>
      <c r="GC10" s="698"/>
      <c r="GD10" s="698"/>
      <c r="GE10" s="698"/>
      <c r="GF10" s="698"/>
      <c r="GG10" s="698"/>
      <c r="GH10" s="698"/>
      <c r="GI10" s="698"/>
      <c r="GJ10" s="698"/>
      <c r="GK10" s="698"/>
      <c r="GL10" s="698"/>
      <c r="GM10" s="698"/>
      <c r="GN10" s="698"/>
      <c r="GO10" s="698"/>
      <c r="GP10" s="698"/>
      <c r="GQ10" s="698"/>
      <c r="GR10" s="698"/>
      <c r="GS10" s="698"/>
      <c r="GT10" s="698"/>
      <c r="GU10" s="698"/>
      <c r="GV10" s="698"/>
      <c r="GW10" s="698"/>
      <c r="GX10" s="698"/>
      <c r="GY10" s="698"/>
      <c r="GZ10" s="698"/>
      <c r="HA10" s="698"/>
      <c r="HB10" s="698"/>
      <c r="HC10" s="698"/>
      <c r="HD10" s="698"/>
      <c r="HE10" s="698"/>
      <c r="HF10" s="698"/>
      <c r="HG10" s="698"/>
      <c r="HH10" s="698"/>
      <c r="HI10" s="698"/>
      <c r="HJ10" s="698"/>
      <c r="HK10" s="698"/>
      <c r="HL10" s="698"/>
      <c r="HM10" s="698"/>
      <c r="HN10" s="698"/>
      <c r="HO10" s="698"/>
      <c r="HP10" s="698"/>
      <c r="HQ10" s="698"/>
      <c r="HR10" s="698"/>
      <c r="HS10" s="698"/>
      <c r="HT10" s="698"/>
      <c r="HU10" s="698"/>
      <c r="HV10" s="698"/>
      <c r="HW10" s="698"/>
      <c r="HX10" s="698"/>
      <c r="HY10" s="698"/>
      <c r="HZ10" s="698"/>
      <c r="IA10" s="698"/>
      <c r="IB10" s="698"/>
      <c r="IC10" s="698"/>
      <c r="ID10" s="698"/>
      <c r="IE10" s="698"/>
      <c r="IF10" s="698"/>
      <c r="IG10" s="698"/>
      <c r="IH10" s="698"/>
      <c r="II10" s="698"/>
      <c r="IJ10" s="698"/>
      <c r="IK10" s="698"/>
      <c r="IL10" s="698"/>
      <c r="IM10" s="698"/>
      <c r="IN10" s="698"/>
      <c r="IO10" s="698"/>
      <c r="IP10" s="698"/>
      <c r="IQ10" s="698"/>
      <c r="IR10" s="698"/>
      <c r="IS10" s="698"/>
      <c r="IT10" s="698"/>
      <c r="IU10" s="698"/>
      <c r="IV10" s="698"/>
      <c r="IW10" s="698"/>
      <c r="IX10" s="698"/>
      <c r="IY10" s="698"/>
      <c r="IZ10" s="698"/>
      <c r="JA10" s="698"/>
      <c r="JB10" s="698"/>
      <c r="JC10" s="698"/>
      <c r="JD10" s="698"/>
      <c r="JE10" s="698"/>
      <c r="JF10" s="698"/>
      <c r="JG10" s="698"/>
      <c r="JH10" s="698"/>
      <c r="JI10" s="698"/>
      <c r="JJ10" s="698"/>
      <c r="JK10" s="698"/>
      <c r="JL10" s="698"/>
      <c r="JM10" s="698"/>
      <c r="JN10" s="698"/>
      <c r="JO10" s="698"/>
      <c r="JP10" s="698"/>
      <c r="JQ10" s="698"/>
      <c r="JR10" s="698"/>
      <c r="JS10" s="698"/>
      <c r="JT10" s="698"/>
      <c r="JU10" s="698"/>
      <c r="JV10" s="698"/>
      <c r="JW10" s="698"/>
      <c r="JX10" s="698"/>
      <c r="JY10" s="698"/>
      <c r="JZ10" s="698"/>
      <c r="KA10" s="698"/>
      <c r="KB10" s="698"/>
      <c r="KC10" s="698"/>
      <c r="KD10" s="698"/>
      <c r="KE10" s="698"/>
      <c r="KF10" s="698"/>
      <c r="KG10" s="698"/>
      <c r="KH10" s="698"/>
      <c r="KI10" s="698"/>
      <c r="KJ10" s="698"/>
      <c r="KK10" s="698"/>
      <c r="KL10" s="698"/>
      <c r="KM10" s="698"/>
      <c r="KN10" s="698"/>
      <c r="KO10" s="698"/>
      <c r="KP10" s="698"/>
      <c r="KQ10" s="698"/>
      <c r="KR10" s="698"/>
      <c r="KS10" s="698"/>
      <c r="KT10" s="698"/>
      <c r="KU10" s="698"/>
      <c r="KV10" s="698"/>
      <c r="KW10" s="698"/>
      <c r="KX10" s="698"/>
      <c r="KY10" s="698"/>
      <c r="KZ10" s="698"/>
      <c r="LA10" s="698"/>
      <c r="LB10" s="698"/>
      <c r="LC10" s="698"/>
      <c r="LD10" s="698"/>
      <c r="LE10" s="698"/>
      <c r="LF10" s="698"/>
      <c r="LG10" s="698"/>
      <c r="LH10" s="698"/>
      <c r="LI10" s="698"/>
      <c r="LJ10" s="698"/>
      <c r="LK10" s="698"/>
      <c r="LL10" s="698"/>
      <c r="LM10" s="698"/>
      <c r="LN10" s="698"/>
      <c r="LO10" s="698"/>
      <c r="LP10" s="698"/>
      <c r="LQ10" s="698"/>
      <c r="LR10" s="698"/>
      <c r="LS10" s="698"/>
      <c r="LT10" s="698"/>
      <c r="LU10" s="698"/>
      <c r="LV10" s="698"/>
      <c r="LW10" s="698"/>
      <c r="LX10" s="698"/>
      <c r="LY10" s="698"/>
      <c r="LZ10" s="698"/>
      <c r="MA10" s="698"/>
      <c r="MB10" s="698"/>
      <c r="MC10" s="698"/>
      <c r="MD10" s="698"/>
      <c r="ME10" s="698"/>
      <c r="MF10" s="698"/>
      <c r="MG10" s="698"/>
      <c r="MH10" s="698"/>
      <c r="MI10" s="698"/>
      <c r="MJ10" s="698"/>
      <c r="MK10" s="698"/>
      <c r="ML10" s="698"/>
      <c r="MM10" s="698"/>
      <c r="MN10" s="698"/>
      <c r="MO10" s="698"/>
      <c r="MP10" s="698"/>
      <c r="MQ10" s="698"/>
      <c r="MR10" s="698"/>
      <c r="MS10" s="698"/>
      <c r="MT10" s="698"/>
      <c r="MU10" s="698"/>
      <c r="MV10" s="698"/>
      <c r="MW10" s="698"/>
      <c r="MX10" s="698"/>
      <c r="MY10" s="698"/>
      <c r="MZ10" s="698"/>
      <c r="NA10" s="698"/>
      <c r="NB10" s="698"/>
      <c r="NC10" s="698"/>
      <c r="ND10" s="698"/>
      <c r="NE10" s="698"/>
      <c r="NF10" s="698"/>
      <c r="NG10" s="698"/>
      <c r="NH10" s="698"/>
      <c r="NI10" s="698"/>
      <c r="NJ10" s="698"/>
      <c r="NK10" s="698"/>
      <c r="NL10" s="698"/>
      <c r="NM10" s="698"/>
      <c r="NN10" s="698"/>
      <c r="NO10" s="698"/>
      <c r="NP10" s="698"/>
      <c r="NQ10" s="698"/>
      <c r="NR10" s="698"/>
      <c r="NS10" s="698"/>
      <c r="NT10" s="698"/>
      <c r="NU10" s="698"/>
      <c r="NV10" s="698"/>
      <c r="NW10" s="698"/>
      <c r="NX10" s="698"/>
      <c r="NY10" s="698"/>
      <c r="NZ10" s="698"/>
      <c r="OA10" s="698"/>
      <c r="OB10" s="698"/>
      <c r="OC10" s="698"/>
      <c r="OD10" s="698"/>
      <c r="OE10" s="698"/>
      <c r="OF10" s="698"/>
      <c r="OG10" s="698"/>
      <c r="OH10" s="698"/>
      <c r="OI10" s="698"/>
      <c r="OJ10" s="698"/>
      <c r="OK10" s="698"/>
      <c r="OL10" s="698"/>
      <c r="OM10" s="698"/>
      <c r="ON10" s="698"/>
      <c r="OO10" s="698"/>
      <c r="OP10" s="698"/>
      <c r="OQ10" s="698"/>
      <c r="OR10" s="698"/>
      <c r="OS10" s="698"/>
      <c r="OT10" s="698"/>
      <c r="OU10" s="698"/>
      <c r="OV10" s="698"/>
      <c r="OW10" s="698"/>
      <c r="OX10" s="698"/>
      <c r="OY10" s="698"/>
      <c r="OZ10" s="698"/>
      <c r="PA10" s="698"/>
      <c r="PB10" s="698"/>
      <c r="PC10" s="698"/>
      <c r="PD10" s="698"/>
      <c r="PE10" s="698"/>
      <c r="PF10" s="698"/>
      <c r="PG10" s="698"/>
      <c r="PH10" s="698"/>
      <c r="PI10" s="698"/>
      <c r="PJ10" s="698"/>
      <c r="PK10" s="698"/>
      <c r="PL10" s="698"/>
      <c r="PM10" s="698"/>
      <c r="PN10" s="698"/>
      <c r="PO10" s="698"/>
      <c r="PP10" s="698"/>
      <c r="PQ10" s="698"/>
      <c r="PR10" s="698"/>
      <c r="PS10" s="698"/>
      <c r="PT10" s="698"/>
      <c r="PU10" s="698"/>
      <c r="PV10" s="698"/>
      <c r="PW10" s="698"/>
      <c r="PX10" s="698"/>
      <c r="PY10" s="698"/>
      <c r="PZ10" s="698"/>
      <c r="QA10" s="698"/>
      <c r="QB10" s="698"/>
      <c r="QC10" s="698"/>
      <c r="QD10" s="698"/>
      <c r="QE10" s="698"/>
      <c r="QF10" s="698"/>
      <c r="QG10" s="698"/>
      <c r="QH10" s="698"/>
      <c r="QI10" s="698"/>
      <c r="QJ10" s="698"/>
      <c r="QK10" s="698"/>
      <c r="QL10" s="698"/>
      <c r="QM10" s="698"/>
      <c r="QN10" s="698"/>
      <c r="QO10" s="698"/>
      <c r="QP10" s="698"/>
      <c r="QQ10" s="698"/>
      <c r="QR10" s="698"/>
      <c r="QS10" s="698"/>
      <c r="QT10" s="698"/>
      <c r="QU10" s="698"/>
      <c r="QV10" s="698"/>
      <c r="QW10" s="698"/>
      <c r="QX10" s="698"/>
      <c r="QY10" s="698"/>
      <c r="QZ10" s="698"/>
      <c r="RA10" s="698"/>
      <c r="RB10" s="698"/>
      <c r="RC10" s="698"/>
      <c r="RD10" s="698"/>
      <c r="RE10" s="698"/>
      <c r="RF10" s="698"/>
      <c r="RG10" s="698"/>
      <c r="RH10" s="698"/>
      <c r="RI10" s="698"/>
      <c r="RJ10" s="698"/>
      <c r="RK10" s="698"/>
      <c r="RL10" s="698"/>
      <c r="RM10" s="698"/>
      <c r="RN10" s="698"/>
      <c r="RO10" s="698"/>
      <c r="RP10" s="698"/>
      <c r="RQ10" s="698"/>
      <c r="RR10" s="698"/>
      <c r="RS10" s="698"/>
      <c r="RT10" s="698"/>
      <c r="RU10" s="698"/>
      <c r="RV10" s="698"/>
      <c r="RW10" s="698"/>
      <c r="RX10" s="698"/>
      <c r="RY10" s="698"/>
      <c r="RZ10" s="698"/>
      <c r="SA10" s="698"/>
      <c r="SB10" s="698"/>
      <c r="SC10" s="698"/>
      <c r="SD10" s="698"/>
      <c r="SE10" s="698"/>
      <c r="SF10" s="698"/>
      <c r="SG10" s="698"/>
      <c r="SH10" s="698"/>
      <c r="SI10" s="698"/>
      <c r="SJ10" s="698"/>
      <c r="SK10" s="698"/>
      <c r="SL10" s="698"/>
      <c r="SM10" s="698"/>
      <c r="SN10" s="698"/>
      <c r="SO10" s="698"/>
      <c r="SP10" s="698"/>
      <c r="SQ10" s="698"/>
      <c r="SR10" s="698"/>
      <c r="SS10" s="698"/>
      <c r="ST10" s="698"/>
      <c r="SU10" s="698"/>
      <c r="SV10" s="698"/>
      <c r="SW10" s="698"/>
      <c r="SX10" s="698"/>
      <c r="SY10" s="698"/>
      <c r="SZ10" s="698"/>
      <c r="TA10" s="698"/>
      <c r="TB10" s="698"/>
      <c r="TC10" s="698"/>
      <c r="TD10" s="698"/>
      <c r="TE10" s="698"/>
      <c r="TF10" s="698"/>
      <c r="TG10" s="698"/>
      <c r="TH10" s="698"/>
      <c r="TI10" s="698"/>
      <c r="TJ10" s="698"/>
      <c r="TK10" s="698"/>
      <c r="TL10" s="698"/>
      <c r="TM10" s="698"/>
      <c r="TN10" s="698"/>
      <c r="TO10" s="698"/>
      <c r="TP10" s="698"/>
      <c r="TQ10" s="698"/>
      <c r="TR10" s="698"/>
      <c r="TS10" s="698"/>
      <c r="TT10" s="698"/>
      <c r="TU10" s="698"/>
      <c r="TV10" s="698"/>
      <c r="TW10" s="698"/>
      <c r="TX10" s="698"/>
      <c r="TY10" s="698"/>
      <c r="TZ10" s="698"/>
      <c r="UA10" s="698"/>
      <c r="UB10" s="698"/>
      <c r="UC10" s="698"/>
      <c r="UD10" s="698"/>
      <c r="UE10" s="698"/>
      <c r="UF10" s="698"/>
      <c r="UG10" s="698"/>
      <c r="UH10" s="698"/>
      <c r="UI10" s="698"/>
      <c r="UJ10" s="698"/>
      <c r="UK10" s="698"/>
      <c r="UL10" s="698"/>
      <c r="UM10" s="698"/>
      <c r="UN10" s="698"/>
      <c r="UO10" s="698"/>
      <c r="UP10" s="698"/>
      <c r="UQ10" s="698"/>
      <c r="UR10" s="698"/>
      <c r="US10" s="698"/>
      <c r="UT10" s="698"/>
      <c r="UU10" s="698"/>
      <c r="UV10" s="698"/>
      <c r="UW10" s="698"/>
      <c r="UX10" s="698"/>
      <c r="UY10" s="698"/>
      <c r="UZ10" s="698"/>
      <c r="VA10" s="698"/>
      <c r="VB10" s="698"/>
      <c r="VC10" s="698"/>
      <c r="VD10" s="698"/>
      <c r="VE10" s="698"/>
      <c r="VF10" s="698"/>
      <c r="VG10" s="698"/>
      <c r="VH10" s="698"/>
      <c r="VI10" s="698"/>
      <c r="VJ10" s="698"/>
      <c r="VK10" s="698"/>
      <c r="VL10" s="698"/>
      <c r="VM10" s="698"/>
      <c r="VN10" s="698"/>
      <c r="VO10" s="698"/>
      <c r="VP10" s="698"/>
      <c r="VQ10" s="698"/>
      <c r="VR10" s="698"/>
      <c r="VS10" s="698"/>
      <c r="VT10" s="698"/>
      <c r="VU10" s="698"/>
      <c r="VV10" s="698"/>
      <c r="VW10" s="698"/>
      <c r="VX10" s="698"/>
      <c r="VY10" s="698"/>
      <c r="VZ10" s="698"/>
      <c r="WA10" s="698"/>
      <c r="WB10" s="698"/>
      <c r="WC10" s="698"/>
      <c r="WD10" s="698"/>
      <c r="WE10" s="698"/>
      <c r="WF10" s="698"/>
      <c r="WG10" s="698"/>
      <c r="WH10" s="698"/>
      <c r="WI10" s="698"/>
      <c r="WJ10" s="698"/>
      <c r="WK10" s="698"/>
      <c r="WL10" s="698"/>
      <c r="WM10" s="698"/>
      <c r="WN10" s="698"/>
      <c r="WO10" s="698"/>
      <c r="WP10" s="698"/>
      <c r="WQ10" s="698"/>
      <c r="WR10" s="698"/>
      <c r="WS10" s="698"/>
      <c r="WT10" s="698"/>
      <c r="WU10" s="698"/>
      <c r="WV10" s="698"/>
      <c r="WW10" s="698"/>
      <c r="WX10" s="698"/>
      <c r="WY10" s="698"/>
      <c r="WZ10" s="698"/>
      <c r="XA10" s="698"/>
      <c r="XB10" s="698"/>
      <c r="XC10" s="698"/>
      <c r="XD10" s="698"/>
      <c r="XE10" s="698"/>
      <c r="XF10" s="698"/>
      <c r="XG10" s="698"/>
      <c r="XH10" s="698"/>
      <c r="XI10" s="698"/>
      <c r="XJ10" s="698"/>
      <c r="XK10" s="698"/>
      <c r="XL10" s="698"/>
      <c r="XM10" s="698"/>
      <c r="XN10" s="698"/>
      <c r="XO10" s="698"/>
      <c r="XP10" s="698"/>
      <c r="XQ10" s="698"/>
      <c r="XR10" s="698"/>
      <c r="XS10" s="698"/>
      <c r="XT10" s="698"/>
      <c r="XU10" s="698"/>
      <c r="XV10" s="698"/>
      <c r="XW10" s="698"/>
      <c r="XX10" s="698"/>
      <c r="XY10" s="698"/>
      <c r="XZ10" s="698"/>
      <c r="YA10" s="698"/>
      <c r="YB10" s="698"/>
      <c r="YC10" s="698"/>
      <c r="YD10" s="698"/>
      <c r="YE10" s="698"/>
      <c r="YF10" s="698"/>
      <c r="YG10" s="698"/>
      <c r="YH10" s="698"/>
      <c r="YI10" s="698"/>
      <c r="YJ10" s="698"/>
      <c r="YK10" s="698"/>
      <c r="YL10" s="698"/>
      <c r="YM10" s="698"/>
      <c r="YN10" s="698"/>
      <c r="YO10" s="698"/>
      <c r="YP10" s="698"/>
      <c r="YQ10" s="698"/>
      <c r="YR10" s="698"/>
      <c r="YS10" s="698"/>
      <c r="YT10" s="698"/>
      <c r="YU10" s="698"/>
      <c r="YV10" s="698"/>
      <c r="YW10" s="698"/>
      <c r="YX10" s="698"/>
      <c r="YY10" s="698"/>
      <c r="YZ10" s="698"/>
      <c r="ZA10" s="698"/>
      <c r="ZB10" s="698"/>
      <c r="ZC10" s="698"/>
      <c r="ZD10" s="698"/>
      <c r="ZE10" s="698"/>
      <c r="ZF10" s="698"/>
      <c r="ZG10" s="698"/>
      <c r="ZH10" s="698"/>
      <c r="ZI10" s="698"/>
      <c r="ZJ10" s="698"/>
      <c r="ZK10" s="698"/>
      <c r="ZL10" s="698"/>
      <c r="ZM10" s="698"/>
      <c r="ZN10" s="698"/>
      <c r="ZO10" s="698"/>
      <c r="ZP10" s="698"/>
      <c r="ZQ10" s="698"/>
      <c r="ZR10" s="698"/>
      <c r="ZS10" s="698"/>
      <c r="ZT10" s="698"/>
      <c r="ZU10" s="698"/>
      <c r="ZV10" s="698"/>
      <c r="ZW10" s="698"/>
      <c r="ZX10" s="698"/>
      <c r="ZY10" s="698"/>
      <c r="ZZ10" s="698"/>
      <c r="AAA10" s="698"/>
      <c r="AAB10" s="698"/>
      <c r="AAC10" s="698"/>
      <c r="AAD10" s="698"/>
      <c r="AAE10" s="698"/>
      <c r="AAF10" s="698"/>
      <c r="AAG10" s="698"/>
      <c r="AAH10" s="698"/>
      <c r="AAI10" s="698"/>
      <c r="AAJ10" s="698"/>
      <c r="AAK10" s="698"/>
      <c r="AAL10" s="698"/>
      <c r="AAM10" s="698"/>
      <c r="AAN10" s="698"/>
      <c r="AAO10" s="698"/>
      <c r="AAP10" s="698"/>
      <c r="AAQ10" s="698"/>
      <c r="AAR10" s="698"/>
      <c r="AAS10" s="698"/>
      <c r="AAT10" s="698"/>
      <c r="AAU10" s="698"/>
      <c r="AAV10" s="698"/>
      <c r="AAW10" s="698"/>
      <c r="AAX10" s="698"/>
      <c r="AAY10" s="698"/>
      <c r="AAZ10" s="698"/>
      <c r="ABA10" s="698"/>
      <c r="ABB10" s="698"/>
      <c r="ABC10" s="698"/>
      <c r="ABD10" s="698"/>
      <c r="ABE10" s="698"/>
      <c r="ABF10" s="698"/>
      <c r="ABG10" s="698"/>
      <c r="ABH10" s="698"/>
      <c r="ABI10" s="698"/>
      <c r="ABJ10" s="698"/>
      <c r="ABK10" s="698"/>
      <c r="ABL10" s="698"/>
      <c r="ABM10" s="698"/>
      <c r="ABN10" s="698"/>
      <c r="ABO10" s="698"/>
      <c r="ABP10" s="698"/>
      <c r="ABQ10" s="698"/>
      <c r="ABR10" s="698"/>
      <c r="ABS10" s="698"/>
      <c r="ABT10" s="698"/>
      <c r="ABU10" s="698"/>
      <c r="ABV10" s="698"/>
      <c r="ABW10" s="698"/>
      <c r="ABX10" s="698"/>
      <c r="ABY10" s="698"/>
      <c r="ABZ10" s="698"/>
      <c r="ACA10" s="698"/>
      <c r="ACB10" s="698"/>
      <c r="ACC10" s="698"/>
      <c r="ACD10" s="698"/>
      <c r="ACE10" s="698"/>
      <c r="ACF10" s="698"/>
      <c r="ACG10" s="698"/>
      <c r="ACH10" s="698"/>
      <c r="ACI10" s="698"/>
      <c r="ACJ10" s="698"/>
      <c r="ACK10" s="698"/>
      <c r="ACL10" s="698"/>
      <c r="ACM10" s="698"/>
      <c r="ACN10" s="698"/>
      <c r="ACO10" s="698"/>
      <c r="ACP10" s="698"/>
      <c r="ACQ10" s="698"/>
      <c r="ACR10" s="698"/>
      <c r="ACS10" s="698"/>
      <c r="ACT10" s="698"/>
      <c r="ACU10" s="698"/>
      <c r="ACV10" s="698"/>
      <c r="ACW10" s="698"/>
      <c r="ACX10" s="698"/>
      <c r="ACY10" s="698"/>
      <c r="ACZ10" s="698"/>
      <c r="ADA10" s="698"/>
      <c r="ADB10" s="698"/>
      <c r="ADC10" s="698"/>
      <c r="ADD10" s="698"/>
      <c r="ADE10" s="698"/>
      <c r="ADF10" s="698"/>
      <c r="ADG10" s="698"/>
      <c r="ADH10" s="698"/>
      <c r="ADI10" s="698"/>
      <c r="ADJ10" s="698"/>
      <c r="ADK10" s="698"/>
      <c r="ADL10" s="698"/>
      <c r="ADM10" s="698"/>
      <c r="ADN10" s="698"/>
      <c r="ADO10" s="698"/>
      <c r="ADP10" s="698"/>
      <c r="ADQ10" s="698"/>
      <c r="ADR10" s="698"/>
      <c r="ADS10" s="698"/>
      <c r="ADT10" s="698"/>
      <c r="ADU10" s="698"/>
      <c r="ADV10" s="698"/>
      <c r="ADW10" s="698"/>
      <c r="ADX10" s="698"/>
      <c r="ADY10" s="698"/>
      <c r="ADZ10" s="698"/>
      <c r="AEA10" s="698"/>
      <c r="AEB10" s="698"/>
      <c r="AEC10" s="698"/>
      <c r="AED10" s="698"/>
      <c r="AEE10" s="698"/>
      <c r="AEF10" s="698"/>
      <c r="AEG10" s="698"/>
      <c r="AEH10" s="698"/>
      <c r="AEI10" s="698"/>
      <c r="AEJ10" s="698"/>
      <c r="AEK10" s="698"/>
      <c r="AEL10" s="698"/>
      <c r="AEM10" s="698"/>
      <c r="AEN10" s="698"/>
      <c r="AEO10" s="698"/>
      <c r="AEP10" s="698"/>
      <c r="AEQ10" s="698"/>
      <c r="AER10" s="698"/>
      <c r="AES10" s="698"/>
      <c r="AET10" s="698"/>
      <c r="AEU10" s="698"/>
      <c r="AEV10" s="698"/>
      <c r="AEW10" s="698"/>
      <c r="AEX10" s="698"/>
      <c r="AEY10" s="698"/>
      <c r="AEZ10" s="698"/>
      <c r="AFA10" s="698"/>
      <c r="AFB10" s="698"/>
      <c r="AFC10" s="698"/>
      <c r="AFD10" s="698"/>
      <c r="AFE10" s="698"/>
      <c r="AFF10" s="698"/>
      <c r="AFG10" s="698"/>
      <c r="AFH10" s="698"/>
      <c r="AFI10" s="698"/>
      <c r="AFJ10" s="698"/>
      <c r="AFK10" s="698"/>
      <c r="AFL10" s="698"/>
      <c r="AFM10" s="698"/>
      <c r="AFN10" s="698"/>
      <c r="AFO10" s="698"/>
      <c r="AFP10" s="698"/>
      <c r="AFQ10" s="698"/>
      <c r="AFR10" s="698"/>
      <c r="AFS10" s="698"/>
      <c r="AFT10" s="698"/>
      <c r="AFU10" s="698"/>
      <c r="AFV10" s="698"/>
      <c r="AFW10" s="698"/>
      <c r="AFX10" s="698"/>
      <c r="AFY10" s="698"/>
      <c r="AFZ10" s="698"/>
      <c r="AGA10" s="698"/>
      <c r="AGB10" s="698"/>
      <c r="AGC10" s="698"/>
      <c r="AGD10" s="698"/>
      <c r="AGE10" s="698"/>
      <c r="AGF10" s="698"/>
      <c r="AGG10" s="698"/>
      <c r="AGH10" s="698"/>
      <c r="AGI10" s="698"/>
      <c r="AGJ10" s="698"/>
      <c r="AGK10" s="698"/>
      <c r="AGL10" s="698"/>
      <c r="AGM10" s="698"/>
      <c r="AGN10" s="698"/>
      <c r="AGO10" s="698"/>
      <c r="AGP10" s="698"/>
      <c r="AGQ10" s="698"/>
      <c r="AGR10" s="698"/>
      <c r="AGS10" s="698"/>
      <c r="AGT10" s="698"/>
      <c r="AGU10" s="698"/>
      <c r="AGV10" s="698"/>
      <c r="AGW10" s="698"/>
      <c r="AGX10" s="698"/>
      <c r="AGY10" s="698"/>
      <c r="AGZ10" s="698"/>
      <c r="AHA10" s="698"/>
      <c r="AHB10" s="698"/>
      <c r="AHC10" s="698"/>
      <c r="AHD10" s="698"/>
      <c r="AHE10" s="698"/>
      <c r="AHF10" s="698"/>
      <c r="AHG10" s="698"/>
      <c r="AHH10" s="698"/>
      <c r="AHI10" s="698"/>
      <c r="AHJ10" s="698"/>
      <c r="AHK10" s="698"/>
      <c r="AHL10" s="698"/>
      <c r="AHM10" s="698"/>
      <c r="AHN10" s="698"/>
      <c r="AHO10" s="698"/>
      <c r="AHP10" s="698"/>
      <c r="AHQ10" s="698"/>
      <c r="AHR10" s="698"/>
      <c r="AHS10" s="698"/>
      <c r="AHT10" s="698"/>
      <c r="AHU10" s="698"/>
      <c r="AHV10" s="698"/>
      <c r="AHW10" s="698"/>
      <c r="AHX10" s="698"/>
      <c r="AHY10" s="698"/>
      <c r="AHZ10" s="698"/>
      <c r="AIA10" s="698"/>
      <c r="AIB10" s="698"/>
      <c r="AIC10" s="698"/>
      <c r="AID10" s="698"/>
      <c r="AIE10" s="698"/>
      <c r="AIF10" s="698"/>
      <c r="AIG10" s="698"/>
      <c r="AIH10" s="698"/>
      <c r="AII10" s="698"/>
      <c r="AIJ10" s="698"/>
      <c r="AIK10" s="698"/>
      <c r="AIL10" s="698"/>
      <c r="AIM10" s="698"/>
      <c r="AIN10" s="698"/>
      <c r="AIO10" s="698"/>
      <c r="AIP10" s="698"/>
      <c r="AIQ10" s="698"/>
      <c r="AIR10" s="698"/>
      <c r="AIS10" s="698"/>
      <c r="AIT10" s="698"/>
      <c r="AIU10" s="698"/>
      <c r="AIV10" s="698"/>
      <c r="AIW10" s="698"/>
      <c r="AIX10" s="698"/>
      <c r="AIY10" s="698"/>
      <c r="AIZ10" s="698"/>
      <c r="AJA10" s="698"/>
      <c r="AJB10" s="698"/>
      <c r="AJC10" s="698"/>
      <c r="AJD10" s="698"/>
      <c r="AJE10" s="698"/>
      <c r="AJF10" s="698"/>
      <c r="AJG10" s="698"/>
      <c r="AJH10" s="698"/>
      <c r="AJI10" s="698"/>
      <c r="AJJ10" s="698"/>
      <c r="AJK10" s="698"/>
      <c r="AJL10" s="698"/>
      <c r="AJM10" s="698"/>
      <c r="AJN10" s="698"/>
      <c r="AJO10" s="698"/>
      <c r="AJP10" s="698"/>
      <c r="AJQ10" s="698"/>
      <c r="AJR10" s="698"/>
      <c r="AJS10" s="698"/>
      <c r="AJT10" s="698"/>
      <c r="AJU10" s="698"/>
      <c r="AJV10" s="698"/>
      <c r="AJW10" s="698"/>
      <c r="AJX10" s="698"/>
      <c r="AJY10" s="698"/>
      <c r="AJZ10" s="698"/>
      <c r="AKA10" s="698"/>
      <c r="AKB10" s="698"/>
      <c r="AKC10" s="698"/>
      <c r="AKD10" s="698"/>
      <c r="AKE10" s="698"/>
      <c r="AKF10" s="698"/>
      <c r="AKG10" s="698"/>
      <c r="AKH10" s="698"/>
      <c r="AKI10" s="698"/>
      <c r="AKJ10" s="698"/>
      <c r="AKK10" s="698"/>
      <c r="AKL10" s="698"/>
      <c r="AKM10" s="698"/>
      <c r="AKN10" s="698"/>
      <c r="AKO10" s="698"/>
      <c r="AKP10" s="698"/>
      <c r="AKQ10" s="698"/>
      <c r="AKR10" s="698"/>
      <c r="AKS10" s="698"/>
      <c r="AKT10" s="698"/>
      <c r="AKU10" s="698"/>
      <c r="AKV10" s="698"/>
      <c r="AKW10" s="698"/>
      <c r="AKX10" s="698"/>
      <c r="AKY10" s="698"/>
      <c r="AKZ10" s="698"/>
      <c r="ALA10" s="698"/>
      <c r="ALB10" s="698"/>
      <c r="ALC10" s="698"/>
      <c r="ALD10" s="698"/>
      <c r="ALE10" s="698"/>
      <c r="ALF10" s="698"/>
      <c r="ALG10" s="698"/>
      <c r="ALH10" s="698"/>
      <c r="ALI10" s="698"/>
      <c r="ALJ10" s="698"/>
      <c r="ALK10" s="698"/>
      <c r="ALL10" s="698"/>
      <c r="ALM10" s="698"/>
      <c r="ALN10" s="698"/>
      <c r="ALO10" s="698"/>
      <c r="ALP10" s="698"/>
      <c r="ALQ10" s="698"/>
      <c r="ALR10" s="698"/>
      <c r="ALS10" s="698"/>
      <c r="ALT10" s="698"/>
      <c r="ALU10" s="698"/>
      <c r="ALV10" s="698"/>
      <c r="ALW10" s="698"/>
      <c r="ALX10" s="698"/>
      <c r="ALY10" s="698"/>
      <c r="ALZ10" s="698"/>
      <c r="AMA10" s="698"/>
      <c r="AMB10" s="698"/>
      <c r="AMC10" s="698"/>
      <c r="AMD10" s="698"/>
      <c r="AME10" s="698"/>
      <c r="AMF10" s="698"/>
      <c r="AMG10" s="698"/>
      <c r="AMH10" s="698"/>
      <c r="AMI10" s="698"/>
      <c r="AMJ10" s="698"/>
      <c r="AMK10" s="698"/>
      <c r="AML10" s="698"/>
      <c r="AMM10" s="698"/>
      <c r="AMN10" s="698"/>
      <c r="AMO10" s="698"/>
      <c r="AMP10" s="698"/>
      <c r="AMQ10" s="698"/>
      <c r="AMR10" s="698"/>
      <c r="AMS10" s="698"/>
      <c r="AMT10" s="698"/>
      <c r="AMU10" s="698"/>
      <c r="AMV10" s="698"/>
      <c r="AMW10" s="698"/>
    </row>
    <row r="11" spans="1:1037" s="117" customFormat="1" ht="15" customHeight="1" x14ac:dyDescent="0.3">
      <c r="A11" s="195"/>
      <c r="B11" s="352" t="s">
        <v>3602</v>
      </c>
      <c r="C11" s="352" t="s">
        <v>3665</v>
      </c>
      <c r="D11" s="352"/>
      <c r="E11" s="195"/>
      <c r="F11" s="730" t="s">
        <v>731</v>
      </c>
      <c r="G11" s="181" t="s">
        <v>1208</v>
      </c>
      <c r="H11" s="729" t="s">
        <v>1210</v>
      </c>
      <c r="I11" s="183"/>
      <c r="J11" s="1575" t="s">
        <v>2845</v>
      </c>
      <c r="K11" s="1575"/>
      <c r="L11" s="1576"/>
      <c r="M11" s="183"/>
      <c r="N11" s="1585" t="s">
        <v>490</v>
      </c>
      <c r="O11" s="1586"/>
      <c r="P11" s="1587"/>
      <c r="Q11" s="262"/>
      <c r="R11" s="436"/>
      <c r="S11" s="1580" t="s">
        <v>366</v>
      </c>
      <c r="T11" s="1580"/>
      <c r="U11" s="1580"/>
      <c r="V11" s="1580"/>
      <c r="W11" s="1580"/>
      <c r="X11" s="1580"/>
      <c r="Y11" s="1580"/>
      <c r="Z11" s="698"/>
      <c r="AA11" s="698"/>
      <c r="AB11" s="1571" t="s">
        <v>282</v>
      </c>
      <c r="AC11" s="1571"/>
      <c r="AD11" s="1571"/>
      <c r="AE11" s="1571"/>
      <c r="AF11" s="1571"/>
      <c r="AG11" s="1571"/>
      <c r="AH11" s="130"/>
      <c r="AI11" s="698"/>
      <c r="AJ11" s="144" t="s">
        <v>332</v>
      </c>
      <c r="AK11" s="154" t="s">
        <v>337</v>
      </c>
      <c r="AL11" s="155" t="s">
        <v>337</v>
      </c>
      <c r="AM11" s="154" t="b">
        <v>0</v>
      </c>
      <c r="AO11" s="698"/>
      <c r="AP11" s="118">
        <v>1</v>
      </c>
      <c r="AQ11" s="119">
        <v>3</v>
      </c>
      <c r="AR11" s="147"/>
      <c r="AS11" s="147"/>
      <c r="AT11" s="147"/>
      <c r="AU11" s="139"/>
      <c r="AV11" s="139"/>
      <c r="AW11" s="698"/>
      <c r="AX11" s="148">
        <v>1</v>
      </c>
      <c r="AY11" s="149">
        <v>3</v>
      </c>
      <c r="AZ11" s="116"/>
      <c r="BA11" s="116"/>
      <c r="BB11" s="697"/>
      <c r="BC11" s="697"/>
      <c r="BD11" s="697"/>
      <c r="BE11" s="136" t="s">
        <v>388</v>
      </c>
      <c r="BF11" s="136" t="s">
        <v>386</v>
      </c>
      <c r="BG11" s="137" t="s">
        <v>385</v>
      </c>
      <c r="BH11" s="698"/>
      <c r="BI11" s="698"/>
      <c r="BJ11" s="698"/>
      <c r="BK11" s="698"/>
      <c r="BL11" s="698"/>
      <c r="BM11" s="698"/>
      <c r="BN11" s="698"/>
      <c r="BO11" s="698"/>
      <c r="BP11" s="698"/>
      <c r="BQ11" s="698"/>
      <c r="BR11" s="698"/>
      <c r="BS11" s="698"/>
      <c r="BT11" s="698"/>
      <c r="BU11" s="698"/>
      <c r="BV11" s="698"/>
      <c r="BW11" s="698"/>
      <c r="BX11" s="698"/>
      <c r="BY11" s="698"/>
      <c r="BZ11" s="698"/>
      <c r="CA11" s="698"/>
      <c r="CB11" s="698"/>
      <c r="CC11" s="698"/>
      <c r="CD11" s="698"/>
      <c r="CE11" s="698"/>
      <c r="CF11" s="698"/>
      <c r="CG11" s="698"/>
      <c r="CH11" s="698"/>
      <c r="CI11" s="698"/>
      <c r="CJ11" s="698"/>
      <c r="CK11" s="698"/>
      <c r="CL11" s="698"/>
      <c r="CM11" s="698"/>
      <c r="CN11" s="698"/>
      <c r="CO11" s="698"/>
      <c r="CP11" s="698"/>
      <c r="CQ11" s="698"/>
      <c r="CR11" s="698"/>
      <c r="CS11" s="698"/>
      <c r="CT11" s="698"/>
      <c r="CU11" s="698"/>
      <c r="CV11" s="698"/>
      <c r="CW11" s="698"/>
      <c r="CX11" s="698"/>
      <c r="CY11" s="698"/>
      <c r="CZ11" s="698"/>
      <c r="DA11" s="698"/>
      <c r="DB11" s="698"/>
      <c r="DC11" s="698"/>
      <c r="DD11" s="698"/>
      <c r="DE11" s="698"/>
      <c r="DF11" s="698"/>
      <c r="DG11" s="698"/>
      <c r="DH11" s="698"/>
      <c r="DI11" s="698"/>
      <c r="DJ11" s="698"/>
      <c r="DK11" s="698"/>
      <c r="DL11" s="698"/>
      <c r="DM11" s="698"/>
      <c r="DN11" s="698"/>
      <c r="DO11" s="698"/>
      <c r="DP11" s="698"/>
      <c r="DQ11" s="698"/>
      <c r="DR11" s="698"/>
      <c r="DS11" s="698"/>
      <c r="DT11" s="698"/>
      <c r="DU11" s="698"/>
      <c r="DV11" s="698"/>
      <c r="DW11" s="698"/>
      <c r="DX11" s="698"/>
      <c r="DY11" s="698"/>
      <c r="DZ11" s="698"/>
      <c r="EA11" s="698"/>
      <c r="EB11" s="698"/>
      <c r="EC11" s="698"/>
      <c r="ED11" s="698"/>
      <c r="EE11" s="698"/>
      <c r="EF11" s="698"/>
      <c r="EG11" s="698"/>
      <c r="EH11" s="698"/>
      <c r="EI11" s="698"/>
      <c r="EJ11" s="698"/>
      <c r="EK11" s="698"/>
      <c r="EL11" s="698"/>
      <c r="EM11" s="698"/>
      <c r="EN11" s="698"/>
      <c r="EO11" s="698"/>
      <c r="EP11" s="698"/>
      <c r="EQ11" s="698"/>
      <c r="ER11" s="698"/>
      <c r="ES11" s="698"/>
      <c r="ET11" s="698"/>
      <c r="EU11" s="698"/>
      <c r="EV11" s="698"/>
      <c r="EW11" s="698"/>
      <c r="EX11" s="698"/>
      <c r="EY11" s="698"/>
      <c r="EZ11" s="698"/>
      <c r="FA11" s="698"/>
      <c r="FB11" s="698"/>
      <c r="FC11" s="698"/>
      <c r="FD11" s="698"/>
      <c r="FE11" s="698"/>
      <c r="FF11" s="698"/>
      <c r="FG11" s="698"/>
      <c r="FH11" s="698"/>
      <c r="FI11" s="698"/>
      <c r="FJ11" s="698"/>
      <c r="FK11" s="698"/>
      <c r="FL11" s="698"/>
      <c r="FM11" s="698"/>
      <c r="FN11" s="698"/>
      <c r="FO11" s="698"/>
      <c r="FP11" s="698"/>
      <c r="FQ11" s="698"/>
      <c r="FR11" s="698"/>
      <c r="FS11" s="698"/>
      <c r="FT11" s="698"/>
      <c r="FU11" s="698"/>
      <c r="FV11" s="698"/>
      <c r="FW11" s="698"/>
      <c r="FX11" s="698"/>
      <c r="FY11" s="698"/>
      <c r="FZ11" s="698"/>
      <c r="GA11" s="698"/>
      <c r="GB11" s="698"/>
      <c r="GC11" s="698"/>
      <c r="GD11" s="698"/>
      <c r="GE11" s="698"/>
      <c r="GF11" s="698"/>
      <c r="GG11" s="698"/>
      <c r="GH11" s="698"/>
      <c r="GI11" s="698"/>
      <c r="GJ11" s="698"/>
      <c r="GK11" s="698"/>
      <c r="GL11" s="698"/>
      <c r="GM11" s="698"/>
      <c r="GN11" s="698"/>
      <c r="GO11" s="698"/>
      <c r="GP11" s="698"/>
      <c r="GQ11" s="698"/>
      <c r="GR11" s="698"/>
      <c r="GS11" s="698"/>
      <c r="GT11" s="698"/>
      <c r="GU11" s="698"/>
      <c r="GV11" s="698"/>
      <c r="GW11" s="698"/>
      <c r="GX11" s="698"/>
      <c r="GY11" s="698"/>
      <c r="GZ11" s="698"/>
      <c r="HA11" s="698"/>
      <c r="HB11" s="698"/>
      <c r="HC11" s="698"/>
      <c r="HD11" s="698"/>
      <c r="HE11" s="698"/>
      <c r="HF11" s="698"/>
      <c r="HG11" s="698"/>
      <c r="HH11" s="698"/>
      <c r="HI11" s="698"/>
      <c r="HJ11" s="698"/>
      <c r="HK11" s="698"/>
      <c r="HL11" s="698"/>
      <c r="HM11" s="698"/>
      <c r="HN11" s="698"/>
      <c r="HO11" s="698"/>
      <c r="HP11" s="698"/>
      <c r="HQ11" s="698"/>
      <c r="HR11" s="698"/>
      <c r="HS11" s="698"/>
      <c r="HT11" s="698"/>
      <c r="HU11" s="698"/>
      <c r="HV11" s="698"/>
      <c r="HW11" s="698"/>
      <c r="HX11" s="698"/>
      <c r="HY11" s="698"/>
      <c r="HZ11" s="698"/>
      <c r="IA11" s="698"/>
      <c r="IB11" s="698"/>
      <c r="IC11" s="698"/>
      <c r="ID11" s="698"/>
      <c r="IE11" s="698"/>
      <c r="IF11" s="698"/>
      <c r="IG11" s="698"/>
      <c r="IH11" s="698"/>
      <c r="II11" s="698"/>
      <c r="IJ11" s="698"/>
      <c r="IK11" s="698"/>
      <c r="IL11" s="698"/>
      <c r="IM11" s="698"/>
      <c r="IN11" s="698"/>
      <c r="IO11" s="698"/>
      <c r="IP11" s="698"/>
      <c r="IQ11" s="698"/>
      <c r="IR11" s="698"/>
      <c r="IS11" s="698"/>
      <c r="IT11" s="698"/>
      <c r="IU11" s="698"/>
      <c r="IV11" s="698"/>
      <c r="IW11" s="698"/>
      <c r="IX11" s="698"/>
      <c r="IY11" s="698"/>
      <c r="IZ11" s="698"/>
      <c r="JA11" s="698"/>
      <c r="JB11" s="698"/>
      <c r="JC11" s="698"/>
      <c r="JD11" s="698"/>
      <c r="JE11" s="698"/>
      <c r="JF11" s="698"/>
      <c r="JG11" s="698"/>
      <c r="JH11" s="698"/>
      <c r="JI11" s="698"/>
      <c r="JJ11" s="698"/>
      <c r="JK11" s="698"/>
      <c r="JL11" s="698"/>
      <c r="JM11" s="698"/>
      <c r="JN11" s="698"/>
      <c r="JO11" s="698"/>
      <c r="JP11" s="698"/>
      <c r="JQ11" s="698"/>
      <c r="JR11" s="698"/>
      <c r="JS11" s="698"/>
      <c r="JT11" s="698"/>
      <c r="JU11" s="698"/>
      <c r="JV11" s="698"/>
      <c r="JW11" s="698"/>
      <c r="JX11" s="698"/>
      <c r="JY11" s="698"/>
      <c r="JZ11" s="698"/>
      <c r="KA11" s="698"/>
      <c r="KB11" s="698"/>
      <c r="KC11" s="698"/>
      <c r="KD11" s="698"/>
      <c r="KE11" s="698"/>
      <c r="KF11" s="698"/>
      <c r="KG11" s="698"/>
      <c r="KH11" s="698"/>
      <c r="KI11" s="698"/>
      <c r="KJ11" s="698"/>
      <c r="KK11" s="698"/>
      <c r="KL11" s="698"/>
      <c r="KM11" s="698"/>
      <c r="KN11" s="698"/>
      <c r="KO11" s="698"/>
      <c r="KP11" s="698"/>
      <c r="KQ11" s="698"/>
      <c r="KR11" s="698"/>
      <c r="KS11" s="698"/>
      <c r="KT11" s="698"/>
      <c r="KU11" s="698"/>
      <c r="KV11" s="698"/>
      <c r="KW11" s="698"/>
      <c r="KX11" s="698"/>
      <c r="KY11" s="698"/>
      <c r="KZ11" s="698"/>
      <c r="LA11" s="698"/>
      <c r="LB11" s="698"/>
      <c r="LC11" s="698"/>
      <c r="LD11" s="698"/>
      <c r="LE11" s="698"/>
      <c r="LF11" s="698"/>
      <c r="LG11" s="698"/>
      <c r="LH11" s="698"/>
      <c r="LI11" s="698"/>
      <c r="LJ11" s="698"/>
      <c r="LK11" s="698"/>
      <c r="LL11" s="698"/>
      <c r="LM11" s="698"/>
      <c r="LN11" s="698"/>
      <c r="LO11" s="698"/>
      <c r="LP11" s="698"/>
      <c r="LQ11" s="698"/>
      <c r="LR11" s="698"/>
      <c r="LS11" s="698"/>
      <c r="LT11" s="698"/>
      <c r="LU11" s="698"/>
      <c r="LV11" s="698"/>
      <c r="LW11" s="698"/>
      <c r="LX11" s="698"/>
      <c r="LY11" s="698"/>
      <c r="LZ11" s="698"/>
      <c r="MA11" s="698"/>
      <c r="MB11" s="698"/>
      <c r="MC11" s="698"/>
      <c r="MD11" s="698"/>
      <c r="ME11" s="698"/>
      <c r="MF11" s="698"/>
      <c r="MG11" s="698"/>
      <c r="MH11" s="698"/>
      <c r="MI11" s="698"/>
      <c r="MJ11" s="698"/>
      <c r="MK11" s="698"/>
      <c r="ML11" s="698"/>
      <c r="MM11" s="698"/>
      <c r="MN11" s="698"/>
      <c r="MO11" s="698"/>
      <c r="MP11" s="698"/>
      <c r="MQ11" s="698"/>
      <c r="MR11" s="698"/>
      <c r="MS11" s="698"/>
      <c r="MT11" s="698"/>
      <c r="MU11" s="698"/>
      <c r="MV11" s="698"/>
      <c r="MW11" s="698"/>
      <c r="MX11" s="698"/>
      <c r="MY11" s="698"/>
      <c r="MZ11" s="698"/>
      <c r="NA11" s="698"/>
      <c r="NB11" s="698"/>
      <c r="NC11" s="698"/>
      <c r="ND11" s="698"/>
      <c r="NE11" s="698"/>
      <c r="NF11" s="698"/>
      <c r="NG11" s="698"/>
      <c r="NH11" s="698"/>
      <c r="NI11" s="698"/>
      <c r="NJ11" s="698"/>
      <c r="NK11" s="698"/>
      <c r="NL11" s="698"/>
      <c r="NM11" s="698"/>
      <c r="NN11" s="698"/>
      <c r="NO11" s="698"/>
      <c r="NP11" s="698"/>
      <c r="NQ11" s="698"/>
      <c r="NR11" s="698"/>
      <c r="NS11" s="698"/>
      <c r="NT11" s="698"/>
      <c r="NU11" s="698"/>
      <c r="NV11" s="698"/>
      <c r="NW11" s="698"/>
      <c r="NX11" s="698"/>
      <c r="NY11" s="698"/>
      <c r="NZ11" s="698"/>
      <c r="OA11" s="698"/>
      <c r="OB11" s="698"/>
      <c r="OC11" s="698"/>
      <c r="OD11" s="698"/>
      <c r="OE11" s="698"/>
      <c r="OF11" s="698"/>
      <c r="OG11" s="698"/>
      <c r="OH11" s="698"/>
      <c r="OI11" s="698"/>
      <c r="OJ11" s="698"/>
      <c r="OK11" s="698"/>
      <c r="OL11" s="698"/>
      <c r="OM11" s="698"/>
      <c r="ON11" s="698"/>
      <c r="OO11" s="698"/>
      <c r="OP11" s="698"/>
      <c r="OQ11" s="698"/>
      <c r="OR11" s="698"/>
      <c r="OS11" s="698"/>
      <c r="OT11" s="698"/>
      <c r="OU11" s="698"/>
      <c r="OV11" s="698"/>
      <c r="OW11" s="698"/>
      <c r="OX11" s="698"/>
      <c r="OY11" s="698"/>
      <c r="OZ11" s="698"/>
      <c r="PA11" s="698"/>
      <c r="PB11" s="698"/>
      <c r="PC11" s="698"/>
      <c r="PD11" s="698"/>
      <c r="PE11" s="698"/>
      <c r="PF11" s="698"/>
      <c r="PG11" s="698"/>
      <c r="PH11" s="698"/>
      <c r="PI11" s="698"/>
      <c r="PJ11" s="698"/>
      <c r="PK11" s="698"/>
      <c r="PL11" s="698"/>
      <c r="PM11" s="698"/>
      <c r="PN11" s="698"/>
      <c r="PO11" s="698"/>
      <c r="PP11" s="698"/>
      <c r="PQ11" s="698"/>
      <c r="PR11" s="698"/>
      <c r="PS11" s="698"/>
      <c r="PT11" s="698"/>
      <c r="PU11" s="698"/>
      <c r="PV11" s="698"/>
      <c r="PW11" s="698"/>
      <c r="PX11" s="698"/>
      <c r="PY11" s="698"/>
      <c r="PZ11" s="698"/>
      <c r="QA11" s="698"/>
      <c r="QB11" s="698"/>
      <c r="QC11" s="698"/>
      <c r="QD11" s="698"/>
      <c r="QE11" s="698"/>
      <c r="QF11" s="698"/>
      <c r="QG11" s="698"/>
      <c r="QH11" s="698"/>
      <c r="QI11" s="698"/>
      <c r="QJ11" s="698"/>
      <c r="QK11" s="698"/>
      <c r="QL11" s="698"/>
      <c r="QM11" s="698"/>
      <c r="QN11" s="698"/>
      <c r="QO11" s="698"/>
      <c r="QP11" s="698"/>
      <c r="QQ11" s="698"/>
      <c r="QR11" s="698"/>
      <c r="QS11" s="698"/>
      <c r="QT11" s="698"/>
      <c r="QU11" s="698"/>
      <c r="QV11" s="698"/>
      <c r="QW11" s="698"/>
      <c r="QX11" s="698"/>
      <c r="QY11" s="698"/>
      <c r="QZ11" s="698"/>
      <c r="RA11" s="698"/>
      <c r="RB11" s="698"/>
      <c r="RC11" s="698"/>
      <c r="RD11" s="698"/>
      <c r="RE11" s="698"/>
      <c r="RF11" s="698"/>
      <c r="RG11" s="698"/>
      <c r="RH11" s="698"/>
      <c r="RI11" s="698"/>
      <c r="RJ11" s="698"/>
      <c r="RK11" s="698"/>
      <c r="RL11" s="698"/>
      <c r="RM11" s="698"/>
      <c r="RN11" s="698"/>
      <c r="RO11" s="698"/>
      <c r="RP11" s="698"/>
      <c r="RQ11" s="698"/>
      <c r="RR11" s="698"/>
      <c r="RS11" s="698"/>
      <c r="RT11" s="698"/>
      <c r="RU11" s="698"/>
      <c r="RV11" s="698"/>
      <c r="RW11" s="698"/>
      <c r="RX11" s="698"/>
      <c r="RY11" s="698"/>
      <c r="RZ11" s="698"/>
      <c r="SA11" s="698"/>
      <c r="SB11" s="698"/>
      <c r="SC11" s="698"/>
      <c r="SD11" s="698"/>
      <c r="SE11" s="698"/>
      <c r="SF11" s="698"/>
      <c r="SG11" s="698"/>
      <c r="SH11" s="698"/>
      <c r="SI11" s="698"/>
      <c r="SJ11" s="698"/>
      <c r="SK11" s="698"/>
      <c r="SL11" s="698"/>
      <c r="SM11" s="698"/>
      <c r="SN11" s="698"/>
      <c r="SO11" s="698"/>
      <c r="SP11" s="698"/>
      <c r="SQ11" s="698"/>
      <c r="SR11" s="698"/>
      <c r="SS11" s="698"/>
      <c r="ST11" s="698"/>
      <c r="SU11" s="698"/>
      <c r="SV11" s="698"/>
      <c r="SW11" s="698"/>
      <c r="SX11" s="698"/>
      <c r="SY11" s="698"/>
      <c r="SZ11" s="698"/>
      <c r="TA11" s="698"/>
      <c r="TB11" s="698"/>
      <c r="TC11" s="698"/>
      <c r="TD11" s="698"/>
      <c r="TE11" s="698"/>
      <c r="TF11" s="698"/>
      <c r="TG11" s="698"/>
      <c r="TH11" s="698"/>
      <c r="TI11" s="698"/>
      <c r="TJ11" s="698"/>
      <c r="TK11" s="698"/>
      <c r="TL11" s="698"/>
      <c r="TM11" s="698"/>
      <c r="TN11" s="698"/>
      <c r="TO11" s="698"/>
      <c r="TP11" s="698"/>
      <c r="TQ11" s="698"/>
      <c r="TR11" s="698"/>
      <c r="TS11" s="698"/>
      <c r="TT11" s="698"/>
      <c r="TU11" s="698"/>
      <c r="TV11" s="698"/>
      <c r="TW11" s="698"/>
      <c r="TX11" s="698"/>
      <c r="TY11" s="698"/>
      <c r="TZ11" s="698"/>
      <c r="UA11" s="698"/>
      <c r="UB11" s="698"/>
      <c r="UC11" s="698"/>
      <c r="UD11" s="698"/>
      <c r="UE11" s="698"/>
      <c r="UF11" s="698"/>
      <c r="UG11" s="698"/>
      <c r="UH11" s="698"/>
      <c r="UI11" s="698"/>
      <c r="UJ11" s="698"/>
      <c r="UK11" s="698"/>
      <c r="UL11" s="698"/>
      <c r="UM11" s="698"/>
      <c r="UN11" s="698"/>
      <c r="UO11" s="698"/>
      <c r="UP11" s="698"/>
      <c r="UQ11" s="698"/>
      <c r="UR11" s="698"/>
      <c r="US11" s="698"/>
      <c r="UT11" s="698"/>
      <c r="UU11" s="698"/>
      <c r="UV11" s="698"/>
      <c r="UW11" s="698"/>
      <c r="UX11" s="698"/>
      <c r="UY11" s="698"/>
      <c r="UZ11" s="698"/>
      <c r="VA11" s="698"/>
      <c r="VB11" s="698"/>
      <c r="VC11" s="698"/>
      <c r="VD11" s="698"/>
      <c r="VE11" s="698"/>
      <c r="VF11" s="698"/>
      <c r="VG11" s="698"/>
      <c r="VH11" s="698"/>
      <c r="VI11" s="698"/>
      <c r="VJ11" s="698"/>
      <c r="VK11" s="698"/>
      <c r="VL11" s="698"/>
      <c r="VM11" s="698"/>
      <c r="VN11" s="698"/>
      <c r="VO11" s="698"/>
      <c r="VP11" s="698"/>
      <c r="VQ11" s="698"/>
      <c r="VR11" s="698"/>
      <c r="VS11" s="698"/>
      <c r="VT11" s="698"/>
      <c r="VU11" s="698"/>
      <c r="VV11" s="698"/>
      <c r="VW11" s="698"/>
      <c r="VX11" s="698"/>
      <c r="VY11" s="698"/>
      <c r="VZ11" s="698"/>
      <c r="WA11" s="698"/>
      <c r="WB11" s="698"/>
      <c r="WC11" s="698"/>
      <c r="WD11" s="698"/>
      <c r="WE11" s="698"/>
      <c r="WF11" s="698"/>
      <c r="WG11" s="698"/>
      <c r="WH11" s="698"/>
      <c r="WI11" s="698"/>
      <c r="WJ11" s="698"/>
      <c r="WK11" s="698"/>
      <c r="WL11" s="698"/>
      <c r="WM11" s="698"/>
      <c r="WN11" s="698"/>
      <c r="WO11" s="698"/>
      <c r="WP11" s="698"/>
      <c r="WQ11" s="698"/>
      <c r="WR11" s="698"/>
      <c r="WS11" s="698"/>
      <c r="WT11" s="698"/>
      <c r="WU11" s="698"/>
      <c r="WV11" s="698"/>
      <c r="WW11" s="698"/>
      <c r="WX11" s="698"/>
      <c r="WY11" s="698"/>
      <c r="WZ11" s="698"/>
      <c r="XA11" s="698"/>
      <c r="XB11" s="698"/>
      <c r="XC11" s="698"/>
      <c r="XD11" s="698"/>
      <c r="XE11" s="698"/>
      <c r="XF11" s="698"/>
      <c r="XG11" s="698"/>
      <c r="XH11" s="698"/>
      <c r="XI11" s="698"/>
      <c r="XJ11" s="698"/>
      <c r="XK11" s="698"/>
      <c r="XL11" s="698"/>
      <c r="XM11" s="698"/>
      <c r="XN11" s="698"/>
      <c r="XO11" s="698"/>
      <c r="XP11" s="698"/>
      <c r="XQ11" s="698"/>
      <c r="XR11" s="698"/>
      <c r="XS11" s="698"/>
      <c r="XT11" s="698"/>
      <c r="XU11" s="698"/>
      <c r="XV11" s="698"/>
      <c r="XW11" s="698"/>
      <c r="XX11" s="698"/>
      <c r="XY11" s="698"/>
      <c r="XZ11" s="698"/>
      <c r="YA11" s="698"/>
      <c r="YB11" s="698"/>
      <c r="YC11" s="698"/>
      <c r="YD11" s="698"/>
      <c r="YE11" s="698"/>
      <c r="YF11" s="698"/>
      <c r="YG11" s="698"/>
      <c r="YH11" s="698"/>
      <c r="YI11" s="698"/>
      <c r="YJ11" s="698"/>
      <c r="YK11" s="698"/>
      <c r="YL11" s="698"/>
      <c r="YM11" s="698"/>
      <c r="YN11" s="698"/>
      <c r="YO11" s="698"/>
      <c r="YP11" s="698"/>
      <c r="YQ11" s="698"/>
      <c r="YR11" s="698"/>
      <c r="YS11" s="698"/>
      <c r="YT11" s="698"/>
      <c r="YU11" s="698"/>
      <c r="YV11" s="698"/>
      <c r="YW11" s="698"/>
      <c r="YX11" s="698"/>
      <c r="YY11" s="698"/>
      <c r="YZ11" s="698"/>
      <c r="ZA11" s="698"/>
      <c r="ZB11" s="698"/>
      <c r="ZC11" s="698"/>
      <c r="ZD11" s="698"/>
      <c r="ZE11" s="698"/>
      <c r="ZF11" s="698"/>
      <c r="ZG11" s="698"/>
      <c r="ZH11" s="698"/>
      <c r="ZI11" s="698"/>
      <c r="ZJ11" s="698"/>
      <c r="ZK11" s="698"/>
      <c r="ZL11" s="698"/>
      <c r="ZM11" s="698"/>
      <c r="ZN11" s="698"/>
      <c r="ZO11" s="698"/>
      <c r="ZP11" s="698"/>
      <c r="ZQ11" s="698"/>
      <c r="ZR11" s="698"/>
      <c r="ZS11" s="698"/>
      <c r="ZT11" s="698"/>
      <c r="ZU11" s="698"/>
      <c r="ZV11" s="698"/>
      <c r="ZW11" s="698"/>
      <c r="ZX11" s="698"/>
      <c r="ZY11" s="698"/>
      <c r="ZZ11" s="698"/>
      <c r="AAA11" s="698"/>
      <c r="AAB11" s="698"/>
      <c r="AAC11" s="698"/>
      <c r="AAD11" s="698"/>
      <c r="AAE11" s="698"/>
      <c r="AAF11" s="698"/>
      <c r="AAG11" s="698"/>
      <c r="AAH11" s="698"/>
      <c r="AAI11" s="698"/>
      <c r="AAJ11" s="698"/>
      <c r="AAK11" s="698"/>
      <c r="AAL11" s="698"/>
      <c r="AAM11" s="698"/>
      <c r="AAN11" s="698"/>
      <c r="AAO11" s="698"/>
      <c r="AAP11" s="698"/>
      <c r="AAQ11" s="698"/>
      <c r="AAR11" s="698"/>
      <c r="AAS11" s="698"/>
      <c r="AAT11" s="698"/>
      <c r="AAU11" s="698"/>
      <c r="AAV11" s="698"/>
      <c r="AAW11" s="698"/>
      <c r="AAX11" s="698"/>
      <c r="AAY11" s="698"/>
      <c r="AAZ11" s="698"/>
      <c r="ABA11" s="698"/>
      <c r="ABB11" s="698"/>
      <c r="ABC11" s="698"/>
      <c r="ABD11" s="698"/>
      <c r="ABE11" s="698"/>
      <c r="ABF11" s="698"/>
      <c r="ABG11" s="698"/>
      <c r="ABH11" s="698"/>
      <c r="ABI11" s="698"/>
      <c r="ABJ11" s="698"/>
      <c r="ABK11" s="698"/>
      <c r="ABL11" s="698"/>
      <c r="ABM11" s="698"/>
      <c r="ABN11" s="698"/>
      <c r="ABO11" s="698"/>
      <c r="ABP11" s="698"/>
      <c r="ABQ11" s="698"/>
      <c r="ABR11" s="698"/>
      <c r="ABS11" s="698"/>
      <c r="ABT11" s="698"/>
      <c r="ABU11" s="698"/>
      <c r="ABV11" s="698"/>
      <c r="ABW11" s="698"/>
      <c r="ABX11" s="698"/>
      <c r="ABY11" s="698"/>
      <c r="ABZ11" s="698"/>
      <c r="ACA11" s="698"/>
      <c r="ACB11" s="698"/>
      <c r="ACC11" s="698"/>
      <c r="ACD11" s="698"/>
      <c r="ACE11" s="698"/>
      <c r="ACF11" s="698"/>
      <c r="ACG11" s="698"/>
      <c r="ACH11" s="698"/>
      <c r="ACI11" s="698"/>
      <c r="ACJ11" s="698"/>
      <c r="ACK11" s="698"/>
      <c r="ACL11" s="698"/>
      <c r="ACM11" s="698"/>
      <c r="ACN11" s="698"/>
      <c r="ACO11" s="698"/>
      <c r="ACP11" s="698"/>
      <c r="ACQ11" s="698"/>
      <c r="ACR11" s="698"/>
      <c r="ACS11" s="698"/>
      <c r="ACT11" s="698"/>
      <c r="ACU11" s="698"/>
      <c r="ACV11" s="698"/>
      <c r="ACW11" s="698"/>
      <c r="ACX11" s="698"/>
      <c r="ACY11" s="698"/>
      <c r="ACZ11" s="698"/>
      <c r="ADA11" s="698"/>
      <c r="ADB11" s="698"/>
      <c r="ADC11" s="698"/>
      <c r="ADD11" s="698"/>
      <c r="ADE11" s="698"/>
      <c r="ADF11" s="698"/>
      <c r="ADG11" s="698"/>
      <c r="ADH11" s="698"/>
      <c r="ADI11" s="698"/>
      <c r="ADJ11" s="698"/>
      <c r="ADK11" s="698"/>
      <c r="ADL11" s="698"/>
      <c r="ADM11" s="698"/>
      <c r="ADN11" s="698"/>
      <c r="ADO11" s="698"/>
      <c r="ADP11" s="698"/>
      <c r="ADQ11" s="698"/>
      <c r="ADR11" s="698"/>
      <c r="ADS11" s="698"/>
      <c r="ADT11" s="698"/>
      <c r="ADU11" s="698"/>
      <c r="ADV11" s="698"/>
      <c r="ADW11" s="698"/>
      <c r="ADX11" s="698"/>
      <c r="ADY11" s="698"/>
      <c r="ADZ11" s="698"/>
      <c r="AEA11" s="698"/>
      <c r="AEB11" s="698"/>
      <c r="AEC11" s="698"/>
      <c r="AED11" s="698"/>
      <c r="AEE11" s="698"/>
      <c r="AEF11" s="698"/>
      <c r="AEG11" s="698"/>
      <c r="AEH11" s="698"/>
      <c r="AEI11" s="698"/>
      <c r="AEJ11" s="698"/>
      <c r="AEK11" s="698"/>
      <c r="AEL11" s="698"/>
      <c r="AEM11" s="698"/>
      <c r="AEN11" s="698"/>
      <c r="AEO11" s="698"/>
      <c r="AEP11" s="698"/>
      <c r="AEQ11" s="698"/>
      <c r="AER11" s="698"/>
      <c r="AES11" s="698"/>
      <c r="AET11" s="698"/>
      <c r="AEU11" s="698"/>
      <c r="AEV11" s="698"/>
      <c r="AEW11" s="698"/>
      <c r="AEX11" s="698"/>
      <c r="AEY11" s="698"/>
      <c r="AEZ11" s="698"/>
      <c r="AFA11" s="698"/>
      <c r="AFB11" s="698"/>
      <c r="AFC11" s="698"/>
      <c r="AFD11" s="698"/>
      <c r="AFE11" s="698"/>
      <c r="AFF11" s="698"/>
      <c r="AFG11" s="698"/>
      <c r="AFH11" s="698"/>
      <c r="AFI11" s="698"/>
      <c r="AFJ11" s="698"/>
      <c r="AFK11" s="698"/>
      <c r="AFL11" s="698"/>
      <c r="AFM11" s="698"/>
      <c r="AFN11" s="698"/>
      <c r="AFO11" s="698"/>
      <c r="AFP11" s="698"/>
      <c r="AFQ11" s="698"/>
      <c r="AFR11" s="698"/>
      <c r="AFS11" s="698"/>
      <c r="AFT11" s="698"/>
      <c r="AFU11" s="698"/>
      <c r="AFV11" s="698"/>
      <c r="AFW11" s="698"/>
      <c r="AFX11" s="698"/>
      <c r="AFY11" s="698"/>
      <c r="AFZ11" s="698"/>
      <c r="AGA11" s="698"/>
      <c r="AGB11" s="698"/>
      <c r="AGC11" s="698"/>
      <c r="AGD11" s="698"/>
      <c r="AGE11" s="698"/>
      <c r="AGF11" s="698"/>
      <c r="AGG11" s="698"/>
      <c r="AGH11" s="698"/>
      <c r="AGI11" s="698"/>
      <c r="AGJ11" s="698"/>
      <c r="AGK11" s="698"/>
      <c r="AGL11" s="698"/>
      <c r="AGM11" s="698"/>
      <c r="AGN11" s="698"/>
      <c r="AGO11" s="698"/>
      <c r="AGP11" s="698"/>
      <c r="AGQ11" s="698"/>
      <c r="AGR11" s="698"/>
      <c r="AGS11" s="698"/>
      <c r="AGT11" s="698"/>
      <c r="AGU11" s="698"/>
      <c r="AGV11" s="698"/>
      <c r="AGW11" s="698"/>
      <c r="AGX11" s="698"/>
      <c r="AGY11" s="698"/>
      <c r="AGZ11" s="698"/>
      <c r="AHA11" s="698"/>
      <c r="AHB11" s="698"/>
      <c r="AHC11" s="698"/>
      <c r="AHD11" s="698"/>
      <c r="AHE11" s="698"/>
      <c r="AHF11" s="698"/>
      <c r="AHG11" s="698"/>
      <c r="AHH11" s="698"/>
      <c r="AHI11" s="698"/>
      <c r="AHJ11" s="698"/>
      <c r="AHK11" s="698"/>
      <c r="AHL11" s="698"/>
      <c r="AHM11" s="698"/>
      <c r="AHN11" s="698"/>
      <c r="AHO11" s="698"/>
      <c r="AHP11" s="698"/>
      <c r="AHQ11" s="698"/>
      <c r="AHR11" s="698"/>
      <c r="AHS11" s="698"/>
      <c r="AHT11" s="698"/>
      <c r="AHU11" s="698"/>
      <c r="AHV11" s="698"/>
      <c r="AHW11" s="698"/>
      <c r="AHX11" s="698"/>
      <c r="AHY11" s="698"/>
      <c r="AHZ11" s="698"/>
      <c r="AIA11" s="698"/>
      <c r="AIB11" s="698"/>
      <c r="AIC11" s="698"/>
      <c r="AID11" s="698"/>
      <c r="AIE11" s="698"/>
      <c r="AIF11" s="698"/>
      <c r="AIG11" s="698"/>
      <c r="AIH11" s="698"/>
      <c r="AII11" s="698"/>
      <c r="AIJ11" s="698"/>
      <c r="AIK11" s="698"/>
      <c r="AIL11" s="698"/>
      <c r="AIM11" s="698"/>
      <c r="AIN11" s="698"/>
      <c r="AIO11" s="698"/>
      <c r="AIP11" s="698"/>
      <c r="AIQ11" s="698"/>
      <c r="AIR11" s="698"/>
      <c r="AIS11" s="698"/>
      <c r="AIT11" s="698"/>
      <c r="AIU11" s="698"/>
      <c r="AIV11" s="698"/>
      <c r="AIW11" s="698"/>
      <c r="AIX11" s="698"/>
      <c r="AIY11" s="698"/>
      <c r="AIZ11" s="698"/>
      <c r="AJA11" s="698"/>
      <c r="AJB11" s="698"/>
      <c r="AJC11" s="698"/>
      <c r="AJD11" s="698"/>
      <c r="AJE11" s="698"/>
      <c r="AJF11" s="698"/>
      <c r="AJG11" s="698"/>
      <c r="AJH11" s="698"/>
      <c r="AJI11" s="698"/>
      <c r="AJJ11" s="698"/>
      <c r="AJK11" s="698"/>
      <c r="AJL11" s="698"/>
      <c r="AJM11" s="698"/>
      <c r="AJN11" s="698"/>
      <c r="AJO11" s="698"/>
      <c r="AJP11" s="698"/>
      <c r="AJQ11" s="698"/>
      <c r="AJR11" s="698"/>
      <c r="AJS11" s="698"/>
      <c r="AJT11" s="698"/>
      <c r="AJU11" s="698"/>
      <c r="AJV11" s="698"/>
      <c r="AJW11" s="698"/>
      <c r="AJX11" s="698"/>
      <c r="AJY11" s="698"/>
      <c r="AJZ11" s="698"/>
      <c r="AKA11" s="698"/>
      <c r="AKB11" s="698"/>
      <c r="AKC11" s="698"/>
      <c r="AKD11" s="698"/>
      <c r="AKE11" s="698"/>
      <c r="AKF11" s="698"/>
      <c r="AKG11" s="698"/>
      <c r="AKH11" s="698"/>
      <c r="AKI11" s="698"/>
      <c r="AKJ11" s="698"/>
      <c r="AKK11" s="698"/>
      <c r="AKL11" s="698"/>
      <c r="AKM11" s="698"/>
      <c r="AKN11" s="698"/>
      <c r="AKO11" s="698"/>
      <c r="AKP11" s="698"/>
      <c r="AKQ11" s="698"/>
      <c r="AKR11" s="698"/>
      <c r="AKS11" s="698"/>
      <c r="AKT11" s="698"/>
      <c r="AKU11" s="698"/>
      <c r="AKV11" s="698"/>
      <c r="AKW11" s="698"/>
      <c r="AKX11" s="698"/>
      <c r="AKY11" s="698"/>
      <c r="AKZ11" s="698"/>
      <c r="ALA11" s="698"/>
      <c r="ALB11" s="698"/>
      <c r="ALC11" s="698"/>
      <c r="ALD11" s="698"/>
      <c r="ALE11" s="698"/>
      <c r="ALF11" s="698"/>
      <c r="ALG11" s="698"/>
      <c r="ALH11" s="698"/>
      <c r="ALI11" s="698"/>
      <c r="ALJ11" s="698"/>
      <c r="ALK11" s="698"/>
      <c r="ALL11" s="698"/>
      <c r="ALM11" s="698"/>
      <c r="ALN11" s="698"/>
      <c r="ALO11" s="698"/>
      <c r="ALP11" s="698"/>
      <c r="ALQ11" s="698"/>
      <c r="ALR11" s="698"/>
      <c r="ALS11" s="698"/>
      <c r="ALT11" s="698"/>
      <c r="ALU11" s="698"/>
      <c r="ALV11" s="698"/>
      <c r="ALW11" s="698"/>
      <c r="ALX11" s="698"/>
      <c r="ALY11" s="698"/>
      <c r="ALZ11" s="698"/>
      <c r="AMA11" s="698"/>
      <c r="AMB11" s="698"/>
      <c r="AMC11" s="698"/>
      <c r="AMD11" s="698"/>
      <c r="AME11" s="698"/>
      <c r="AMF11" s="698"/>
      <c r="AMG11" s="698"/>
      <c r="AMH11" s="698"/>
      <c r="AMI11" s="698"/>
      <c r="AMJ11" s="698"/>
      <c r="AMK11" s="698"/>
      <c r="AML11" s="698"/>
      <c r="AMM11" s="698"/>
      <c r="AMN11" s="698"/>
      <c r="AMO11" s="698"/>
      <c r="AMP11" s="698"/>
      <c r="AMQ11" s="698"/>
      <c r="AMR11" s="698"/>
      <c r="AMS11" s="698"/>
      <c r="AMT11" s="698"/>
      <c r="AMU11" s="698"/>
      <c r="AMV11" s="698"/>
      <c r="AMW11" s="698"/>
    </row>
    <row r="12" spans="1:1037" s="117" customFormat="1" ht="15" customHeight="1" x14ac:dyDescent="0.3">
      <c r="A12" s="194"/>
      <c r="B12" s="731" t="s">
        <v>3609</v>
      </c>
      <c r="C12" s="182" t="s">
        <v>3675</v>
      </c>
      <c r="D12" s="731"/>
      <c r="E12" s="195"/>
      <c r="F12" s="730" t="s">
        <v>1629</v>
      </c>
      <c r="G12" s="181" t="s">
        <v>498</v>
      </c>
      <c r="H12" s="707" t="s">
        <v>1222</v>
      </c>
      <c r="I12" s="183"/>
      <c r="J12" s="1115" t="s">
        <v>864</v>
      </c>
      <c r="K12" s="850" t="s">
        <v>493</v>
      </c>
      <c r="L12" s="826"/>
      <c r="M12" s="183"/>
      <c r="N12" s="1588" t="s">
        <v>489</v>
      </c>
      <c r="O12" s="1589"/>
      <c r="P12" s="1590"/>
      <c r="Q12" s="262"/>
      <c r="R12" s="437"/>
      <c r="S12" s="1591" t="s">
        <v>325</v>
      </c>
      <c r="T12" s="1591"/>
      <c r="U12" s="1591"/>
      <c r="V12" s="1591"/>
      <c r="W12" s="1591"/>
      <c r="X12" s="1591"/>
      <c r="Y12" s="1591"/>
      <c r="Z12" s="698"/>
      <c r="AA12" s="698"/>
      <c r="AB12" s="1571" t="s">
        <v>284</v>
      </c>
      <c r="AC12" s="1571"/>
      <c r="AD12" s="1571"/>
      <c r="AE12" s="1571"/>
      <c r="AF12" s="1571"/>
      <c r="AG12" s="1571"/>
      <c r="AH12" s="698"/>
      <c r="AI12" s="698"/>
      <c r="AJ12" s="130"/>
      <c r="AK12" s="156" t="s">
        <v>337</v>
      </c>
      <c r="AL12" s="146">
        <v>1</v>
      </c>
      <c r="AM12" s="145" t="b">
        <v>1</v>
      </c>
      <c r="AO12" s="698"/>
      <c r="AP12" s="698"/>
      <c r="AQ12" s="698"/>
      <c r="AR12" s="698"/>
      <c r="AS12" s="698"/>
      <c r="AT12" s="698"/>
      <c r="AU12" s="698"/>
      <c r="AV12" s="698"/>
      <c r="AX12" s="140">
        <v>0</v>
      </c>
      <c r="AY12" s="141">
        <v>1</v>
      </c>
      <c r="AZ12" s="142">
        <v>2</v>
      </c>
      <c r="BA12" s="153" t="s">
        <v>378</v>
      </c>
      <c r="BF12" s="130" t="s">
        <v>390</v>
      </c>
      <c r="BG12" s="698" t="s">
        <v>389</v>
      </c>
      <c r="BH12" s="698"/>
      <c r="BI12" s="698"/>
      <c r="BJ12" s="698"/>
      <c r="BK12" s="698"/>
      <c r="BL12" s="698"/>
      <c r="BM12" s="698"/>
      <c r="BN12" s="698"/>
      <c r="BO12" s="698"/>
      <c r="BP12" s="698"/>
      <c r="BQ12" s="698"/>
      <c r="BR12" s="698"/>
      <c r="BS12" s="698"/>
      <c r="BT12" s="698"/>
      <c r="BU12" s="698"/>
      <c r="BV12" s="698"/>
      <c r="BW12" s="698"/>
      <c r="BX12" s="698"/>
      <c r="BY12" s="698"/>
      <c r="BZ12" s="698"/>
      <c r="CA12" s="698"/>
      <c r="CB12" s="698"/>
      <c r="CC12" s="698"/>
      <c r="CD12" s="698"/>
      <c r="CE12" s="698"/>
      <c r="CF12" s="698"/>
      <c r="CG12" s="698"/>
      <c r="CH12" s="698"/>
      <c r="CI12" s="698"/>
      <c r="CJ12" s="698"/>
      <c r="CK12" s="698"/>
      <c r="CL12" s="698"/>
      <c r="CM12" s="698"/>
      <c r="CN12" s="698"/>
      <c r="CO12" s="698"/>
      <c r="CP12" s="698"/>
      <c r="CQ12" s="698"/>
      <c r="CR12" s="698"/>
      <c r="CS12" s="698"/>
      <c r="CT12" s="698"/>
      <c r="CU12" s="698"/>
      <c r="CV12" s="698"/>
      <c r="CW12" s="698"/>
      <c r="CX12" s="698"/>
      <c r="CY12" s="698"/>
      <c r="CZ12" s="698"/>
      <c r="DA12" s="698"/>
      <c r="DB12" s="698"/>
      <c r="DC12" s="698"/>
      <c r="DD12" s="698"/>
      <c r="DE12" s="698"/>
      <c r="DF12" s="698"/>
      <c r="DG12" s="698"/>
      <c r="DH12" s="698"/>
      <c r="DI12" s="698"/>
      <c r="DJ12" s="698"/>
      <c r="DK12" s="698"/>
      <c r="DL12" s="698"/>
      <c r="DM12" s="698"/>
      <c r="DN12" s="698"/>
      <c r="DO12" s="698"/>
      <c r="DP12" s="698"/>
      <c r="DQ12" s="698"/>
      <c r="DR12" s="698"/>
      <c r="DS12" s="698"/>
      <c r="DT12" s="698"/>
      <c r="DU12" s="698"/>
      <c r="DV12" s="698"/>
      <c r="DW12" s="698"/>
      <c r="DX12" s="698"/>
      <c r="DY12" s="698"/>
      <c r="DZ12" s="698"/>
      <c r="EA12" s="698"/>
      <c r="EB12" s="698"/>
      <c r="EC12" s="698"/>
      <c r="ED12" s="698"/>
      <c r="EE12" s="698"/>
      <c r="EF12" s="698"/>
      <c r="EG12" s="698"/>
      <c r="EH12" s="698"/>
      <c r="EI12" s="698"/>
      <c r="EJ12" s="698"/>
      <c r="EK12" s="698"/>
      <c r="EL12" s="698"/>
      <c r="EM12" s="698"/>
      <c r="EN12" s="698"/>
      <c r="EO12" s="698"/>
      <c r="EP12" s="698"/>
      <c r="EQ12" s="698"/>
      <c r="ER12" s="698"/>
      <c r="ES12" s="698"/>
      <c r="ET12" s="698"/>
      <c r="EU12" s="698"/>
      <c r="EV12" s="698"/>
      <c r="EW12" s="698"/>
      <c r="EX12" s="698"/>
      <c r="EY12" s="698"/>
      <c r="EZ12" s="698"/>
      <c r="FA12" s="698"/>
      <c r="FB12" s="698"/>
      <c r="FC12" s="698"/>
      <c r="FD12" s="698"/>
      <c r="FE12" s="698"/>
      <c r="FF12" s="698"/>
      <c r="FG12" s="698"/>
      <c r="FH12" s="698"/>
      <c r="FI12" s="698"/>
      <c r="FJ12" s="698"/>
      <c r="FK12" s="698"/>
      <c r="FL12" s="698"/>
      <c r="FM12" s="698"/>
      <c r="FN12" s="698"/>
      <c r="FO12" s="698"/>
      <c r="FP12" s="698"/>
      <c r="FQ12" s="698"/>
      <c r="FR12" s="698"/>
      <c r="FS12" s="698"/>
      <c r="FT12" s="698"/>
      <c r="FU12" s="698"/>
      <c r="FV12" s="698"/>
      <c r="FW12" s="698"/>
      <c r="FX12" s="698"/>
      <c r="FY12" s="698"/>
      <c r="FZ12" s="698"/>
      <c r="GA12" s="698"/>
      <c r="GB12" s="698"/>
      <c r="GC12" s="698"/>
      <c r="GD12" s="698"/>
      <c r="GE12" s="698"/>
      <c r="GF12" s="698"/>
      <c r="GG12" s="698"/>
      <c r="GH12" s="698"/>
      <c r="GI12" s="698"/>
      <c r="GJ12" s="698"/>
      <c r="GK12" s="698"/>
      <c r="GL12" s="698"/>
      <c r="GM12" s="698"/>
      <c r="GN12" s="698"/>
      <c r="GO12" s="698"/>
      <c r="GP12" s="698"/>
      <c r="GQ12" s="698"/>
      <c r="GR12" s="698"/>
      <c r="GS12" s="698"/>
      <c r="GT12" s="698"/>
      <c r="GU12" s="698"/>
      <c r="GV12" s="698"/>
      <c r="GW12" s="698"/>
      <c r="GX12" s="698"/>
      <c r="GY12" s="698"/>
      <c r="GZ12" s="698"/>
      <c r="HA12" s="698"/>
      <c r="HB12" s="698"/>
      <c r="HC12" s="698"/>
      <c r="HD12" s="698"/>
      <c r="HE12" s="698"/>
      <c r="HF12" s="698"/>
      <c r="HG12" s="698"/>
      <c r="HH12" s="698"/>
      <c r="HI12" s="698"/>
      <c r="HJ12" s="698"/>
      <c r="HK12" s="698"/>
      <c r="HL12" s="698"/>
      <c r="HM12" s="698"/>
      <c r="HN12" s="698"/>
      <c r="HO12" s="698"/>
      <c r="HP12" s="698"/>
      <c r="HQ12" s="698"/>
      <c r="HR12" s="698"/>
      <c r="HS12" s="698"/>
      <c r="HT12" s="698"/>
      <c r="HU12" s="698"/>
      <c r="HV12" s="698"/>
      <c r="HW12" s="698"/>
      <c r="HX12" s="698"/>
      <c r="HY12" s="698"/>
      <c r="HZ12" s="698"/>
      <c r="IA12" s="698"/>
      <c r="IB12" s="698"/>
      <c r="IC12" s="698"/>
      <c r="ID12" s="698"/>
      <c r="IE12" s="698"/>
      <c r="IF12" s="698"/>
      <c r="IG12" s="698"/>
      <c r="IH12" s="698"/>
      <c r="II12" s="698"/>
      <c r="IJ12" s="698"/>
      <c r="IK12" s="698"/>
      <c r="IL12" s="698"/>
      <c r="IM12" s="698"/>
      <c r="IN12" s="698"/>
      <c r="IO12" s="698"/>
      <c r="IP12" s="698"/>
      <c r="IQ12" s="698"/>
      <c r="IR12" s="698"/>
      <c r="IS12" s="698"/>
      <c r="IT12" s="698"/>
      <c r="IU12" s="698"/>
      <c r="IV12" s="698"/>
      <c r="IW12" s="698"/>
      <c r="IX12" s="698"/>
      <c r="IY12" s="698"/>
      <c r="IZ12" s="698"/>
      <c r="JA12" s="698"/>
      <c r="JB12" s="698"/>
      <c r="JC12" s="698"/>
      <c r="JD12" s="698"/>
      <c r="JE12" s="698"/>
      <c r="JF12" s="698"/>
      <c r="JG12" s="698"/>
      <c r="JH12" s="698"/>
      <c r="JI12" s="698"/>
      <c r="JJ12" s="698"/>
      <c r="JK12" s="698"/>
      <c r="JL12" s="698"/>
      <c r="JM12" s="698"/>
      <c r="JN12" s="698"/>
      <c r="JO12" s="698"/>
      <c r="JP12" s="698"/>
      <c r="JQ12" s="698"/>
      <c r="JR12" s="698"/>
      <c r="JS12" s="698"/>
      <c r="JT12" s="698"/>
      <c r="JU12" s="698"/>
      <c r="JV12" s="698"/>
      <c r="JW12" s="698"/>
      <c r="JX12" s="698"/>
      <c r="JY12" s="698"/>
      <c r="JZ12" s="698"/>
      <c r="KA12" s="698"/>
      <c r="KB12" s="698"/>
      <c r="KC12" s="698"/>
      <c r="KD12" s="698"/>
      <c r="KE12" s="698"/>
      <c r="KF12" s="698"/>
      <c r="KG12" s="698"/>
      <c r="KH12" s="698"/>
      <c r="KI12" s="698"/>
      <c r="KJ12" s="698"/>
      <c r="KK12" s="698"/>
      <c r="KL12" s="698"/>
      <c r="KM12" s="698"/>
      <c r="KN12" s="698"/>
      <c r="KO12" s="698"/>
      <c r="KP12" s="698"/>
      <c r="KQ12" s="698"/>
      <c r="KR12" s="698"/>
      <c r="KS12" s="698"/>
      <c r="KT12" s="698"/>
      <c r="KU12" s="698"/>
      <c r="KV12" s="698"/>
      <c r="KW12" s="698"/>
      <c r="KX12" s="698"/>
      <c r="KY12" s="698"/>
      <c r="KZ12" s="698"/>
      <c r="LA12" s="698"/>
      <c r="LB12" s="698"/>
      <c r="LC12" s="698"/>
      <c r="LD12" s="698"/>
      <c r="LE12" s="698"/>
      <c r="LF12" s="698"/>
      <c r="LG12" s="698"/>
      <c r="LH12" s="698"/>
      <c r="LI12" s="698"/>
      <c r="LJ12" s="698"/>
      <c r="LK12" s="698"/>
      <c r="LL12" s="698"/>
      <c r="LM12" s="698"/>
      <c r="LN12" s="698"/>
      <c r="LO12" s="698"/>
      <c r="LP12" s="698"/>
      <c r="LQ12" s="698"/>
      <c r="LR12" s="698"/>
      <c r="LS12" s="698"/>
      <c r="LT12" s="698"/>
      <c r="LU12" s="698"/>
      <c r="LV12" s="698"/>
      <c r="LW12" s="698"/>
      <c r="LX12" s="698"/>
      <c r="LY12" s="698"/>
      <c r="LZ12" s="698"/>
      <c r="MA12" s="698"/>
      <c r="MB12" s="698"/>
      <c r="MC12" s="698"/>
      <c r="MD12" s="698"/>
      <c r="ME12" s="698"/>
      <c r="MF12" s="698"/>
      <c r="MG12" s="698"/>
      <c r="MH12" s="698"/>
      <c r="MI12" s="698"/>
      <c r="MJ12" s="698"/>
      <c r="MK12" s="698"/>
      <c r="ML12" s="698"/>
      <c r="MM12" s="698"/>
      <c r="MN12" s="698"/>
      <c r="MO12" s="698"/>
      <c r="MP12" s="698"/>
      <c r="MQ12" s="698"/>
      <c r="MR12" s="698"/>
      <c r="MS12" s="698"/>
      <c r="MT12" s="698"/>
      <c r="MU12" s="698"/>
      <c r="MV12" s="698"/>
      <c r="MW12" s="698"/>
      <c r="MX12" s="698"/>
      <c r="MY12" s="698"/>
      <c r="MZ12" s="698"/>
      <c r="NA12" s="698"/>
      <c r="NB12" s="698"/>
      <c r="NC12" s="698"/>
      <c r="ND12" s="698"/>
      <c r="NE12" s="698"/>
      <c r="NF12" s="698"/>
      <c r="NG12" s="698"/>
      <c r="NH12" s="698"/>
      <c r="NI12" s="698"/>
      <c r="NJ12" s="698"/>
      <c r="NK12" s="698"/>
      <c r="NL12" s="698"/>
      <c r="NM12" s="698"/>
      <c r="NN12" s="698"/>
      <c r="NO12" s="698"/>
      <c r="NP12" s="698"/>
      <c r="NQ12" s="698"/>
      <c r="NR12" s="698"/>
      <c r="NS12" s="698"/>
      <c r="NT12" s="698"/>
      <c r="NU12" s="698"/>
      <c r="NV12" s="698"/>
      <c r="NW12" s="698"/>
      <c r="NX12" s="698"/>
      <c r="NY12" s="698"/>
      <c r="NZ12" s="698"/>
      <c r="OA12" s="698"/>
      <c r="OB12" s="698"/>
      <c r="OC12" s="698"/>
      <c r="OD12" s="698"/>
      <c r="OE12" s="698"/>
      <c r="OF12" s="698"/>
      <c r="OG12" s="698"/>
      <c r="OH12" s="698"/>
      <c r="OI12" s="698"/>
      <c r="OJ12" s="698"/>
      <c r="OK12" s="698"/>
      <c r="OL12" s="698"/>
      <c r="OM12" s="698"/>
      <c r="ON12" s="698"/>
      <c r="OO12" s="698"/>
      <c r="OP12" s="698"/>
      <c r="OQ12" s="698"/>
      <c r="OR12" s="698"/>
      <c r="OS12" s="698"/>
      <c r="OT12" s="698"/>
      <c r="OU12" s="698"/>
      <c r="OV12" s="698"/>
      <c r="OW12" s="698"/>
      <c r="OX12" s="698"/>
      <c r="OY12" s="698"/>
      <c r="OZ12" s="698"/>
      <c r="PA12" s="698"/>
      <c r="PB12" s="698"/>
      <c r="PC12" s="698"/>
      <c r="PD12" s="698"/>
      <c r="PE12" s="698"/>
      <c r="PF12" s="698"/>
      <c r="PG12" s="698"/>
      <c r="PH12" s="698"/>
      <c r="PI12" s="698"/>
      <c r="PJ12" s="698"/>
      <c r="PK12" s="698"/>
      <c r="PL12" s="698"/>
      <c r="PM12" s="698"/>
      <c r="PN12" s="698"/>
      <c r="PO12" s="698"/>
      <c r="PP12" s="698"/>
      <c r="PQ12" s="698"/>
      <c r="PR12" s="698"/>
      <c r="PS12" s="698"/>
      <c r="PT12" s="698"/>
      <c r="PU12" s="698"/>
      <c r="PV12" s="698"/>
      <c r="PW12" s="698"/>
      <c r="PX12" s="698"/>
      <c r="PY12" s="698"/>
      <c r="PZ12" s="698"/>
      <c r="QA12" s="698"/>
      <c r="QB12" s="698"/>
      <c r="QC12" s="698"/>
      <c r="QD12" s="698"/>
      <c r="QE12" s="698"/>
      <c r="QF12" s="698"/>
      <c r="QG12" s="698"/>
      <c r="QH12" s="698"/>
      <c r="QI12" s="698"/>
      <c r="QJ12" s="698"/>
      <c r="QK12" s="698"/>
      <c r="QL12" s="698"/>
      <c r="QM12" s="698"/>
      <c r="QN12" s="698"/>
      <c r="QO12" s="698"/>
      <c r="QP12" s="698"/>
      <c r="QQ12" s="698"/>
      <c r="QR12" s="698"/>
      <c r="QS12" s="698"/>
      <c r="QT12" s="698"/>
      <c r="QU12" s="698"/>
      <c r="QV12" s="698"/>
      <c r="QW12" s="698"/>
      <c r="QX12" s="698"/>
      <c r="QY12" s="698"/>
      <c r="QZ12" s="698"/>
      <c r="RA12" s="698"/>
      <c r="RB12" s="698"/>
      <c r="RC12" s="698"/>
      <c r="RD12" s="698"/>
      <c r="RE12" s="698"/>
      <c r="RF12" s="698"/>
      <c r="RG12" s="698"/>
      <c r="RH12" s="698"/>
      <c r="RI12" s="698"/>
      <c r="RJ12" s="698"/>
      <c r="RK12" s="698"/>
      <c r="RL12" s="698"/>
      <c r="RM12" s="698"/>
      <c r="RN12" s="698"/>
      <c r="RO12" s="698"/>
      <c r="RP12" s="698"/>
      <c r="RQ12" s="698"/>
      <c r="RR12" s="698"/>
      <c r="RS12" s="698"/>
      <c r="RT12" s="698"/>
      <c r="RU12" s="698"/>
      <c r="RV12" s="698"/>
      <c r="RW12" s="698"/>
      <c r="RX12" s="698"/>
      <c r="RY12" s="698"/>
      <c r="RZ12" s="698"/>
      <c r="SA12" s="698"/>
      <c r="SB12" s="698"/>
      <c r="SC12" s="698"/>
      <c r="SD12" s="698"/>
      <c r="SE12" s="698"/>
      <c r="SF12" s="698"/>
      <c r="SG12" s="698"/>
      <c r="SH12" s="698"/>
      <c r="SI12" s="698"/>
      <c r="SJ12" s="698"/>
      <c r="SK12" s="698"/>
      <c r="SL12" s="698"/>
      <c r="SM12" s="698"/>
      <c r="SN12" s="698"/>
      <c r="SO12" s="698"/>
      <c r="SP12" s="698"/>
      <c r="SQ12" s="698"/>
      <c r="SR12" s="698"/>
      <c r="SS12" s="698"/>
      <c r="ST12" s="698"/>
      <c r="SU12" s="698"/>
      <c r="SV12" s="698"/>
      <c r="SW12" s="698"/>
      <c r="SX12" s="698"/>
      <c r="SY12" s="698"/>
      <c r="SZ12" s="698"/>
      <c r="TA12" s="698"/>
      <c r="TB12" s="698"/>
      <c r="TC12" s="698"/>
      <c r="TD12" s="698"/>
      <c r="TE12" s="698"/>
      <c r="TF12" s="698"/>
      <c r="TG12" s="698"/>
      <c r="TH12" s="698"/>
      <c r="TI12" s="698"/>
      <c r="TJ12" s="698"/>
      <c r="TK12" s="698"/>
      <c r="TL12" s="698"/>
      <c r="TM12" s="698"/>
      <c r="TN12" s="698"/>
      <c r="TO12" s="698"/>
      <c r="TP12" s="698"/>
      <c r="TQ12" s="698"/>
      <c r="TR12" s="698"/>
      <c r="TS12" s="698"/>
      <c r="TT12" s="698"/>
      <c r="TU12" s="698"/>
      <c r="TV12" s="698"/>
      <c r="TW12" s="698"/>
      <c r="TX12" s="698"/>
      <c r="TY12" s="698"/>
      <c r="TZ12" s="698"/>
      <c r="UA12" s="698"/>
      <c r="UB12" s="698"/>
      <c r="UC12" s="698"/>
      <c r="UD12" s="698"/>
      <c r="UE12" s="698"/>
      <c r="UF12" s="698"/>
      <c r="UG12" s="698"/>
      <c r="UH12" s="698"/>
      <c r="UI12" s="698"/>
      <c r="UJ12" s="698"/>
      <c r="UK12" s="698"/>
      <c r="UL12" s="698"/>
      <c r="UM12" s="698"/>
      <c r="UN12" s="698"/>
      <c r="UO12" s="698"/>
      <c r="UP12" s="698"/>
      <c r="UQ12" s="698"/>
      <c r="UR12" s="698"/>
      <c r="US12" s="698"/>
      <c r="UT12" s="698"/>
      <c r="UU12" s="698"/>
      <c r="UV12" s="698"/>
      <c r="UW12" s="698"/>
      <c r="UX12" s="698"/>
      <c r="UY12" s="698"/>
      <c r="UZ12" s="698"/>
      <c r="VA12" s="698"/>
      <c r="VB12" s="698"/>
      <c r="VC12" s="698"/>
      <c r="VD12" s="698"/>
      <c r="VE12" s="698"/>
      <c r="VF12" s="698"/>
      <c r="VG12" s="698"/>
      <c r="VH12" s="698"/>
      <c r="VI12" s="698"/>
      <c r="VJ12" s="698"/>
      <c r="VK12" s="698"/>
      <c r="VL12" s="698"/>
      <c r="VM12" s="698"/>
      <c r="VN12" s="698"/>
      <c r="VO12" s="698"/>
      <c r="VP12" s="698"/>
      <c r="VQ12" s="698"/>
      <c r="VR12" s="698"/>
      <c r="VS12" s="698"/>
      <c r="VT12" s="698"/>
      <c r="VU12" s="698"/>
      <c r="VV12" s="698"/>
      <c r="VW12" s="698"/>
      <c r="VX12" s="698"/>
      <c r="VY12" s="698"/>
      <c r="VZ12" s="698"/>
      <c r="WA12" s="698"/>
      <c r="WB12" s="698"/>
      <c r="WC12" s="698"/>
      <c r="WD12" s="698"/>
      <c r="WE12" s="698"/>
      <c r="WF12" s="698"/>
      <c r="WG12" s="698"/>
      <c r="WH12" s="698"/>
      <c r="WI12" s="698"/>
      <c r="WJ12" s="698"/>
      <c r="WK12" s="698"/>
      <c r="WL12" s="698"/>
      <c r="WM12" s="698"/>
      <c r="WN12" s="698"/>
      <c r="WO12" s="698"/>
      <c r="WP12" s="698"/>
      <c r="WQ12" s="698"/>
      <c r="WR12" s="698"/>
      <c r="WS12" s="698"/>
      <c r="WT12" s="698"/>
      <c r="WU12" s="698"/>
      <c r="WV12" s="698"/>
      <c r="WW12" s="698"/>
      <c r="WX12" s="698"/>
      <c r="WY12" s="698"/>
      <c r="WZ12" s="698"/>
      <c r="XA12" s="698"/>
      <c r="XB12" s="698"/>
      <c r="XC12" s="698"/>
      <c r="XD12" s="698"/>
      <c r="XE12" s="698"/>
      <c r="XF12" s="698"/>
      <c r="XG12" s="698"/>
      <c r="XH12" s="698"/>
      <c r="XI12" s="698"/>
      <c r="XJ12" s="698"/>
      <c r="XK12" s="698"/>
      <c r="XL12" s="698"/>
      <c r="XM12" s="698"/>
      <c r="XN12" s="698"/>
      <c r="XO12" s="698"/>
      <c r="XP12" s="698"/>
      <c r="XQ12" s="698"/>
      <c r="XR12" s="698"/>
      <c r="XS12" s="698"/>
      <c r="XT12" s="698"/>
      <c r="XU12" s="698"/>
      <c r="XV12" s="698"/>
      <c r="XW12" s="698"/>
      <c r="XX12" s="698"/>
      <c r="XY12" s="698"/>
      <c r="XZ12" s="698"/>
      <c r="YA12" s="698"/>
      <c r="YB12" s="698"/>
      <c r="YC12" s="698"/>
      <c r="YD12" s="698"/>
      <c r="YE12" s="698"/>
      <c r="YF12" s="698"/>
      <c r="YG12" s="698"/>
      <c r="YH12" s="698"/>
      <c r="YI12" s="698"/>
      <c r="YJ12" s="698"/>
      <c r="YK12" s="698"/>
      <c r="YL12" s="698"/>
      <c r="YM12" s="698"/>
      <c r="YN12" s="698"/>
      <c r="YO12" s="698"/>
      <c r="YP12" s="698"/>
      <c r="YQ12" s="698"/>
      <c r="YR12" s="698"/>
      <c r="YS12" s="698"/>
      <c r="YT12" s="698"/>
      <c r="YU12" s="698"/>
      <c r="YV12" s="698"/>
      <c r="YW12" s="698"/>
      <c r="YX12" s="698"/>
      <c r="YY12" s="698"/>
      <c r="YZ12" s="698"/>
      <c r="ZA12" s="698"/>
      <c r="ZB12" s="698"/>
      <c r="ZC12" s="698"/>
      <c r="ZD12" s="698"/>
      <c r="ZE12" s="698"/>
      <c r="ZF12" s="698"/>
      <c r="ZG12" s="698"/>
      <c r="ZH12" s="698"/>
      <c r="ZI12" s="698"/>
      <c r="ZJ12" s="698"/>
      <c r="ZK12" s="698"/>
      <c r="ZL12" s="698"/>
      <c r="ZM12" s="698"/>
      <c r="ZN12" s="698"/>
      <c r="ZO12" s="698"/>
      <c r="ZP12" s="698"/>
      <c r="ZQ12" s="698"/>
      <c r="ZR12" s="698"/>
      <c r="ZS12" s="698"/>
      <c r="ZT12" s="698"/>
      <c r="ZU12" s="698"/>
      <c r="ZV12" s="698"/>
      <c r="ZW12" s="698"/>
      <c r="ZX12" s="698"/>
      <c r="ZY12" s="698"/>
      <c r="ZZ12" s="698"/>
      <c r="AAA12" s="698"/>
      <c r="AAB12" s="698"/>
      <c r="AAC12" s="698"/>
      <c r="AAD12" s="698"/>
      <c r="AAE12" s="698"/>
      <c r="AAF12" s="698"/>
      <c r="AAG12" s="698"/>
      <c r="AAH12" s="698"/>
      <c r="AAI12" s="698"/>
      <c r="AAJ12" s="698"/>
      <c r="AAK12" s="698"/>
      <c r="AAL12" s="698"/>
      <c r="AAM12" s="698"/>
      <c r="AAN12" s="698"/>
      <c r="AAO12" s="698"/>
      <c r="AAP12" s="698"/>
      <c r="AAQ12" s="698"/>
      <c r="AAR12" s="698"/>
      <c r="AAS12" s="698"/>
      <c r="AAT12" s="698"/>
      <c r="AAU12" s="698"/>
      <c r="AAV12" s="698"/>
      <c r="AAW12" s="698"/>
      <c r="AAX12" s="698"/>
      <c r="AAY12" s="698"/>
      <c r="AAZ12" s="698"/>
      <c r="ABA12" s="698"/>
      <c r="ABB12" s="698"/>
      <c r="ABC12" s="698"/>
      <c r="ABD12" s="698"/>
      <c r="ABE12" s="698"/>
      <c r="ABF12" s="698"/>
      <c r="ABG12" s="698"/>
      <c r="ABH12" s="698"/>
      <c r="ABI12" s="698"/>
      <c r="ABJ12" s="698"/>
      <c r="ABK12" s="698"/>
      <c r="ABL12" s="698"/>
      <c r="ABM12" s="698"/>
      <c r="ABN12" s="698"/>
      <c r="ABO12" s="698"/>
      <c r="ABP12" s="698"/>
      <c r="ABQ12" s="698"/>
      <c r="ABR12" s="698"/>
      <c r="ABS12" s="698"/>
      <c r="ABT12" s="698"/>
      <c r="ABU12" s="698"/>
      <c r="ABV12" s="698"/>
      <c r="ABW12" s="698"/>
      <c r="ABX12" s="698"/>
      <c r="ABY12" s="698"/>
      <c r="ABZ12" s="698"/>
      <c r="ACA12" s="698"/>
      <c r="ACB12" s="698"/>
      <c r="ACC12" s="698"/>
      <c r="ACD12" s="698"/>
      <c r="ACE12" s="698"/>
      <c r="ACF12" s="698"/>
      <c r="ACG12" s="698"/>
      <c r="ACH12" s="698"/>
      <c r="ACI12" s="698"/>
      <c r="ACJ12" s="698"/>
      <c r="ACK12" s="698"/>
      <c r="ACL12" s="698"/>
      <c r="ACM12" s="698"/>
      <c r="ACN12" s="698"/>
      <c r="ACO12" s="698"/>
      <c r="ACP12" s="698"/>
      <c r="ACQ12" s="698"/>
      <c r="ACR12" s="698"/>
      <c r="ACS12" s="698"/>
      <c r="ACT12" s="698"/>
      <c r="ACU12" s="698"/>
      <c r="ACV12" s="698"/>
      <c r="ACW12" s="698"/>
      <c r="ACX12" s="698"/>
      <c r="ACY12" s="698"/>
      <c r="ACZ12" s="698"/>
      <c r="ADA12" s="698"/>
      <c r="ADB12" s="698"/>
      <c r="ADC12" s="698"/>
      <c r="ADD12" s="698"/>
      <c r="ADE12" s="698"/>
      <c r="ADF12" s="698"/>
      <c r="ADG12" s="698"/>
      <c r="ADH12" s="698"/>
      <c r="ADI12" s="698"/>
      <c r="ADJ12" s="698"/>
      <c r="ADK12" s="698"/>
      <c r="ADL12" s="698"/>
      <c r="ADM12" s="698"/>
      <c r="ADN12" s="698"/>
      <c r="ADO12" s="698"/>
      <c r="ADP12" s="698"/>
      <c r="ADQ12" s="698"/>
      <c r="ADR12" s="698"/>
      <c r="ADS12" s="698"/>
      <c r="ADT12" s="698"/>
      <c r="ADU12" s="698"/>
      <c r="ADV12" s="698"/>
      <c r="ADW12" s="698"/>
      <c r="ADX12" s="698"/>
      <c r="ADY12" s="698"/>
      <c r="ADZ12" s="698"/>
      <c r="AEA12" s="698"/>
      <c r="AEB12" s="698"/>
      <c r="AEC12" s="698"/>
      <c r="AED12" s="698"/>
      <c r="AEE12" s="698"/>
      <c r="AEF12" s="698"/>
      <c r="AEG12" s="698"/>
      <c r="AEH12" s="698"/>
      <c r="AEI12" s="698"/>
      <c r="AEJ12" s="698"/>
      <c r="AEK12" s="698"/>
      <c r="AEL12" s="698"/>
      <c r="AEM12" s="698"/>
      <c r="AEN12" s="698"/>
      <c r="AEO12" s="698"/>
      <c r="AEP12" s="698"/>
      <c r="AEQ12" s="698"/>
      <c r="AER12" s="698"/>
      <c r="AES12" s="698"/>
      <c r="AET12" s="698"/>
      <c r="AEU12" s="698"/>
      <c r="AEV12" s="698"/>
      <c r="AEW12" s="698"/>
      <c r="AEX12" s="698"/>
      <c r="AEY12" s="698"/>
      <c r="AEZ12" s="698"/>
      <c r="AFA12" s="698"/>
      <c r="AFB12" s="698"/>
      <c r="AFC12" s="698"/>
      <c r="AFD12" s="698"/>
      <c r="AFE12" s="698"/>
      <c r="AFF12" s="698"/>
      <c r="AFG12" s="698"/>
      <c r="AFH12" s="698"/>
      <c r="AFI12" s="698"/>
      <c r="AFJ12" s="698"/>
      <c r="AFK12" s="698"/>
      <c r="AFL12" s="698"/>
      <c r="AFM12" s="698"/>
      <c r="AFN12" s="698"/>
      <c r="AFO12" s="698"/>
      <c r="AFP12" s="698"/>
      <c r="AFQ12" s="698"/>
      <c r="AFR12" s="698"/>
      <c r="AFS12" s="698"/>
      <c r="AFT12" s="698"/>
      <c r="AFU12" s="698"/>
      <c r="AFV12" s="698"/>
      <c r="AFW12" s="698"/>
      <c r="AFX12" s="698"/>
      <c r="AFY12" s="698"/>
      <c r="AFZ12" s="698"/>
      <c r="AGA12" s="698"/>
      <c r="AGB12" s="698"/>
      <c r="AGC12" s="698"/>
      <c r="AGD12" s="698"/>
      <c r="AGE12" s="698"/>
      <c r="AGF12" s="698"/>
      <c r="AGG12" s="698"/>
      <c r="AGH12" s="698"/>
      <c r="AGI12" s="698"/>
      <c r="AGJ12" s="698"/>
      <c r="AGK12" s="698"/>
      <c r="AGL12" s="698"/>
      <c r="AGM12" s="698"/>
      <c r="AGN12" s="698"/>
      <c r="AGO12" s="698"/>
      <c r="AGP12" s="698"/>
      <c r="AGQ12" s="698"/>
      <c r="AGR12" s="698"/>
      <c r="AGS12" s="698"/>
      <c r="AGT12" s="698"/>
      <c r="AGU12" s="698"/>
      <c r="AGV12" s="698"/>
      <c r="AGW12" s="698"/>
      <c r="AGX12" s="698"/>
      <c r="AGY12" s="698"/>
      <c r="AGZ12" s="698"/>
      <c r="AHA12" s="698"/>
      <c r="AHB12" s="698"/>
      <c r="AHC12" s="698"/>
      <c r="AHD12" s="698"/>
      <c r="AHE12" s="698"/>
      <c r="AHF12" s="698"/>
      <c r="AHG12" s="698"/>
      <c r="AHH12" s="698"/>
      <c r="AHI12" s="698"/>
      <c r="AHJ12" s="698"/>
      <c r="AHK12" s="698"/>
      <c r="AHL12" s="698"/>
      <c r="AHM12" s="698"/>
      <c r="AHN12" s="698"/>
      <c r="AHO12" s="698"/>
      <c r="AHP12" s="698"/>
      <c r="AHQ12" s="698"/>
      <c r="AHR12" s="698"/>
      <c r="AHS12" s="698"/>
      <c r="AHT12" s="698"/>
      <c r="AHU12" s="698"/>
      <c r="AHV12" s="698"/>
      <c r="AHW12" s="698"/>
      <c r="AHX12" s="698"/>
      <c r="AHY12" s="698"/>
      <c r="AHZ12" s="698"/>
      <c r="AIA12" s="698"/>
      <c r="AIB12" s="698"/>
      <c r="AIC12" s="698"/>
      <c r="AID12" s="698"/>
      <c r="AIE12" s="698"/>
      <c r="AIF12" s="698"/>
      <c r="AIG12" s="698"/>
      <c r="AIH12" s="698"/>
      <c r="AII12" s="698"/>
      <c r="AIJ12" s="698"/>
      <c r="AIK12" s="698"/>
      <c r="AIL12" s="698"/>
      <c r="AIM12" s="698"/>
      <c r="AIN12" s="698"/>
      <c r="AIO12" s="698"/>
      <c r="AIP12" s="698"/>
      <c r="AIQ12" s="698"/>
      <c r="AIR12" s="698"/>
      <c r="AIS12" s="698"/>
      <c r="AIT12" s="698"/>
      <c r="AIU12" s="698"/>
      <c r="AIV12" s="698"/>
      <c r="AIW12" s="698"/>
      <c r="AIX12" s="698"/>
      <c r="AIY12" s="698"/>
      <c r="AIZ12" s="698"/>
      <c r="AJA12" s="698"/>
      <c r="AJB12" s="698"/>
      <c r="AJC12" s="698"/>
      <c r="AJD12" s="698"/>
      <c r="AJE12" s="698"/>
      <c r="AJF12" s="698"/>
      <c r="AJG12" s="698"/>
      <c r="AJH12" s="698"/>
      <c r="AJI12" s="698"/>
      <c r="AJJ12" s="698"/>
      <c r="AJK12" s="698"/>
      <c r="AJL12" s="698"/>
      <c r="AJM12" s="698"/>
      <c r="AJN12" s="698"/>
      <c r="AJO12" s="698"/>
      <c r="AJP12" s="698"/>
      <c r="AJQ12" s="698"/>
      <c r="AJR12" s="698"/>
      <c r="AJS12" s="698"/>
      <c r="AJT12" s="698"/>
      <c r="AJU12" s="698"/>
      <c r="AJV12" s="698"/>
      <c r="AJW12" s="698"/>
      <c r="AJX12" s="698"/>
      <c r="AJY12" s="698"/>
      <c r="AJZ12" s="698"/>
      <c r="AKA12" s="698"/>
      <c r="AKB12" s="698"/>
      <c r="AKC12" s="698"/>
      <c r="AKD12" s="698"/>
      <c r="AKE12" s="698"/>
      <c r="AKF12" s="698"/>
      <c r="AKG12" s="698"/>
      <c r="AKH12" s="698"/>
      <c r="AKI12" s="698"/>
      <c r="AKJ12" s="698"/>
      <c r="AKK12" s="698"/>
      <c r="AKL12" s="698"/>
      <c r="AKM12" s="698"/>
      <c r="AKN12" s="698"/>
      <c r="AKO12" s="698"/>
      <c r="AKP12" s="698"/>
      <c r="AKQ12" s="698"/>
      <c r="AKR12" s="698"/>
      <c r="AKS12" s="698"/>
      <c r="AKT12" s="698"/>
      <c r="AKU12" s="698"/>
      <c r="AKV12" s="698"/>
      <c r="AKW12" s="698"/>
      <c r="AKX12" s="698"/>
      <c r="AKY12" s="698"/>
      <c r="AKZ12" s="698"/>
      <c r="ALA12" s="698"/>
      <c r="ALB12" s="698"/>
      <c r="ALC12" s="698"/>
      <c r="ALD12" s="698"/>
      <c r="ALE12" s="698"/>
      <c r="ALF12" s="698"/>
      <c r="ALG12" s="698"/>
      <c r="ALH12" s="698"/>
      <c r="ALI12" s="698"/>
      <c r="ALJ12" s="698"/>
      <c r="ALK12" s="698"/>
      <c r="ALL12" s="698"/>
      <c r="ALM12" s="698"/>
      <c r="ALN12" s="698"/>
      <c r="ALO12" s="698"/>
      <c r="ALP12" s="698"/>
      <c r="ALQ12" s="698"/>
      <c r="ALR12" s="698"/>
      <c r="ALS12" s="698"/>
      <c r="ALT12" s="698"/>
      <c r="ALU12" s="698"/>
      <c r="ALV12" s="698"/>
      <c r="ALW12" s="698"/>
      <c r="ALX12" s="698"/>
      <c r="ALY12" s="698"/>
      <c r="ALZ12" s="698"/>
      <c r="AMA12" s="698"/>
      <c r="AMB12" s="698"/>
      <c r="AMC12" s="698"/>
      <c r="AMD12" s="698"/>
      <c r="AME12" s="698"/>
      <c r="AMF12" s="698"/>
      <c r="AMG12" s="698"/>
      <c r="AMH12" s="698"/>
      <c r="AMI12" s="698"/>
      <c r="AMJ12" s="698"/>
      <c r="AMK12" s="698"/>
      <c r="AML12" s="698"/>
      <c r="AMM12" s="698"/>
      <c r="AMN12" s="698"/>
      <c r="AMO12" s="698"/>
      <c r="AMP12" s="698"/>
      <c r="AMQ12" s="698"/>
      <c r="AMR12" s="698"/>
      <c r="AMS12" s="698"/>
      <c r="AMT12" s="698"/>
      <c r="AMU12" s="698"/>
      <c r="AMV12" s="698"/>
      <c r="AMW12" s="698"/>
    </row>
    <row r="13" spans="1:1037" s="117" customFormat="1" ht="15" customHeight="1" x14ac:dyDescent="0.3">
      <c r="A13" s="194"/>
      <c r="B13" s="786" t="s">
        <v>3605</v>
      </c>
      <c r="C13" s="786" t="s">
        <v>3666</v>
      </c>
      <c r="D13" s="425" t="s">
        <v>3604</v>
      </c>
      <c r="E13" s="194"/>
      <c r="F13" s="730" t="s">
        <v>1630</v>
      </c>
      <c r="G13" s="181" t="s">
        <v>498</v>
      </c>
      <c r="H13" s="729" t="s">
        <v>823</v>
      </c>
      <c r="I13" s="183"/>
      <c r="J13" s="826" t="s">
        <v>885</v>
      </c>
      <c r="K13" s="826" t="s">
        <v>494</v>
      </c>
      <c r="L13" s="826"/>
      <c r="M13" s="183"/>
      <c r="N13" s="1572" t="s">
        <v>482</v>
      </c>
      <c r="O13" s="1573"/>
      <c r="P13" s="1574"/>
      <c r="Q13" s="262"/>
      <c r="R13" s="438"/>
      <c r="S13" s="1560"/>
      <c r="T13" s="1560"/>
      <c r="U13" s="1560"/>
      <c r="V13" s="1560"/>
      <c r="W13" s="1560"/>
      <c r="X13" s="1560"/>
      <c r="Y13" s="1560"/>
      <c r="Z13" s="698"/>
      <c r="AA13" s="698"/>
      <c r="AB13" s="1571" t="s">
        <v>286</v>
      </c>
      <c r="AC13" s="1571"/>
      <c r="AD13" s="1571"/>
      <c r="AE13" s="1571"/>
      <c r="AF13" s="1571"/>
      <c r="AG13" s="1571"/>
      <c r="AH13" s="698"/>
      <c r="AI13" s="698"/>
      <c r="AJ13" s="130"/>
      <c r="AK13" s="156" t="s">
        <v>338</v>
      </c>
      <c r="AL13" s="146" t="s">
        <v>337</v>
      </c>
      <c r="AM13" s="145" t="b">
        <v>1</v>
      </c>
      <c r="AO13" s="697"/>
      <c r="AP13" s="118">
        <v>0</v>
      </c>
      <c r="AQ13" s="119">
        <v>1</v>
      </c>
      <c r="AR13" s="119">
        <v>2</v>
      </c>
      <c r="AS13" s="119">
        <v>3</v>
      </c>
      <c r="AT13" s="119">
        <v>4</v>
      </c>
      <c r="AU13" s="119">
        <v>5</v>
      </c>
      <c r="AV13" s="121">
        <v>6</v>
      </c>
      <c r="AX13" s="148">
        <v>1</v>
      </c>
      <c r="AY13" s="153" t="s">
        <v>378</v>
      </c>
      <c r="AZ13" s="139"/>
      <c r="BA13" s="139"/>
      <c r="BF13" s="130" t="s">
        <v>391</v>
      </c>
      <c r="BG13" s="698" t="s">
        <v>392</v>
      </c>
      <c r="BH13" s="698"/>
      <c r="BI13" s="698"/>
      <c r="BJ13" s="698"/>
      <c r="BK13" s="698"/>
      <c r="BL13" s="698"/>
      <c r="BM13" s="698"/>
      <c r="BN13" s="698"/>
      <c r="BO13" s="698"/>
      <c r="BP13" s="698"/>
      <c r="BQ13" s="698"/>
      <c r="BR13" s="698"/>
      <c r="BS13" s="698"/>
      <c r="BT13" s="698"/>
      <c r="BU13" s="698"/>
      <c r="BV13" s="698"/>
      <c r="BW13" s="698"/>
      <c r="BX13" s="698"/>
      <c r="BY13" s="698"/>
      <c r="BZ13" s="698"/>
      <c r="CA13" s="698"/>
      <c r="CB13" s="698"/>
      <c r="CC13" s="698"/>
      <c r="CD13" s="698"/>
      <c r="CE13" s="698"/>
      <c r="CF13" s="698"/>
      <c r="CG13" s="698"/>
      <c r="CH13" s="698"/>
      <c r="CI13" s="698"/>
      <c r="CJ13" s="698"/>
      <c r="CK13" s="698"/>
      <c r="CL13" s="698"/>
      <c r="CM13" s="698"/>
      <c r="CN13" s="698"/>
      <c r="CO13" s="698"/>
      <c r="CP13" s="698"/>
      <c r="CQ13" s="698"/>
      <c r="CR13" s="698"/>
      <c r="CS13" s="698"/>
      <c r="CT13" s="698"/>
      <c r="CU13" s="698"/>
      <c r="CV13" s="698"/>
      <c r="CW13" s="698"/>
      <c r="CX13" s="698"/>
      <c r="CY13" s="698"/>
      <c r="CZ13" s="698"/>
      <c r="DA13" s="698"/>
      <c r="DB13" s="698"/>
      <c r="DC13" s="698"/>
      <c r="DD13" s="698"/>
      <c r="DE13" s="698"/>
      <c r="DF13" s="698"/>
      <c r="DG13" s="698"/>
      <c r="DH13" s="698"/>
      <c r="DI13" s="698"/>
      <c r="DJ13" s="698"/>
      <c r="DK13" s="698"/>
      <c r="DL13" s="698"/>
      <c r="DM13" s="698"/>
      <c r="DN13" s="698"/>
      <c r="DO13" s="698"/>
      <c r="DP13" s="698"/>
      <c r="DQ13" s="698"/>
      <c r="DR13" s="698"/>
      <c r="DS13" s="698"/>
      <c r="DT13" s="698"/>
      <c r="DU13" s="698"/>
      <c r="DV13" s="698"/>
      <c r="DW13" s="698"/>
      <c r="DX13" s="698"/>
      <c r="DY13" s="698"/>
      <c r="DZ13" s="698"/>
      <c r="EA13" s="698"/>
      <c r="EB13" s="698"/>
      <c r="EC13" s="698"/>
      <c r="ED13" s="698"/>
      <c r="EE13" s="698"/>
      <c r="EF13" s="698"/>
      <c r="EG13" s="698"/>
      <c r="EH13" s="698"/>
      <c r="EI13" s="698"/>
      <c r="EJ13" s="698"/>
      <c r="EK13" s="698"/>
      <c r="EL13" s="698"/>
      <c r="EM13" s="698"/>
      <c r="EN13" s="698"/>
      <c r="EO13" s="698"/>
      <c r="EP13" s="698"/>
      <c r="EQ13" s="698"/>
      <c r="ER13" s="698"/>
      <c r="ES13" s="698"/>
      <c r="ET13" s="698"/>
      <c r="EU13" s="698"/>
      <c r="EV13" s="698"/>
      <c r="EW13" s="698"/>
      <c r="EX13" s="698"/>
      <c r="EY13" s="698"/>
      <c r="EZ13" s="698"/>
      <c r="FA13" s="698"/>
      <c r="FB13" s="698"/>
      <c r="FC13" s="698"/>
      <c r="FD13" s="698"/>
      <c r="FE13" s="698"/>
      <c r="FF13" s="698"/>
      <c r="FG13" s="698"/>
      <c r="FH13" s="698"/>
      <c r="FI13" s="698"/>
      <c r="FJ13" s="698"/>
      <c r="FK13" s="698"/>
      <c r="FL13" s="698"/>
      <c r="FM13" s="698"/>
      <c r="FN13" s="698"/>
      <c r="FO13" s="698"/>
      <c r="FP13" s="698"/>
      <c r="FQ13" s="698"/>
      <c r="FR13" s="698"/>
      <c r="FS13" s="698"/>
      <c r="FT13" s="698"/>
      <c r="FU13" s="698"/>
      <c r="FV13" s="698"/>
      <c r="FW13" s="698"/>
      <c r="FX13" s="698"/>
      <c r="FY13" s="698"/>
      <c r="FZ13" s="698"/>
      <c r="GA13" s="698"/>
      <c r="GB13" s="698"/>
      <c r="GC13" s="698"/>
      <c r="GD13" s="698"/>
      <c r="GE13" s="698"/>
      <c r="GF13" s="698"/>
      <c r="GG13" s="698"/>
      <c r="GH13" s="698"/>
      <c r="GI13" s="698"/>
      <c r="GJ13" s="698"/>
      <c r="GK13" s="698"/>
      <c r="GL13" s="698"/>
      <c r="GM13" s="698"/>
      <c r="GN13" s="698"/>
      <c r="GO13" s="698"/>
      <c r="GP13" s="698"/>
      <c r="GQ13" s="698"/>
      <c r="GR13" s="698"/>
      <c r="GS13" s="698"/>
      <c r="GT13" s="698"/>
      <c r="GU13" s="698"/>
      <c r="GV13" s="698"/>
      <c r="GW13" s="698"/>
      <c r="GX13" s="698"/>
      <c r="GY13" s="698"/>
      <c r="GZ13" s="698"/>
      <c r="HA13" s="698"/>
      <c r="HB13" s="698"/>
      <c r="HC13" s="698"/>
      <c r="HD13" s="698"/>
      <c r="HE13" s="698"/>
      <c r="HF13" s="698"/>
      <c r="HG13" s="698"/>
      <c r="HH13" s="698"/>
      <c r="HI13" s="698"/>
      <c r="HJ13" s="698"/>
      <c r="HK13" s="698"/>
      <c r="HL13" s="698"/>
      <c r="HM13" s="698"/>
      <c r="HN13" s="698"/>
      <c r="HO13" s="698"/>
      <c r="HP13" s="698"/>
      <c r="HQ13" s="698"/>
      <c r="HR13" s="698"/>
      <c r="HS13" s="698"/>
      <c r="HT13" s="698"/>
      <c r="HU13" s="698"/>
      <c r="HV13" s="698"/>
      <c r="HW13" s="698"/>
      <c r="HX13" s="698"/>
      <c r="HY13" s="698"/>
      <c r="HZ13" s="698"/>
      <c r="IA13" s="698"/>
      <c r="IB13" s="698"/>
      <c r="IC13" s="698"/>
      <c r="ID13" s="698"/>
      <c r="IE13" s="698"/>
      <c r="IF13" s="698"/>
      <c r="IG13" s="698"/>
      <c r="IH13" s="698"/>
      <c r="II13" s="698"/>
      <c r="IJ13" s="698"/>
      <c r="IK13" s="698"/>
      <c r="IL13" s="698"/>
      <c r="IM13" s="698"/>
      <c r="IN13" s="698"/>
      <c r="IO13" s="698"/>
      <c r="IP13" s="698"/>
      <c r="IQ13" s="698"/>
      <c r="IR13" s="698"/>
      <c r="IS13" s="698"/>
      <c r="IT13" s="698"/>
      <c r="IU13" s="698"/>
      <c r="IV13" s="698"/>
      <c r="IW13" s="698"/>
      <c r="IX13" s="698"/>
      <c r="IY13" s="698"/>
      <c r="IZ13" s="698"/>
      <c r="JA13" s="698"/>
      <c r="JB13" s="698"/>
      <c r="JC13" s="698"/>
      <c r="JD13" s="698"/>
      <c r="JE13" s="698"/>
      <c r="JF13" s="698"/>
      <c r="JG13" s="698"/>
      <c r="JH13" s="698"/>
      <c r="JI13" s="698"/>
      <c r="JJ13" s="698"/>
      <c r="JK13" s="698"/>
      <c r="JL13" s="698"/>
      <c r="JM13" s="698"/>
      <c r="JN13" s="698"/>
      <c r="JO13" s="698"/>
      <c r="JP13" s="698"/>
      <c r="JQ13" s="698"/>
      <c r="JR13" s="698"/>
      <c r="JS13" s="698"/>
      <c r="JT13" s="698"/>
      <c r="JU13" s="698"/>
      <c r="JV13" s="698"/>
      <c r="JW13" s="698"/>
      <c r="JX13" s="698"/>
      <c r="JY13" s="698"/>
      <c r="JZ13" s="698"/>
      <c r="KA13" s="698"/>
      <c r="KB13" s="698"/>
      <c r="KC13" s="698"/>
      <c r="KD13" s="698"/>
      <c r="KE13" s="698"/>
      <c r="KF13" s="698"/>
      <c r="KG13" s="698"/>
      <c r="KH13" s="698"/>
      <c r="KI13" s="698"/>
      <c r="KJ13" s="698"/>
      <c r="KK13" s="698"/>
      <c r="KL13" s="698"/>
      <c r="KM13" s="698"/>
      <c r="KN13" s="698"/>
      <c r="KO13" s="698"/>
      <c r="KP13" s="698"/>
      <c r="KQ13" s="698"/>
      <c r="KR13" s="698"/>
      <c r="KS13" s="698"/>
      <c r="KT13" s="698"/>
      <c r="KU13" s="698"/>
      <c r="KV13" s="698"/>
      <c r="KW13" s="698"/>
      <c r="KX13" s="698"/>
      <c r="KY13" s="698"/>
      <c r="KZ13" s="698"/>
      <c r="LA13" s="698"/>
      <c r="LB13" s="698"/>
      <c r="LC13" s="698"/>
      <c r="LD13" s="698"/>
      <c r="LE13" s="698"/>
      <c r="LF13" s="698"/>
      <c r="LG13" s="698"/>
      <c r="LH13" s="698"/>
      <c r="LI13" s="698"/>
      <c r="LJ13" s="698"/>
      <c r="LK13" s="698"/>
      <c r="LL13" s="698"/>
      <c r="LM13" s="698"/>
      <c r="LN13" s="698"/>
      <c r="LO13" s="698"/>
      <c r="LP13" s="698"/>
      <c r="LQ13" s="698"/>
      <c r="LR13" s="698"/>
      <c r="LS13" s="698"/>
      <c r="LT13" s="698"/>
      <c r="LU13" s="698"/>
      <c r="LV13" s="698"/>
      <c r="LW13" s="698"/>
      <c r="LX13" s="698"/>
      <c r="LY13" s="698"/>
      <c r="LZ13" s="698"/>
      <c r="MA13" s="698"/>
      <c r="MB13" s="698"/>
      <c r="MC13" s="698"/>
      <c r="MD13" s="698"/>
      <c r="ME13" s="698"/>
      <c r="MF13" s="698"/>
      <c r="MG13" s="698"/>
      <c r="MH13" s="698"/>
      <c r="MI13" s="698"/>
      <c r="MJ13" s="698"/>
      <c r="MK13" s="698"/>
      <c r="ML13" s="698"/>
      <c r="MM13" s="698"/>
      <c r="MN13" s="698"/>
      <c r="MO13" s="698"/>
      <c r="MP13" s="698"/>
      <c r="MQ13" s="698"/>
      <c r="MR13" s="698"/>
      <c r="MS13" s="698"/>
      <c r="MT13" s="698"/>
      <c r="MU13" s="698"/>
      <c r="MV13" s="698"/>
      <c r="MW13" s="698"/>
      <c r="MX13" s="698"/>
      <c r="MY13" s="698"/>
      <c r="MZ13" s="698"/>
      <c r="NA13" s="698"/>
      <c r="NB13" s="698"/>
      <c r="NC13" s="698"/>
      <c r="ND13" s="698"/>
      <c r="NE13" s="698"/>
      <c r="NF13" s="698"/>
      <c r="NG13" s="698"/>
      <c r="NH13" s="698"/>
      <c r="NI13" s="698"/>
      <c r="NJ13" s="698"/>
      <c r="NK13" s="698"/>
      <c r="NL13" s="698"/>
      <c r="NM13" s="698"/>
      <c r="NN13" s="698"/>
      <c r="NO13" s="698"/>
      <c r="NP13" s="698"/>
      <c r="NQ13" s="698"/>
      <c r="NR13" s="698"/>
      <c r="NS13" s="698"/>
      <c r="NT13" s="698"/>
      <c r="NU13" s="698"/>
      <c r="NV13" s="698"/>
      <c r="NW13" s="698"/>
      <c r="NX13" s="698"/>
      <c r="NY13" s="698"/>
      <c r="NZ13" s="698"/>
      <c r="OA13" s="698"/>
      <c r="OB13" s="698"/>
      <c r="OC13" s="698"/>
      <c r="OD13" s="698"/>
      <c r="OE13" s="698"/>
      <c r="OF13" s="698"/>
      <c r="OG13" s="698"/>
      <c r="OH13" s="698"/>
      <c r="OI13" s="698"/>
      <c r="OJ13" s="698"/>
      <c r="OK13" s="698"/>
      <c r="OL13" s="698"/>
      <c r="OM13" s="698"/>
      <c r="ON13" s="698"/>
      <c r="OO13" s="698"/>
      <c r="OP13" s="698"/>
      <c r="OQ13" s="698"/>
      <c r="OR13" s="698"/>
      <c r="OS13" s="698"/>
      <c r="OT13" s="698"/>
      <c r="OU13" s="698"/>
      <c r="OV13" s="698"/>
      <c r="OW13" s="698"/>
      <c r="OX13" s="698"/>
      <c r="OY13" s="698"/>
      <c r="OZ13" s="698"/>
      <c r="PA13" s="698"/>
      <c r="PB13" s="698"/>
      <c r="PC13" s="698"/>
      <c r="PD13" s="698"/>
      <c r="PE13" s="698"/>
      <c r="PF13" s="698"/>
      <c r="PG13" s="698"/>
      <c r="PH13" s="698"/>
      <c r="PI13" s="698"/>
      <c r="PJ13" s="698"/>
      <c r="PK13" s="698"/>
      <c r="PL13" s="698"/>
      <c r="PM13" s="698"/>
      <c r="PN13" s="698"/>
      <c r="PO13" s="698"/>
      <c r="PP13" s="698"/>
      <c r="PQ13" s="698"/>
      <c r="PR13" s="698"/>
      <c r="PS13" s="698"/>
      <c r="PT13" s="698"/>
      <c r="PU13" s="698"/>
      <c r="PV13" s="698"/>
      <c r="PW13" s="698"/>
      <c r="PX13" s="698"/>
      <c r="PY13" s="698"/>
      <c r="PZ13" s="698"/>
      <c r="QA13" s="698"/>
      <c r="QB13" s="698"/>
      <c r="QC13" s="698"/>
      <c r="QD13" s="698"/>
      <c r="QE13" s="698"/>
      <c r="QF13" s="698"/>
      <c r="QG13" s="698"/>
      <c r="QH13" s="698"/>
      <c r="QI13" s="698"/>
      <c r="QJ13" s="698"/>
      <c r="QK13" s="698"/>
      <c r="QL13" s="698"/>
      <c r="QM13" s="698"/>
      <c r="QN13" s="698"/>
      <c r="QO13" s="698"/>
      <c r="QP13" s="698"/>
      <c r="QQ13" s="698"/>
      <c r="QR13" s="698"/>
      <c r="QS13" s="698"/>
      <c r="QT13" s="698"/>
      <c r="QU13" s="698"/>
      <c r="QV13" s="698"/>
      <c r="QW13" s="698"/>
      <c r="QX13" s="698"/>
      <c r="QY13" s="698"/>
      <c r="QZ13" s="698"/>
      <c r="RA13" s="698"/>
      <c r="RB13" s="698"/>
      <c r="RC13" s="698"/>
      <c r="RD13" s="698"/>
      <c r="RE13" s="698"/>
      <c r="RF13" s="698"/>
      <c r="RG13" s="698"/>
      <c r="RH13" s="698"/>
      <c r="RI13" s="698"/>
      <c r="RJ13" s="698"/>
      <c r="RK13" s="698"/>
      <c r="RL13" s="698"/>
      <c r="RM13" s="698"/>
      <c r="RN13" s="698"/>
      <c r="RO13" s="698"/>
      <c r="RP13" s="698"/>
      <c r="RQ13" s="698"/>
      <c r="RR13" s="698"/>
      <c r="RS13" s="698"/>
      <c r="RT13" s="698"/>
      <c r="RU13" s="698"/>
      <c r="RV13" s="698"/>
      <c r="RW13" s="698"/>
      <c r="RX13" s="698"/>
      <c r="RY13" s="698"/>
      <c r="RZ13" s="698"/>
      <c r="SA13" s="698"/>
      <c r="SB13" s="698"/>
      <c r="SC13" s="698"/>
      <c r="SD13" s="698"/>
      <c r="SE13" s="698"/>
      <c r="SF13" s="698"/>
      <c r="SG13" s="698"/>
      <c r="SH13" s="698"/>
      <c r="SI13" s="698"/>
      <c r="SJ13" s="698"/>
      <c r="SK13" s="698"/>
      <c r="SL13" s="698"/>
      <c r="SM13" s="698"/>
      <c r="SN13" s="698"/>
      <c r="SO13" s="698"/>
      <c r="SP13" s="698"/>
      <c r="SQ13" s="698"/>
      <c r="SR13" s="698"/>
      <c r="SS13" s="698"/>
      <c r="ST13" s="698"/>
      <c r="SU13" s="698"/>
      <c r="SV13" s="698"/>
      <c r="SW13" s="698"/>
      <c r="SX13" s="698"/>
      <c r="SY13" s="698"/>
      <c r="SZ13" s="698"/>
      <c r="TA13" s="698"/>
      <c r="TB13" s="698"/>
      <c r="TC13" s="698"/>
      <c r="TD13" s="698"/>
      <c r="TE13" s="698"/>
      <c r="TF13" s="698"/>
      <c r="TG13" s="698"/>
      <c r="TH13" s="698"/>
      <c r="TI13" s="698"/>
      <c r="TJ13" s="698"/>
      <c r="TK13" s="698"/>
      <c r="TL13" s="698"/>
      <c r="TM13" s="698"/>
      <c r="TN13" s="698"/>
      <c r="TO13" s="698"/>
      <c r="TP13" s="698"/>
      <c r="TQ13" s="698"/>
      <c r="TR13" s="698"/>
      <c r="TS13" s="698"/>
      <c r="TT13" s="698"/>
      <c r="TU13" s="698"/>
      <c r="TV13" s="698"/>
      <c r="TW13" s="698"/>
      <c r="TX13" s="698"/>
      <c r="TY13" s="698"/>
      <c r="TZ13" s="698"/>
      <c r="UA13" s="698"/>
      <c r="UB13" s="698"/>
      <c r="UC13" s="698"/>
      <c r="UD13" s="698"/>
      <c r="UE13" s="698"/>
      <c r="UF13" s="698"/>
      <c r="UG13" s="698"/>
      <c r="UH13" s="698"/>
      <c r="UI13" s="698"/>
      <c r="UJ13" s="698"/>
      <c r="UK13" s="698"/>
      <c r="UL13" s="698"/>
      <c r="UM13" s="698"/>
      <c r="UN13" s="698"/>
      <c r="UO13" s="698"/>
      <c r="UP13" s="698"/>
      <c r="UQ13" s="698"/>
      <c r="UR13" s="698"/>
      <c r="US13" s="698"/>
      <c r="UT13" s="698"/>
      <c r="UU13" s="698"/>
      <c r="UV13" s="698"/>
      <c r="UW13" s="698"/>
      <c r="UX13" s="698"/>
      <c r="UY13" s="698"/>
      <c r="UZ13" s="698"/>
      <c r="VA13" s="698"/>
      <c r="VB13" s="698"/>
      <c r="VC13" s="698"/>
      <c r="VD13" s="698"/>
      <c r="VE13" s="698"/>
      <c r="VF13" s="698"/>
      <c r="VG13" s="698"/>
      <c r="VH13" s="698"/>
      <c r="VI13" s="698"/>
      <c r="VJ13" s="698"/>
      <c r="VK13" s="698"/>
      <c r="VL13" s="698"/>
      <c r="VM13" s="698"/>
      <c r="VN13" s="698"/>
      <c r="VO13" s="698"/>
      <c r="VP13" s="698"/>
      <c r="VQ13" s="698"/>
      <c r="VR13" s="698"/>
      <c r="VS13" s="698"/>
      <c r="VT13" s="698"/>
      <c r="VU13" s="698"/>
      <c r="VV13" s="698"/>
      <c r="VW13" s="698"/>
      <c r="VX13" s="698"/>
      <c r="VY13" s="698"/>
      <c r="VZ13" s="698"/>
      <c r="WA13" s="698"/>
      <c r="WB13" s="698"/>
      <c r="WC13" s="698"/>
      <c r="WD13" s="698"/>
      <c r="WE13" s="698"/>
      <c r="WF13" s="698"/>
      <c r="WG13" s="698"/>
      <c r="WH13" s="698"/>
      <c r="WI13" s="698"/>
      <c r="WJ13" s="698"/>
      <c r="WK13" s="698"/>
      <c r="WL13" s="698"/>
      <c r="WM13" s="698"/>
      <c r="WN13" s="698"/>
      <c r="WO13" s="698"/>
      <c r="WP13" s="698"/>
      <c r="WQ13" s="698"/>
      <c r="WR13" s="698"/>
      <c r="WS13" s="698"/>
      <c r="WT13" s="698"/>
      <c r="WU13" s="698"/>
      <c r="WV13" s="698"/>
      <c r="WW13" s="698"/>
      <c r="WX13" s="698"/>
      <c r="WY13" s="698"/>
      <c r="WZ13" s="698"/>
      <c r="XA13" s="698"/>
      <c r="XB13" s="698"/>
      <c r="XC13" s="698"/>
      <c r="XD13" s="698"/>
      <c r="XE13" s="698"/>
      <c r="XF13" s="698"/>
      <c r="XG13" s="698"/>
      <c r="XH13" s="698"/>
      <c r="XI13" s="698"/>
      <c r="XJ13" s="698"/>
      <c r="XK13" s="698"/>
      <c r="XL13" s="698"/>
      <c r="XM13" s="698"/>
      <c r="XN13" s="698"/>
      <c r="XO13" s="698"/>
      <c r="XP13" s="698"/>
      <c r="XQ13" s="698"/>
      <c r="XR13" s="698"/>
      <c r="XS13" s="698"/>
      <c r="XT13" s="698"/>
      <c r="XU13" s="698"/>
      <c r="XV13" s="698"/>
      <c r="XW13" s="698"/>
      <c r="XX13" s="698"/>
      <c r="XY13" s="698"/>
      <c r="XZ13" s="698"/>
      <c r="YA13" s="698"/>
      <c r="YB13" s="698"/>
      <c r="YC13" s="698"/>
      <c r="YD13" s="698"/>
      <c r="YE13" s="698"/>
      <c r="YF13" s="698"/>
      <c r="YG13" s="698"/>
      <c r="YH13" s="698"/>
      <c r="YI13" s="698"/>
      <c r="YJ13" s="698"/>
      <c r="YK13" s="698"/>
      <c r="YL13" s="698"/>
      <c r="YM13" s="698"/>
      <c r="YN13" s="698"/>
      <c r="YO13" s="698"/>
      <c r="YP13" s="698"/>
      <c r="YQ13" s="698"/>
      <c r="YR13" s="698"/>
      <c r="YS13" s="698"/>
      <c r="YT13" s="698"/>
      <c r="YU13" s="698"/>
      <c r="YV13" s="698"/>
      <c r="YW13" s="698"/>
      <c r="YX13" s="698"/>
      <c r="YY13" s="698"/>
      <c r="YZ13" s="698"/>
      <c r="ZA13" s="698"/>
      <c r="ZB13" s="698"/>
      <c r="ZC13" s="698"/>
      <c r="ZD13" s="698"/>
      <c r="ZE13" s="698"/>
      <c r="ZF13" s="698"/>
      <c r="ZG13" s="698"/>
      <c r="ZH13" s="698"/>
      <c r="ZI13" s="698"/>
      <c r="ZJ13" s="698"/>
      <c r="ZK13" s="698"/>
      <c r="ZL13" s="698"/>
      <c r="ZM13" s="698"/>
      <c r="ZN13" s="698"/>
      <c r="ZO13" s="698"/>
      <c r="ZP13" s="698"/>
      <c r="ZQ13" s="698"/>
      <c r="ZR13" s="698"/>
      <c r="ZS13" s="698"/>
      <c r="ZT13" s="698"/>
      <c r="ZU13" s="698"/>
      <c r="ZV13" s="698"/>
      <c r="ZW13" s="698"/>
      <c r="ZX13" s="698"/>
      <c r="ZY13" s="698"/>
      <c r="ZZ13" s="698"/>
      <c r="AAA13" s="698"/>
      <c r="AAB13" s="698"/>
      <c r="AAC13" s="698"/>
      <c r="AAD13" s="698"/>
      <c r="AAE13" s="698"/>
      <c r="AAF13" s="698"/>
      <c r="AAG13" s="698"/>
      <c r="AAH13" s="698"/>
      <c r="AAI13" s="698"/>
      <c r="AAJ13" s="698"/>
      <c r="AAK13" s="698"/>
      <c r="AAL13" s="698"/>
      <c r="AAM13" s="698"/>
      <c r="AAN13" s="698"/>
      <c r="AAO13" s="698"/>
      <c r="AAP13" s="698"/>
      <c r="AAQ13" s="698"/>
      <c r="AAR13" s="698"/>
      <c r="AAS13" s="698"/>
      <c r="AAT13" s="698"/>
      <c r="AAU13" s="698"/>
      <c r="AAV13" s="698"/>
      <c r="AAW13" s="698"/>
      <c r="AAX13" s="698"/>
      <c r="AAY13" s="698"/>
      <c r="AAZ13" s="698"/>
      <c r="ABA13" s="698"/>
      <c r="ABB13" s="698"/>
      <c r="ABC13" s="698"/>
      <c r="ABD13" s="698"/>
      <c r="ABE13" s="698"/>
      <c r="ABF13" s="698"/>
      <c r="ABG13" s="698"/>
      <c r="ABH13" s="698"/>
      <c r="ABI13" s="698"/>
      <c r="ABJ13" s="698"/>
      <c r="ABK13" s="698"/>
      <c r="ABL13" s="698"/>
      <c r="ABM13" s="698"/>
      <c r="ABN13" s="698"/>
      <c r="ABO13" s="698"/>
      <c r="ABP13" s="698"/>
      <c r="ABQ13" s="698"/>
      <c r="ABR13" s="698"/>
      <c r="ABS13" s="698"/>
      <c r="ABT13" s="698"/>
      <c r="ABU13" s="698"/>
      <c r="ABV13" s="698"/>
      <c r="ABW13" s="698"/>
      <c r="ABX13" s="698"/>
      <c r="ABY13" s="698"/>
      <c r="ABZ13" s="698"/>
      <c r="ACA13" s="698"/>
      <c r="ACB13" s="698"/>
      <c r="ACC13" s="698"/>
      <c r="ACD13" s="698"/>
      <c r="ACE13" s="698"/>
      <c r="ACF13" s="698"/>
      <c r="ACG13" s="698"/>
      <c r="ACH13" s="698"/>
      <c r="ACI13" s="698"/>
      <c r="ACJ13" s="698"/>
      <c r="ACK13" s="698"/>
      <c r="ACL13" s="698"/>
      <c r="ACM13" s="698"/>
      <c r="ACN13" s="698"/>
      <c r="ACO13" s="698"/>
      <c r="ACP13" s="698"/>
      <c r="ACQ13" s="698"/>
      <c r="ACR13" s="698"/>
      <c r="ACS13" s="698"/>
      <c r="ACT13" s="698"/>
      <c r="ACU13" s="698"/>
      <c r="ACV13" s="698"/>
      <c r="ACW13" s="698"/>
      <c r="ACX13" s="698"/>
      <c r="ACY13" s="698"/>
      <c r="ACZ13" s="698"/>
      <c r="ADA13" s="698"/>
      <c r="ADB13" s="698"/>
      <c r="ADC13" s="698"/>
      <c r="ADD13" s="698"/>
      <c r="ADE13" s="698"/>
      <c r="ADF13" s="698"/>
      <c r="ADG13" s="698"/>
      <c r="ADH13" s="698"/>
      <c r="ADI13" s="698"/>
      <c r="ADJ13" s="698"/>
      <c r="ADK13" s="698"/>
      <c r="ADL13" s="698"/>
      <c r="ADM13" s="698"/>
      <c r="ADN13" s="698"/>
      <c r="ADO13" s="698"/>
      <c r="ADP13" s="698"/>
      <c r="ADQ13" s="698"/>
      <c r="ADR13" s="698"/>
      <c r="ADS13" s="698"/>
      <c r="ADT13" s="698"/>
      <c r="ADU13" s="698"/>
      <c r="ADV13" s="698"/>
      <c r="ADW13" s="698"/>
      <c r="ADX13" s="698"/>
      <c r="ADY13" s="698"/>
      <c r="ADZ13" s="698"/>
      <c r="AEA13" s="698"/>
      <c r="AEB13" s="698"/>
      <c r="AEC13" s="698"/>
      <c r="AED13" s="698"/>
      <c r="AEE13" s="698"/>
      <c r="AEF13" s="698"/>
      <c r="AEG13" s="698"/>
      <c r="AEH13" s="698"/>
      <c r="AEI13" s="698"/>
      <c r="AEJ13" s="698"/>
      <c r="AEK13" s="698"/>
      <c r="AEL13" s="698"/>
      <c r="AEM13" s="698"/>
      <c r="AEN13" s="698"/>
      <c r="AEO13" s="698"/>
      <c r="AEP13" s="698"/>
      <c r="AEQ13" s="698"/>
      <c r="AER13" s="698"/>
      <c r="AES13" s="698"/>
      <c r="AET13" s="698"/>
      <c r="AEU13" s="698"/>
      <c r="AEV13" s="698"/>
      <c r="AEW13" s="698"/>
      <c r="AEX13" s="698"/>
      <c r="AEY13" s="698"/>
      <c r="AEZ13" s="698"/>
      <c r="AFA13" s="698"/>
      <c r="AFB13" s="698"/>
      <c r="AFC13" s="698"/>
      <c r="AFD13" s="698"/>
      <c r="AFE13" s="698"/>
      <c r="AFF13" s="698"/>
      <c r="AFG13" s="698"/>
      <c r="AFH13" s="698"/>
      <c r="AFI13" s="698"/>
      <c r="AFJ13" s="698"/>
      <c r="AFK13" s="698"/>
      <c r="AFL13" s="698"/>
      <c r="AFM13" s="698"/>
      <c r="AFN13" s="698"/>
      <c r="AFO13" s="698"/>
      <c r="AFP13" s="698"/>
      <c r="AFQ13" s="698"/>
      <c r="AFR13" s="698"/>
      <c r="AFS13" s="698"/>
      <c r="AFT13" s="698"/>
      <c r="AFU13" s="698"/>
      <c r="AFV13" s="698"/>
      <c r="AFW13" s="698"/>
      <c r="AFX13" s="698"/>
      <c r="AFY13" s="698"/>
      <c r="AFZ13" s="698"/>
      <c r="AGA13" s="698"/>
      <c r="AGB13" s="698"/>
      <c r="AGC13" s="698"/>
      <c r="AGD13" s="698"/>
      <c r="AGE13" s="698"/>
      <c r="AGF13" s="698"/>
      <c r="AGG13" s="698"/>
      <c r="AGH13" s="698"/>
      <c r="AGI13" s="698"/>
      <c r="AGJ13" s="698"/>
      <c r="AGK13" s="698"/>
      <c r="AGL13" s="698"/>
      <c r="AGM13" s="698"/>
      <c r="AGN13" s="698"/>
      <c r="AGO13" s="698"/>
      <c r="AGP13" s="698"/>
      <c r="AGQ13" s="698"/>
      <c r="AGR13" s="698"/>
      <c r="AGS13" s="698"/>
      <c r="AGT13" s="698"/>
      <c r="AGU13" s="698"/>
      <c r="AGV13" s="698"/>
      <c r="AGW13" s="698"/>
      <c r="AGX13" s="698"/>
      <c r="AGY13" s="698"/>
      <c r="AGZ13" s="698"/>
      <c r="AHA13" s="698"/>
      <c r="AHB13" s="698"/>
      <c r="AHC13" s="698"/>
      <c r="AHD13" s="698"/>
      <c r="AHE13" s="698"/>
      <c r="AHF13" s="698"/>
      <c r="AHG13" s="698"/>
      <c r="AHH13" s="698"/>
      <c r="AHI13" s="698"/>
      <c r="AHJ13" s="698"/>
      <c r="AHK13" s="698"/>
      <c r="AHL13" s="698"/>
      <c r="AHM13" s="698"/>
      <c r="AHN13" s="698"/>
      <c r="AHO13" s="698"/>
      <c r="AHP13" s="698"/>
      <c r="AHQ13" s="698"/>
      <c r="AHR13" s="698"/>
      <c r="AHS13" s="698"/>
      <c r="AHT13" s="698"/>
      <c r="AHU13" s="698"/>
      <c r="AHV13" s="698"/>
      <c r="AHW13" s="698"/>
      <c r="AHX13" s="698"/>
      <c r="AHY13" s="698"/>
      <c r="AHZ13" s="698"/>
      <c r="AIA13" s="698"/>
      <c r="AIB13" s="698"/>
      <c r="AIC13" s="698"/>
      <c r="AID13" s="698"/>
      <c r="AIE13" s="698"/>
      <c r="AIF13" s="698"/>
      <c r="AIG13" s="698"/>
      <c r="AIH13" s="698"/>
      <c r="AII13" s="698"/>
      <c r="AIJ13" s="698"/>
      <c r="AIK13" s="698"/>
      <c r="AIL13" s="698"/>
      <c r="AIM13" s="698"/>
      <c r="AIN13" s="698"/>
      <c r="AIO13" s="698"/>
      <c r="AIP13" s="698"/>
      <c r="AIQ13" s="698"/>
      <c r="AIR13" s="698"/>
      <c r="AIS13" s="698"/>
      <c r="AIT13" s="698"/>
      <c r="AIU13" s="698"/>
      <c r="AIV13" s="698"/>
      <c r="AIW13" s="698"/>
      <c r="AIX13" s="698"/>
      <c r="AIY13" s="698"/>
      <c r="AIZ13" s="698"/>
      <c r="AJA13" s="698"/>
      <c r="AJB13" s="698"/>
      <c r="AJC13" s="698"/>
      <c r="AJD13" s="698"/>
      <c r="AJE13" s="698"/>
      <c r="AJF13" s="698"/>
      <c r="AJG13" s="698"/>
      <c r="AJH13" s="698"/>
      <c r="AJI13" s="698"/>
      <c r="AJJ13" s="698"/>
      <c r="AJK13" s="698"/>
      <c r="AJL13" s="698"/>
      <c r="AJM13" s="698"/>
      <c r="AJN13" s="698"/>
      <c r="AJO13" s="698"/>
      <c r="AJP13" s="698"/>
      <c r="AJQ13" s="698"/>
      <c r="AJR13" s="698"/>
      <c r="AJS13" s="698"/>
      <c r="AJT13" s="698"/>
      <c r="AJU13" s="698"/>
      <c r="AJV13" s="698"/>
      <c r="AJW13" s="698"/>
      <c r="AJX13" s="698"/>
      <c r="AJY13" s="698"/>
      <c r="AJZ13" s="698"/>
      <c r="AKA13" s="698"/>
      <c r="AKB13" s="698"/>
      <c r="AKC13" s="698"/>
      <c r="AKD13" s="698"/>
      <c r="AKE13" s="698"/>
      <c r="AKF13" s="698"/>
      <c r="AKG13" s="698"/>
      <c r="AKH13" s="698"/>
      <c r="AKI13" s="698"/>
      <c r="AKJ13" s="698"/>
      <c r="AKK13" s="698"/>
      <c r="AKL13" s="698"/>
      <c r="AKM13" s="698"/>
      <c r="AKN13" s="698"/>
      <c r="AKO13" s="698"/>
      <c r="AKP13" s="698"/>
      <c r="AKQ13" s="698"/>
      <c r="AKR13" s="698"/>
      <c r="AKS13" s="698"/>
      <c r="AKT13" s="698"/>
      <c r="AKU13" s="698"/>
      <c r="AKV13" s="698"/>
      <c r="AKW13" s="698"/>
      <c r="AKX13" s="698"/>
      <c r="AKY13" s="698"/>
      <c r="AKZ13" s="698"/>
      <c r="ALA13" s="698"/>
      <c r="ALB13" s="698"/>
      <c r="ALC13" s="698"/>
      <c r="ALD13" s="698"/>
      <c r="ALE13" s="698"/>
      <c r="ALF13" s="698"/>
      <c r="ALG13" s="698"/>
      <c r="ALH13" s="698"/>
      <c r="ALI13" s="698"/>
      <c r="ALJ13" s="698"/>
      <c r="ALK13" s="698"/>
      <c r="ALL13" s="698"/>
      <c r="ALM13" s="698"/>
      <c r="ALN13" s="698"/>
      <c r="ALO13" s="698"/>
      <c r="ALP13" s="698"/>
      <c r="ALQ13" s="698"/>
      <c r="ALR13" s="698"/>
      <c r="ALS13" s="698"/>
      <c r="ALT13" s="698"/>
      <c r="ALU13" s="698"/>
      <c r="ALV13" s="698"/>
      <c r="ALW13" s="698"/>
      <c r="ALX13" s="698"/>
      <c r="ALY13" s="698"/>
      <c r="ALZ13" s="698"/>
      <c r="AMA13" s="698"/>
      <c r="AMB13" s="698"/>
      <c r="AMC13" s="698"/>
      <c r="AMD13" s="698"/>
      <c r="AME13" s="698"/>
      <c r="AMF13" s="698"/>
      <c r="AMG13" s="698"/>
      <c r="AMH13" s="698"/>
      <c r="AMI13" s="698"/>
      <c r="AMJ13" s="698"/>
      <c r="AMK13" s="698"/>
      <c r="AML13" s="698"/>
      <c r="AMM13" s="698"/>
      <c r="AMN13" s="698"/>
      <c r="AMO13" s="698"/>
      <c r="AMP13" s="698"/>
      <c r="AMQ13" s="698"/>
      <c r="AMR13" s="698"/>
      <c r="AMS13" s="698"/>
      <c r="AMT13" s="698"/>
      <c r="AMU13" s="698"/>
      <c r="AMV13" s="698"/>
      <c r="AMW13" s="698"/>
    </row>
    <row r="14" spans="1:1037" s="117" customFormat="1" ht="15" customHeight="1" x14ac:dyDescent="0.3">
      <c r="A14" s="194"/>
      <c r="B14" s="786" t="s">
        <v>3608</v>
      </c>
      <c r="C14" s="786" t="s">
        <v>3667</v>
      </c>
      <c r="D14" s="425" t="s">
        <v>3607</v>
      </c>
      <c r="E14" s="194"/>
      <c r="F14" s="730" t="s">
        <v>1631</v>
      </c>
      <c r="G14" s="181" t="s">
        <v>615</v>
      </c>
      <c r="H14" s="345"/>
      <c r="I14" s="187"/>
      <c r="J14" s="826" t="s">
        <v>884</v>
      </c>
      <c r="K14" s="826" t="s">
        <v>496</v>
      </c>
      <c r="L14" s="826" t="s">
        <v>3574</v>
      </c>
      <c r="M14" s="191"/>
      <c r="N14" s="1101" t="s">
        <v>426</v>
      </c>
      <c r="O14" s="1102" t="s">
        <v>477</v>
      </c>
      <c r="P14" s="1103" t="s">
        <v>476</v>
      </c>
      <c r="Q14" s="262"/>
      <c r="R14" s="438"/>
      <c r="S14" s="1560"/>
      <c r="T14" s="1560"/>
      <c r="U14" s="1560"/>
      <c r="V14" s="1560"/>
      <c r="W14" s="1560"/>
      <c r="X14" s="1560"/>
      <c r="Y14" s="1560"/>
      <c r="Z14" s="698"/>
      <c r="AA14" s="698"/>
      <c r="AB14" s="697"/>
      <c r="AC14" s="697"/>
      <c r="AD14" s="697"/>
      <c r="AE14" s="697"/>
      <c r="AF14" s="697"/>
      <c r="AG14" s="697"/>
      <c r="AH14" s="698"/>
      <c r="AI14" s="698"/>
      <c r="AJ14" s="130"/>
      <c r="AK14" s="158"/>
      <c r="AL14" s="151"/>
      <c r="AM14" s="159"/>
      <c r="AO14" s="697" t="s">
        <v>347</v>
      </c>
      <c r="AP14" s="122" t="s">
        <v>342</v>
      </c>
      <c r="AQ14" s="123"/>
      <c r="AR14" s="124" t="s">
        <v>344</v>
      </c>
      <c r="AS14" s="123"/>
      <c r="AT14" s="124" t="s">
        <v>344</v>
      </c>
      <c r="AU14" s="123"/>
      <c r="AV14" s="125" t="s">
        <v>343</v>
      </c>
      <c r="BF14" s="698"/>
      <c r="BG14" s="698" t="s">
        <v>393</v>
      </c>
      <c r="BH14" s="698"/>
      <c r="BI14" s="698"/>
      <c r="BJ14" s="698"/>
      <c r="BK14" s="698"/>
      <c r="BL14" s="698"/>
      <c r="BM14" s="698"/>
      <c r="BN14" s="698"/>
      <c r="BO14" s="698"/>
      <c r="BP14" s="698"/>
      <c r="BQ14" s="698"/>
      <c r="BR14" s="698"/>
      <c r="BS14" s="698"/>
      <c r="BT14" s="698"/>
      <c r="BU14" s="698"/>
      <c r="BV14" s="698"/>
      <c r="BW14" s="698"/>
      <c r="BX14" s="698"/>
      <c r="BY14" s="698"/>
      <c r="BZ14" s="698"/>
      <c r="CA14" s="698"/>
      <c r="CB14" s="698"/>
      <c r="CC14" s="698"/>
      <c r="CD14" s="698"/>
      <c r="CE14" s="698"/>
      <c r="CF14" s="698"/>
      <c r="CG14" s="698"/>
      <c r="CH14" s="698"/>
      <c r="CI14" s="698"/>
      <c r="CJ14" s="698"/>
      <c r="CK14" s="698"/>
      <c r="CL14" s="698"/>
      <c r="CM14" s="698"/>
      <c r="CN14" s="698"/>
      <c r="CO14" s="698"/>
      <c r="CP14" s="698"/>
      <c r="CQ14" s="698"/>
      <c r="CR14" s="698"/>
      <c r="CS14" s="698"/>
      <c r="CT14" s="698"/>
      <c r="CU14" s="698"/>
      <c r="CV14" s="698"/>
      <c r="CW14" s="698"/>
      <c r="CX14" s="698"/>
      <c r="CY14" s="698"/>
      <c r="CZ14" s="698"/>
      <c r="DA14" s="698"/>
      <c r="DB14" s="698"/>
      <c r="DC14" s="698"/>
      <c r="DD14" s="698"/>
      <c r="DE14" s="698"/>
      <c r="DF14" s="698"/>
      <c r="DG14" s="698"/>
      <c r="DH14" s="698"/>
      <c r="DI14" s="698"/>
      <c r="DJ14" s="698"/>
      <c r="DK14" s="698"/>
      <c r="DL14" s="698"/>
      <c r="DM14" s="698"/>
      <c r="DN14" s="698"/>
      <c r="DO14" s="698"/>
      <c r="DP14" s="698"/>
      <c r="DQ14" s="698"/>
      <c r="DR14" s="698"/>
      <c r="DS14" s="698"/>
      <c r="DT14" s="698"/>
      <c r="DU14" s="698"/>
      <c r="DV14" s="698"/>
      <c r="DW14" s="698"/>
      <c r="DX14" s="698"/>
      <c r="DY14" s="698"/>
      <c r="DZ14" s="698"/>
      <c r="EA14" s="698"/>
      <c r="EB14" s="698"/>
      <c r="EC14" s="698"/>
      <c r="ED14" s="698"/>
      <c r="EE14" s="698"/>
      <c r="EF14" s="698"/>
      <c r="EG14" s="698"/>
      <c r="EH14" s="698"/>
      <c r="EI14" s="698"/>
      <c r="EJ14" s="698"/>
      <c r="EK14" s="698"/>
      <c r="EL14" s="698"/>
      <c r="EM14" s="698"/>
      <c r="EN14" s="698"/>
      <c r="EO14" s="698"/>
      <c r="EP14" s="698"/>
      <c r="EQ14" s="698"/>
      <c r="ER14" s="698"/>
      <c r="ES14" s="698"/>
      <c r="ET14" s="698"/>
      <c r="EU14" s="698"/>
      <c r="EV14" s="698"/>
      <c r="EW14" s="698"/>
      <c r="EX14" s="698"/>
      <c r="EY14" s="698"/>
      <c r="EZ14" s="698"/>
      <c r="FA14" s="698"/>
      <c r="FB14" s="698"/>
      <c r="FC14" s="698"/>
      <c r="FD14" s="698"/>
      <c r="FE14" s="698"/>
      <c r="FF14" s="698"/>
      <c r="FG14" s="698"/>
      <c r="FH14" s="698"/>
      <c r="FI14" s="698"/>
      <c r="FJ14" s="698"/>
      <c r="FK14" s="698"/>
      <c r="FL14" s="698"/>
      <c r="FM14" s="698"/>
      <c r="FN14" s="698"/>
      <c r="FO14" s="698"/>
      <c r="FP14" s="698"/>
      <c r="FQ14" s="698"/>
      <c r="FR14" s="698"/>
      <c r="FS14" s="698"/>
      <c r="FT14" s="698"/>
      <c r="FU14" s="698"/>
      <c r="FV14" s="698"/>
      <c r="FW14" s="698"/>
      <c r="FX14" s="698"/>
      <c r="FY14" s="698"/>
      <c r="FZ14" s="698"/>
      <c r="GA14" s="698"/>
      <c r="GB14" s="698"/>
      <c r="GC14" s="698"/>
      <c r="GD14" s="698"/>
      <c r="GE14" s="698"/>
      <c r="GF14" s="698"/>
      <c r="GG14" s="698"/>
      <c r="GH14" s="698"/>
      <c r="GI14" s="698"/>
      <c r="GJ14" s="698"/>
      <c r="GK14" s="698"/>
      <c r="GL14" s="698"/>
      <c r="GM14" s="698"/>
      <c r="GN14" s="698"/>
      <c r="GO14" s="698"/>
      <c r="GP14" s="698"/>
      <c r="GQ14" s="698"/>
      <c r="GR14" s="698"/>
      <c r="GS14" s="698"/>
      <c r="GT14" s="698"/>
      <c r="GU14" s="698"/>
      <c r="GV14" s="698"/>
      <c r="GW14" s="698"/>
      <c r="GX14" s="698"/>
      <c r="GY14" s="698"/>
      <c r="GZ14" s="698"/>
      <c r="HA14" s="698"/>
      <c r="HB14" s="698"/>
      <c r="HC14" s="698"/>
      <c r="HD14" s="698"/>
      <c r="HE14" s="698"/>
      <c r="HF14" s="698"/>
      <c r="HG14" s="698"/>
      <c r="HH14" s="698"/>
      <c r="HI14" s="698"/>
      <c r="HJ14" s="698"/>
      <c r="HK14" s="698"/>
      <c r="HL14" s="698"/>
      <c r="HM14" s="698"/>
      <c r="HN14" s="698"/>
      <c r="HO14" s="698"/>
      <c r="HP14" s="698"/>
      <c r="HQ14" s="698"/>
      <c r="HR14" s="698"/>
      <c r="HS14" s="698"/>
      <c r="HT14" s="698"/>
      <c r="HU14" s="698"/>
      <c r="HV14" s="698"/>
      <c r="HW14" s="698"/>
      <c r="HX14" s="698"/>
      <c r="HY14" s="698"/>
      <c r="HZ14" s="698"/>
      <c r="IA14" s="698"/>
      <c r="IB14" s="698"/>
      <c r="IC14" s="698"/>
      <c r="ID14" s="698"/>
      <c r="IE14" s="698"/>
      <c r="IF14" s="698"/>
      <c r="IG14" s="698"/>
      <c r="IH14" s="698"/>
      <c r="II14" s="698"/>
      <c r="IJ14" s="698"/>
      <c r="IK14" s="698"/>
      <c r="IL14" s="698"/>
      <c r="IM14" s="698"/>
      <c r="IN14" s="698"/>
      <c r="IO14" s="698"/>
      <c r="IP14" s="698"/>
      <c r="IQ14" s="698"/>
      <c r="IR14" s="698"/>
      <c r="IS14" s="698"/>
      <c r="IT14" s="698"/>
      <c r="IU14" s="698"/>
      <c r="IV14" s="698"/>
      <c r="IW14" s="698"/>
      <c r="IX14" s="698"/>
      <c r="IY14" s="698"/>
      <c r="IZ14" s="698"/>
      <c r="JA14" s="698"/>
      <c r="JB14" s="698"/>
      <c r="JC14" s="698"/>
      <c r="JD14" s="698"/>
      <c r="JE14" s="698"/>
      <c r="JF14" s="698"/>
      <c r="JG14" s="698"/>
      <c r="JH14" s="698"/>
      <c r="JI14" s="698"/>
      <c r="JJ14" s="698"/>
      <c r="JK14" s="698"/>
      <c r="JL14" s="698"/>
      <c r="JM14" s="698"/>
      <c r="JN14" s="698"/>
      <c r="JO14" s="698"/>
      <c r="JP14" s="698"/>
      <c r="JQ14" s="698"/>
      <c r="JR14" s="698"/>
      <c r="JS14" s="698"/>
      <c r="JT14" s="698"/>
      <c r="JU14" s="698"/>
      <c r="JV14" s="698"/>
      <c r="JW14" s="698"/>
      <c r="JX14" s="698"/>
      <c r="JY14" s="698"/>
      <c r="JZ14" s="698"/>
      <c r="KA14" s="698"/>
      <c r="KB14" s="698"/>
      <c r="KC14" s="698"/>
      <c r="KD14" s="698"/>
      <c r="KE14" s="698"/>
      <c r="KF14" s="698"/>
      <c r="KG14" s="698"/>
      <c r="KH14" s="698"/>
      <c r="KI14" s="698"/>
      <c r="KJ14" s="698"/>
      <c r="KK14" s="698"/>
      <c r="KL14" s="698"/>
      <c r="KM14" s="698"/>
      <c r="KN14" s="698"/>
      <c r="KO14" s="698"/>
      <c r="KP14" s="698"/>
      <c r="KQ14" s="698"/>
      <c r="KR14" s="698"/>
      <c r="KS14" s="698"/>
      <c r="KT14" s="698"/>
      <c r="KU14" s="698"/>
      <c r="KV14" s="698"/>
      <c r="KW14" s="698"/>
      <c r="KX14" s="698"/>
      <c r="KY14" s="698"/>
      <c r="KZ14" s="698"/>
      <c r="LA14" s="698"/>
      <c r="LB14" s="698"/>
      <c r="LC14" s="698"/>
      <c r="LD14" s="698"/>
      <c r="LE14" s="698"/>
      <c r="LF14" s="698"/>
      <c r="LG14" s="698"/>
      <c r="LH14" s="698"/>
      <c r="LI14" s="698"/>
      <c r="LJ14" s="698"/>
      <c r="LK14" s="698"/>
      <c r="LL14" s="698"/>
      <c r="LM14" s="698"/>
      <c r="LN14" s="698"/>
      <c r="LO14" s="698"/>
      <c r="LP14" s="698"/>
      <c r="LQ14" s="698"/>
      <c r="LR14" s="698"/>
      <c r="LS14" s="698"/>
      <c r="LT14" s="698"/>
      <c r="LU14" s="698"/>
      <c r="LV14" s="698"/>
      <c r="LW14" s="698"/>
      <c r="LX14" s="698"/>
      <c r="LY14" s="698"/>
      <c r="LZ14" s="698"/>
      <c r="MA14" s="698"/>
      <c r="MB14" s="698"/>
      <c r="MC14" s="698"/>
      <c r="MD14" s="698"/>
      <c r="ME14" s="698"/>
      <c r="MF14" s="698"/>
      <c r="MG14" s="698"/>
      <c r="MH14" s="698"/>
      <c r="MI14" s="698"/>
      <c r="MJ14" s="698"/>
      <c r="MK14" s="698"/>
      <c r="ML14" s="698"/>
      <c r="MM14" s="698"/>
      <c r="MN14" s="698"/>
      <c r="MO14" s="698"/>
      <c r="MP14" s="698"/>
      <c r="MQ14" s="698"/>
      <c r="MR14" s="698"/>
      <c r="MS14" s="698"/>
      <c r="MT14" s="698"/>
      <c r="MU14" s="698"/>
      <c r="MV14" s="698"/>
      <c r="MW14" s="698"/>
      <c r="MX14" s="698"/>
      <c r="MY14" s="698"/>
      <c r="MZ14" s="698"/>
      <c r="NA14" s="698"/>
      <c r="NB14" s="698"/>
      <c r="NC14" s="698"/>
      <c r="ND14" s="698"/>
      <c r="NE14" s="698"/>
      <c r="NF14" s="698"/>
      <c r="NG14" s="698"/>
      <c r="NH14" s="698"/>
      <c r="NI14" s="698"/>
      <c r="NJ14" s="698"/>
      <c r="NK14" s="698"/>
      <c r="NL14" s="698"/>
      <c r="NM14" s="698"/>
      <c r="NN14" s="698"/>
      <c r="NO14" s="698"/>
      <c r="NP14" s="698"/>
      <c r="NQ14" s="698"/>
      <c r="NR14" s="698"/>
      <c r="NS14" s="698"/>
      <c r="NT14" s="698"/>
      <c r="NU14" s="698"/>
      <c r="NV14" s="698"/>
      <c r="NW14" s="698"/>
      <c r="NX14" s="698"/>
      <c r="NY14" s="698"/>
      <c r="NZ14" s="698"/>
      <c r="OA14" s="698"/>
      <c r="OB14" s="698"/>
      <c r="OC14" s="698"/>
      <c r="OD14" s="698"/>
      <c r="OE14" s="698"/>
      <c r="OF14" s="698"/>
      <c r="OG14" s="698"/>
      <c r="OH14" s="698"/>
      <c r="OI14" s="698"/>
      <c r="OJ14" s="698"/>
      <c r="OK14" s="698"/>
      <c r="OL14" s="698"/>
      <c r="OM14" s="698"/>
      <c r="ON14" s="698"/>
      <c r="OO14" s="698"/>
      <c r="OP14" s="698"/>
      <c r="OQ14" s="698"/>
      <c r="OR14" s="698"/>
      <c r="OS14" s="698"/>
      <c r="OT14" s="698"/>
      <c r="OU14" s="698"/>
      <c r="OV14" s="698"/>
      <c r="OW14" s="698"/>
      <c r="OX14" s="698"/>
      <c r="OY14" s="698"/>
      <c r="OZ14" s="698"/>
      <c r="PA14" s="698"/>
      <c r="PB14" s="698"/>
      <c r="PC14" s="698"/>
      <c r="PD14" s="698"/>
      <c r="PE14" s="698"/>
      <c r="PF14" s="698"/>
      <c r="PG14" s="698"/>
      <c r="PH14" s="698"/>
      <c r="PI14" s="698"/>
      <c r="PJ14" s="698"/>
      <c r="PK14" s="698"/>
      <c r="PL14" s="698"/>
      <c r="PM14" s="698"/>
      <c r="PN14" s="698"/>
      <c r="PO14" s="698"/>
      <c r="PP14" s="698"/>
      <c r="PQ14" s="698"/>
      <c r="PR14" s="698"/>
      <c r="PS14" s="698"/>
      <c r="PT14" s="698"/>
      <c r="PU14" s="698"/>
      <c r="PV14" s="698"/>
      <c r="PW14" s="698"/>
      <c r="PX14" s="698"/>
      <c r="PY14" s="698"/>
      <c r="PZ14" s="698"/>
      <c r="QA14" s="698"/>
      <c r="QB14" s="698"/>
      <c r="QC14" s="698"/>
      <c r="QD14" s="698"/>
      <c r="QE14" s="698"/>
      <c r="QF14" s="698"/>
      <c r="QG14" s="698"/>
      <c r="QH14" s="698"/>
      <c r="QI14" s="698"/>
      <c r="QJ14" s="698"/>
      <c r="QK14" s="698"/>
      <c r="QL14" s="698"/>
      <c r="QM14" s="698"/>
      <c r="QN14" s="698"/>
      <c r="QO14" s="698"/>
      <c r="QP14" s="698"/>
      <c r="QQ14" s="698"/>
      <c r="QR14" s="698"/>
      <c r="QS14" s="698"/>
      <c r="QT14" s="698"/>
      <c r="QU14" s="698"/>
      <c r="QV14" s="698"/>
      <c r="QW14" s="698"/>
      <c r="QX14" s="698"/>
      <c r="QY14" s="698"/>
      <c r="QZ14" s="698"/>
      <c r="RA14" s="698"/>
      <c r="RB14" s="698"/>
      <c r="RC14" s="698"/>
      <c r="RD14" s="698"/>
      <c r="RE14" s="698"/>
      <c r="RF14" s="698"/>
      <c r="RG14" s="698"/>
      <c r="RH14" s="698"/>
      <c r="RI14" s="698"/>
      <c r="RJ14" s="698"/>
      <c r="RK14" s="698"/>
      <c r="RL14" s="698"/>
      <c r="RM14" s="698"/>
      <c r="RN14" s="698"/>
      <c r="RO14" s="698"/>
      <c r="RP14" s="698"/>
      <c r="RQ14" s="698"/>
      <c r="RR14" s="698"/>
      <c r="RS14" s="698"/>
      <c r="RT14" s="698"/>
      <c r="RU14" s="698"/>
      <c r="RV14" s="698"/>
      <c r="RW14" s="698"/>
      <c r="RX14" s="698"/>
      <c r="RY14" s="698"/>
      <c r="RZ14" s="698"/>
      <c r="SA14" s="698"/>
      <c r="SB14" s="698"/>
      <c r="SC14" s="698"/>
      <c r="SD14" s="698"/>
      <c r="SE14" s="698"/>
      <c r="SF14" s="698"/>
      <c r="SG14" s="698"/>
      <c r="SH14" s="698"/>
      <c r="SI14" s="698"/>
      <c r="SJ14" s="698"/>
      <c r="SK14" s="698"/>
      <c r="SL14" s="698"/>
      <c r="SM14" s="698"/>
      <c r="SN14" s="698"/>
      <c r="SO14" s="698"/>
      <c r="SP14" s="698"/>
      <c r="SQ14" s="698"/>
      <c r="SR14" s="698"/>
      <c r="SS14" s="698"/>
      <c r="ST14" s="698"/>
      <c r="SU14" s="698"/>
      <c r="SV14" s="698"/>
      <c r="SW14" s="698"/>
      <c r="SX14" s="698"/>
      <c r="SY14" s="698"/>
      <c r="SZ14" s="698"/>
      <c r="TA14" s="698"/>
      <c r="TB14" s="698"/>
      <c r="TC14" s="698"/>
      <c r="TD14" s="698"/>
      <c r="TE14" s="698"/>
      <c r="TF14" s="698"/>
      <c r="TG14" s="698"/>
      <c r="TH14" s="698"/>
      <c r="TI14" s="698"/>
      <c r="TJ14" s="698"/>
      <c r="TK14" s="698"/>
      <c r="TL14" s="698"/>
      <c r="TM14" s="698"/>
      <c r="TN14" s="698"/>
      <c r="TO14" s="698"/>
      <c r="TP14" s="698"/>
      <c r="TQ14" s="698"/>
      <c r="TR14" s="698"/>
      <c r="TS14" s="698"/>
      <c r="TT14" s="698"/>
      <c r="TU14" s="698"/>
      <c r="TV14" s="698"/>
      <c r="TW14" s="698"/>
      <c r="TX14" s="698"/>
      <c r="TY14" s="698"/>
      <c r="TZ14" s="698"/>
      <c r="UA14" s="698"/>
      <c r="UB14" s="698"/>
      <c r="UC14" s="698"/>
      <c r="UD14" s="698"/>
      <c r="UE14" s="698"/>
      <c r="UF14" s="698"/>
      <c r="UG14" s="698"/>
      <c r="UH14" s="698"/>
      <c r="UI14" s="698"/>
      <c r="UJ14" s="698"/>
      <c r="UK14" s="698"/>
      <c r="UL14" s="698"/>
      <c r="UM14" s="698"/>
      <c r="UN14" s="698"/>
      <c r="UO14" s="698"/>
      <c r="UP14" s="698"/>
      <c r="UQ14" s="698"/>
      <c r="UR14" s="698"/>
      <c r="US14" s="698"/>
      <c r="UT14" s="698"/>
      <c r="UU14" s="698"/>
      <c r="UV14" s="698"/>
      <c r="UW14" s="698"/>
      <c r="UX14" s="698"/>
      <c r="UY14" s="698"/>
      <c r="UZ14" s="698"/>
      <c r="VA14" s="698"/>
      <c r="VB14" s="698"/>
      <c r="VC14" s="698"/>
      <c r="VD14" s="698"/>
      <c r="VE14" s="698"/>
      <c r="VF14" s="698"/>
      <c r="VG14" s="698"/>
      <c r="VH14" s="698"/>
      <c r="VI14" s="698"/>
      <c r="VJ14" s="698"/>
      <c r="VK14" s="698"/>
      <c r="VL14" s="698"/>
      <c r="VM14" s="698"/>
      <c r="VN14" s="698"/>
      <c r="VO14" s="698"/>
      <c r="VP14" s="698"/>
      <c r="VQ14" s="698"/>
      <c r="VR14" s="698"/>
      <c r="VS14" s="698"/>
      <c r="VT14" s="698"/>
      <c r="VU14" s="698"/>
      <c r="VV14" s="698"/>
      <c r="VW14" s="698"/>
      <c r="VX14" s="698"/>
      <c r="VY14" s="698"/>
      <c r="VZ14" s="698"/>
      <c r="WA14" s="698"/>
      <c r="WB14" s="698"/>
      <c r="WC14" s="698"/>
      <c r="WD14" s="698"/>
      <c r="WE14" s="698"/>
      <c r="WF14" s="698"/>
      <c r="WG14" s="698"/>
      <c r="WH14" s="698"/>
      <c r="WI14" s="698"/>
      <c r="WJ14" s="698"/>
      <c r="WK14" s="698"/>
      <c r="WL14" s="698"/>
      <c r="WM14" s="698"/>
      <c r="WN14" s="698"/>
      <c r="WO14" s="698"/>
      <c r="WP14" s="698"/>
      <c r="WQ14" s="698"/>
      <c r="WR14" s="698"/>
      <c r="WS14" s="698"/>
      <c r="WT14" s="698"/>
      <c r="WU14" s="698"/>
      <c r="WV14" s="698"/>
      <c r="WW14" s="698"/>
      <c r="WX14" s="698"/>
      <c r="WY14" s="698"/>
      <c r="WZ14" s="698"/>
      <c r="XA14" s="698"/>
      <c r="XB14" s="698"/>
      <c r="XC14" s="698"/>
      <c r="XD14" s="698"/>
      <c r="XE14" s="698"/>
      <c r="XF14" s="698"/>
      <c r="XG14" s="698"/>
      <c r="XH14" s="698"/>
      <c r="XI14" s="698"/>
      <c r="XJ14" s="698"/>
      <c r="XK14" s="698"/>
      <c r="XL14" s="698"/>
      <c r="XM14" s="698"/>
      <c r="XN14" s="698"/>
      <c r="XO14" s="698"/>
      <c r="XP14" s="698"/>
      <c r="XQ14" s="698"/>
      <c r="XR14" s="698"/>
      <c r="XS14" s="698"/>
      <c r="XT14" s="698"/>
      <c r="XU14" s="698"/>
      <c r="XV14" s="698"/>
      <c r="XW14" s="698"/>
      <c r="XX14" s="698"/>
      <c r="XY14" s="698"/>
      <c r="XZ14" s="698"/>
      <c r="YA14" s="698"/>
      <c r="YB14" s="698"/>
      <c r="YC14" s="698"/>
      <c r="YD14" s="698"/>
      <c r="YE14" s="698"/>
      <c r="YF14" s="698"/>
      <c r="YG14" s="698"/>
      <c r="YH14" s="698"/>
      <c r="YI14" s="698"/>
      <c r="YJ14" s="698"/>
      <c r="YK14" s="698"/>
      <c r="YL14" s="698"/>
      <c r="YM14" s="698"/>
      <c r="YN14" s="698"/>
      <c r="YO14" s="698"/>
      <c r="YP14" s="698"/>
      <c r="YQ14" s="698"/>
      <c r="YR14" s="698"/>
      <c r="YS14" s="698"/>
      <c r="YT14" s="698"/>
      <c r="YU14" s="698"/>
      <c r="YV14" s="698"/>
      <c r="YW14" s="698"/>
      <c r="YX14" s="698"/>
      <c r="YY14" s="698"/>
      <c r="YZ14" s="698"/>
      <c r="ZA14" s="698"/>
      <c r="ZB14" s="698"/>
      <c r="ZC14" s="698"/>
      <c r="ZD14" s="698"/>
      <c r="ZE14" s="698"/>
      <c r="ZF14" s="698"/>
      <c r="ZG14" s="698"/>
      <c r="ZH14" s="698"/>
      <c r="ZI14" s="698"/>
      <c r="ZJ14" s="698"/>
      <c r="ZK14" s="698"/>
      <c r="ZL14" s="698"/>
      <c r="ZM14" s="698"/>
      <c r="ZN14" s="698"/>
      <c r="ZO14" s="698"/>
      <c r="ZP14" s="698"/>
      <c r="ZQ14" s="698"/>
      <c r="ZR14" s="698"/>
      <c r="ZS14" s="698"/>
      <c r="ZT14" s="698"/>
      <c r="ZU14" s="698"/>
      <c r="ZV14" s="698"/>
      <c r="ZW14" s="698"/>
      <c r="ZX14" s="698"/>
      <c r="ZY14" s="698"/>
      <c r="ZZ14" s="698"/>
      <c r="AAA14" s="698"/>
      <c r="AAB14" s="698"/>
      <c r="AAC14" s="698"/>
      <c r="AAD14" s="698"/>
      <c r="AAE14" s="698"/>
      <c r="AAF14" s="698"/>
      <c r="AAG14" s="698"/>
      <c r="AAH14" s="698"/>
      <c r="AAI14" s="698"/>
      <c r="AAJ14" s="698"/>
      <c r="AAK14" s="698"/>
      <c r="AAL14" s="698"/>
      <c r="AAM14" s="698"/>
      <c r="AAN14" s="698"/>
      <c r="AAO14" s="698"/>
      <c r="AAP14" s="698"/>
      <c r="AAQ14" s="698"/>
      <c r="AAR14" s="698"/>
      <c r="AAS14" s="698"/>
      <c r="AAT14" s="698"/>
      <c r="AAU14" s="698"/>
      <c r="AAV14" s="698"/>
      <c r="AAW14" s="698"/>
      <c r="AAX14" s="698"/>
      <c r="AAY14" s="698"/>
      <c r="AAZ14" s="698"/>
      <c r="ABA14" s="698"/>
      <c r="ABB14" s="698"/>
      <c r="ABC14" s="698"/>
      <c r="ABD14" s="698"/>
      <c r="ABE14" s="698"/>
      <c r="ABF14" s="698"/>
      <c r="ABG14" s="698"/>
      <c r="ABH14" s="698"/>
      <c r="ABI14" s="698"/>
      <c r="ABJ14" s="698"/>
      <c r="ABK14" s="698"/>
      <c r="ABL14" s="698"/>
      <c r="ABM14" s="698"/>
      <c r="ABN14" s="698"/>
      <c r="ABO14" s="698"/>
      <c r="ABP14" s="698"/>
      <c r="ABQ14" s="698"/>
      <c r="ABR14" s="698"/>
      <c r="ABS14" s="698"/>
      <c r="ABT14" s="698"/>
      <c r="ABU14" s="698"/>
      <c r="ABV14" s="698"/>
      <c r="ABW14" s="698"/>
      <c r="ABX14" s="698"/>
      <c r="ABY14" s="698"/>
      <c r="ABZ14" s="698"/>
      <c r="ACA14" s="698"/>
      <c r="ACB14" s="698"/>
      <c r="ACC14" s="698"/>
      <c r="ACD14" s="698"/>
      <c r="ACE14" s="698"/>
      <c r="ACF14" s="698"/>
      <c r="ACG14" s="698"/>
      <c r="ACH14" s="698"/>
      <c r="ACI14" s="698"/>
      <c r="ACJ14" s="698"/>
      <c r="ACK14" s="698"/>
      <c r="ACL14" s="698"/>
      <c r="ACM14" s="698"/>
      <c r="ACN14" s="698"/>
      <c r="ACO14" s="698"/>
      <c r="ACP14" s="698"/>
      <c r="ACQ14" s="698"/>
      <c r="ACR14" s="698"/>
      <c r="ACS14" s="698"/>
      <c r="ACT14" s="698"/>
      <c r="ACU14" s="698"/>
      <c r="ACV14" s="698"/>
      <c r="ACW14" s="698"/>
      <c r="ACX14" s="698"/>
      <c r="ACY14" s="698"/>
      <c r="ACZ14" s="698"/>
      <c r="ADA14" s="698"/>
      <c r="ADB14" s="698"/>
      <c r="ADC14" s="698"/>
      <c r="ADD14" s="698"/>
      <c r="ADE14" s="698"/>
      <c r="ADF14" s="698"/>
      <c r="ADG14" s="698"/>
      <c r="ADH14" s="698"/>
      <c r="ADI14" s="698"/>
      <c r="ADJ14" s="698"/>
      <c r="ADK14" s="698"/>
      <c r="ADL14" s="698"/>
      <c r="ADM14" s="698"/>
      <c r="ADN14" s="698"/>
      <c r="ADO14" s="698"/>
      <c r="ADP14" s="698"/>
      <c r="ADQ14" s="698"/>
      <c r="ADR14" s="698"/>
      <c r="ADS14" s="698"/>
      <c r="ADT14" s="698"/>
      <c r="ADU14" s="698"/>
      <c r="ADV14" s="698"/>
      <c r="ADW14" s="698"/>
      <c r="ADX14" s="698"/>
      <c r="ADY14" s="698"/>
      <c r="ADZ14" s="698"/>
      <c r="AEA14" s="698"/>
      <c r="AEB14" s="698"/>
      <c r="AEC14" s="698"/>
      <c r="AED14" s="698"/>
      <c r="AEE14" s="698"/>
      <c r="AEF14" s="698"/>
      <c r="AEG14" s="698"/>
      <c r="AEH14" s="698"/>
      <c r="AEI14" s="698"/>
      <c r="AEJ14" s="698"/>
      <c r="AEK14" s="698"/>
      <c r="AEL14" s="698"/>
      <c r="AEM14" s="698"/>
      <c r="AEN14" s="698"/>
      <c r="AEO14" s="698"/>
      <c r="AEP14" s="698"/>
      <c r="AEQ14" s="698"/>
      <c r="AER14" s="698"/>
      <c r="AES14" s="698"/>
      <c r="AET14" s="698"/>
      <c r="AEU14" s="698"/>
      <c r="AEV14" s="698"/>
      <c r="AEW14" s="698"/>
      <c r="AEX14" s="698"/>
      <c r="AEY14" s="698"/>
      <c r="AEZ14" s="698"/>
      <c r="AFA14" s="698"/>
      <c r="AFB14" s="698"/>
      <c r="AFC14" s="698"/>
      <c r="AFD14" s="698"/>
      <c r="AFE14" s="698"/>
      <c r="AFF14" s="698"/>
      <c r="AFG14" s="698"/>
      <c r="AFH14" s="698"/>
      <c r="AFI14" s="698"/>
      <c r="AFJ14" s="698"/>
      <c r="AFK14" s="698"/>
      <c r="AFL14" s="698"/>
      <c r="AFM14" s="698"/>
      <c r="AFN14" s="698"/>
      <c r="AFO14" s="698"/>
      <c r="AFP14" s="698"/>
      <c r="AFQ14" s="698"/>
      <c r="AFR14" s="698"/>
      <c r="AFS14" s="698"/>
      <c r="AFT14" s="698"/>
      <c r="AFU14" s="698"/>
      <c r="AFV14" s="698"/>
      <c r="AFW14" s="698"/>
      <c r="AFX14" s="698"/>
      <c r="AFY14" s="698"/>
      <c r="AFZ14" s="698"/>
      <c r="AGA14" s="698"/>
      <c r="AGB14" s="698"/>
      <c r="AGC14" s="698"/>
      <c r="AGD14" s="698"/>
      <c r="AGE14" s="698"/>
      <c r="AGF14" s="698"/>
      <c r="AGG14" s="698"/>
      <c r="AGH14" s="698"/>
      <c r="AGI14" s="698"/>
      <c r="AGJ14" s="698"/>
      <c r="AGK14" s="698"/>
      <c r="AGL14" s="698"/>
      <c r="AGM14" s="698"/>
      <c r="AGN14" s="698"/>
      <c r="AGO14" s="698"/>
      <c r="AGP14" s="698"/>
      <c r="AGQ14" s="698"/>
      <c r="AGR14" s="698"/>
      <c r="AGS14" s="698"/>
      <c r="AGT14" s="698"/>
      <c r="AGU14" s="698"/>
      <c r="AGV14" s="698"/>
      <c r="AGW14" s="698"/>
      <c r="AGX14" s="698"/>
      <c r="AGY14" s="698"/>
      <c r="AGZ14" s="698"/>
      <c r="AHA14" s="698"/>
      <c r="AHB14" s="698"/>
      <c r="AHC14" s="698"/>
      <c r="AHD14" s="698"/>
      <c r="AHE14" s="698"/>
      <c r="AHF14" s="698"/>
      <c r="AHG14" s="698"/>
      <c r="AHH14" s="698"/>
      <c r="AHI14" s="698"/>
      <c r="AHJ14" s="698"/>
      <c r="AHK14" s="698"/>
      <c r="AHL14" s="698"/>
      <c r="AHM14" s="698"/>
      <c r="AHN14" s="698"/>
      <c r="AHO14" s="698"/>
      <c r="AHP14" s="698"/>
      <c r="AHQ14" s="698"/>
      <c r="AHR14" s="698"/>
      <c r="AHS14" s="698"/>
      <c r="AHT14" s="698"/>
      <c r="AHU14" s="698"/>
      <c r="AHV14" s="698"/>
      <c r="AHW14" s="698"/>
      <c r="AHX14" s="698"/>
      <c r="AHY14" s="698"/>
      <c r="AHZ14" s="698"/>
      <c r="AIA14" s="698"/>
      <c r="AIB14" s="698"/>
      <c r="AIC14" s="698"/>
      <c r="AID14" s="698"/>
      <c r="AIE14" s="698"/>
      <c r="AIF14" s="698"/>
      <c r="AIG14" s="698"/>
      <c r="AIH14" s="698"/>
      <c r="AII14" s="698"/>
      <c r="AIJ14" s="698"/>
      <c r="AIK14" s="698"/>
      <c r="AIL14" s="698"/>
      <c r="AIM14" s="698"/>
      <c r="AIN14" s="698"/>
      <c r="AIO14" s="698"/>
      <c r="AIP14" s="698"/>
      <c r="AIQ14" s="698"/>
      <c r="AIR14" s="698"/>
      <c r="AIS14" s="698"/>
      <c r="AIT14" s="698"/>
      <c r="AIU14" s="698"/>
      <c r="AIV14" s="698"/>
      <c r="AIW14" s="698"/>
      <c r="AIX14" s="698"/>
      <c r="AIY14" s="698"/>
      <c r="AIZ14" s="698"/>
      <c r="AJA14" s="698"/>
      <c r="AJB14" s="698"/>
      <c r="AJC14" s="698"/>
      <c r="AJD14" s="698"/>
      <c r="AJE14" s="698"/>
      <c r="AJF14" s="698"/>
      <c r="AJG14" s="698"/>
      <c r="AJH14" s="698"/>
      <c r="AJI14" s="698"/>
      <c r="AJJ14" s="698"/>
      <c r="AJK14" s="698"/>
      <c r="AJL14" s="698"/>
      <c r="AJM14" s="698"/>
      <c r="AJN14" s="698"/>
      <c r="AJO14" s="698"/>
      <c r="AJP14" s="698"/>
      <c r="AJQ14" s="698"/>
      <c r="AJR14" s="698"/>
      <c r="AJS14" s="698"/>
      <c r="AJT14" s="698"/>
      <c r="AJU14" s="698"/>
      <c r="AJV14" s="698"/>
      <c r="AJW14" s="698"/>
      <c r="AJX14" s="698"/>
      <c r="AJY14" s="698"/>
      <c r="AJZ14" s="698"/>
      <c r="AKA14" s="698"/>
      <c r="AKB14" s="698"/>
      <c r="AKC14" s="698"/>
      <c r="AKD14" s="698"/>
      <c r="AKE14" s="698"/>
      <c r="AKF14" s="698"/>
      <c r="AKG14" s="698"/>
      <c r="AKH14" s="698"/>
      <c r="AKI14" s="698"/>
      <c r="AKJ14" s="698"/>
      <c r="AKK14" s="698"/>
      <c r="AKL14" s="698"/>
      <c r="AKM14" s="698"/>
      <c r="AKN14" s="698"/>
      <c r="AKO14" s="698"/>
      <c r="AKP14" s="698"/>
      <c r="AKQ14" s="698"/>
      <c r="AKR14" s="698"/>
      <c r="AKS14" s="698"/>
      <c r="AKT14" s="698"/>
      <c r="AKU14" s="698"/>
      <c r="AKV14" s="698"/>
      <c r="AKW14" s="698"/>
      <c r="AKX14" s="698"/>
      <c r="AKY14" s="698"/>
      <c r="AKZ14" s="698"/>
      <c r="ALA14" s="698"/>
      <c r="ALB14" s="698"/>
      <c r="ALC14" s="698"/>
      <c r="ALD14" s="698"/>
      <c r="ALE14" s="698"/>
      <c r="ALF14" s="698"/>
      <c r="ALG14" s="698"/>
      <c r="ALH14" s="698"/>
      <c r="ALI14" s="698"/>
      <c r="ALJ14" s="698"/>
      <c r="ALK14" s="698"/>
      <c r="ALL14" s="698"/>
      <c r="ALM14" s="698"/>
      <c r="ALN14" s="698"/>
      <c r="ALO14" s="698"/>
      <c r="ALP14" s="698"/>
      <c r="ALQ14" s="698"/>
      <c r="ALR14" s="698"/>
      <c r="ALS14" s="698"/>
      <c r="ALT14" s="698"/>
      <c r="ALU14" s="698"/>
      <c r="ALV14" s="698"/>
      <c r="ALW14" s="698"/>
      <c r="ALX14" s="698"/>
      <c r="ALY14" s="698"/>
      <c r="ALZ14" s="698"/>
      <c r="AMA14" s="698"/>
      <c r="AMB14" s="698"/>
      <c r="AMC14" s="698"/>
      <c r="AMD14" s="698"/>
      <c r="AME14" s="698"/>
      <c r="AMF14" s="698"/>
      <c r="AMG14" s="698"/>
      <c r="AMH14" s="698"/>
      <c r="AMI14" s="698"/>
      <c r="AMJ14" s="698"/>
      <c r="AMK14" s="698"/>
      <c r="AML14" s="698"/>
      <c r="AMM14" s="698"/>
      <c r="AMN14" s="698"/>
      <c r="AMO14" s="698"/>
      <c r="AMP14" s="698"/>
      <c r="AMQ14" s="698"/>
      <c r="AMR14" s="698"/>
      <c r="AMS14" s="698"/>
      <c r="AMT14" s="698"/>
      <c r="AMU14" s="698"/>
      <c r="AMV14" s="698"/>
      <c r="AMW14" s="698"/>
    </row>
    <row r="15" spans="1:1037" s="117" customFormat="1" ht="15" customHeight="1" x14ac:dyDescent="0.3">
      <c r="A15" s="195"/>
      <c r="B15" s="425" t="s">
        <v>3618</v>
      </c>
      <c r="C15" s="786" t="s">
        <v>3668</v>
      </c>
      <c r="D15" s="425" t="s">
        <v>3619</v>
      </c>
      <c r="E15" s="194"/>
      <c r="F15" s="733" t="s">
        <v>1632</v>
      </c>
      <c r="G15" s="181" t="s">
        <v>493</v>
      </c>
      <c r="H15" s="707" t="s">
        <v>527</v>
      </c>
      <c r="I15" s="183"/>
      <c r="J15" s="826" t="s">
        <v>921</v>
      </c>
      <c r="K15" s="826" t="s">
        <v>502</v>
      </c>
      <c r="L15" s="826" t="s">
        <v>503</v>
      </c>
      <c r="M15" s="183"/>
      <c r="N15" s="1104" t="s">
        <v>425</v>
      </c>
      <c r="O15" s="1105" t="s">
        <v>479</v>
      </c>
      <c r="P15" s="1098" t="s">
        <v>473</v>
      </c>
      <c r="Q15" s="262"/>
      <c r="R15" s="438"/>
      <c r="S15" s="1560" t="s">
        <v>275</v>
      </c>
      <c r="T15" s="1560"/>
      <c r="U15" s="1560"/>
      <c r="V15" s="1560"/>
      <c r="W15" s="1560"/>
      <c r="X15" s="1560"/>
      <c r="Y15" s="1560"/>
      <c r="Z15" s="698"/>
      <c r="AA15" s="698"/>
      <c r="AB15" s="697"/>
      <c r="AC15" s="697"/>
      <c r="AD15" s="697"/>
      <c r="AE15" s="697"/>
      <c r="AF15" s="697"/>
      <c r="AG15" s="697"/>
      <c r="AH15" s="698"/>
      <c r="AI15" s="694"/>
      <c r="AJ15" s="59" t="s">
        <v>333</v>
      </c>
      <c r="AK15" s="58" t="s">
        <v>337</v>
      </c>
      <c r="AL15" s="69">
        <v>1</v>
      </c>
      <c r="AM15" s="58" t="b">
        <v>0</v>
      </c>
      <c r="AO15" s="697" t="s">
        <v>348</v>
      </c>
      <c r="AP15" s="127">
        <v>1</v>
      </c>
      <c r="AQ15" s="128"/>
      <c r="AR15" s="128"/>
      <c r="AS15" s="128"/>
      <c r="AT15" s="128"/>
      <c r="AU15" s="128"/>
      <c r="AV15" s="129"/>
      <c r="AX15" s="157" t="s">
        <v>444</v>
      </c>
      <c r="AY15" s="157"/>
      <c r="BF15" s="698" t="s">
        <v>394</v>
      </c>
      <c r="BG15" s="698"/>
      <c r="BH15" s="698"/>
      <c r="BI15" s="698"/>
      <c r="BJ15" s="698"/>
      <c r="BK15" s="698"/>
      <c r="BL15" s="698"/>
      <c r="BM15" s="698"/>
      <c r="BN15" s="698"/>
      <c r="BO15" s="698"/>
      <c r="BP15" s="698"/>
      <c r="BQ15" s="698"/>
      <c r="BR15" s="698"/>
      <c r="BS15" s="698"/>
      <c r="BT15" s="698"/>
      <c r="BU15" s="698"/>
      <c r="BV15" s="698"/>
      <c r="BW15" s="698"/>
      <c r="BX15" s="698"/>
      <c r="BY15" s="698"/>
      <c r="BZ15" s="698"/>
      <c r="CA15" s="698"/>
      <c r="CB15" s="698"/>
      <c r="CC15" s="698"/>
      <c r="CD15" s="698"/>
      <c r="CE15" s="698"/>
      <c r="CF15" s="698"/>
      <c r="CG15" s="698"/>
      <c r="CH15" s="698"/>
      <c r="CI15" s="698"/>
      <c r="CJ15" s="698"/>
      <c r="CK15" s="698"/>
      <c r="CL15" s="698"/>
      <c r="CM15" s="698"/>
      <c r="CN15" s="698"/>
      <c r="CO15" s="698"/>
      <c r="CP15" s="698"/>
      <c r="CQ15" s="698"/>
      <c r="CR15" s="698"/>
      <c r="CS15" s="698"/>
      <c r="CT15" s="698"/>
      <c r="CU15" s="698"/>
      <c r="CV15" s="698"/>
      <c r="CW15" s="698"/>
      <c r="CX15" s="698"/>
      <c r="CY15" s="698"/>
      <c r="CZ15" s="698"/>
      <c r="DA15" s="698"/>
      <c r="DB15" s="698"/>
      <c r="DC15" s="698"/>
      <c r="DD15" s="698"/>
      <c r="DE15" s="698"/>
      <c r="DF15" s="698"/>
      <c r="DG15" s="698"/>
      <c r="DH15" s="698"/>
      <c r="DI15" s="698"/>
      <c r="DJ15" s="698"/>
      <c r="DK15" s="698"/>
      <c r="DL15" s="698"/>
      <c r="DM15" s="698"/>
      <c r="DN15" s="698"/>
      <c r="DO15" s="698"/>
      <c r="DP15" s="698"/>
      <c r="DQ15" s="698"/>
      <c r="DR15" s="698"/>
      <c r="DS15" s="698"/>
      <c r="DT15" s="698"/>
      <c r="DU15" s="698"/>
      <c r="DV15" s="698"/>
      <c r="DW15" s="698"/>
      <c r="DX15" s="698"/>
      <c r="DY15" s="698"/>
      <c r="DZ15" s="698"/>
      <c r="EA15" s="698"/>
      <c r="EB15" s="698"/>
      <c r="EC15" s="698"/>
      <c r="ED15" s="698"/>
      <c r="EE15" s="698"/>
      <c r="EF15" s="698"/>
      <c r="EG15" s="698"/>
      <c r="EH15" s="698"/>
      <c r="EI15" s="698"/>
      <c r="EJ15" s="698"/>
      <c r="EK15" s="698"/>
      <c r="EL15" s="698"/>
      <c r="EM15" s="698"/>
      <c r="EN15" s="698"/>
      <c r="EO15" s="698"/>
      <c r="EP15" s="698"/>
      <c r="EQ15" s="698"/>
      <c r="ER15" s="698"/>
      <c r="ES15" s="698"/>
      <c r="ET15" s="698"/>
      <c r="EU15" s="698"/>
      <c r="EV15" s="698"/>
      <c r="EW15" s="698"/>
      <c r="EX15" s="698"/>
      <c r="EY15" s="698"/>
      <c r="EZ15" s="698"/>
      <c r="FA15" s="698"/>
      <c r="FB15" s="698"/>
      <c r="FC15" s="698"/>
      <c r="FD15" s="698"/>
      <c r="FE15" s="698"/>
      <c r="FF15" s="698"/>
      <c r="FG15" s="698"/>
      <c r="FH15" s="698"/>
      <c r="FI15" s="698"/>
      <c r="FJ15" s="698"/>
      <c r="FK15" s="698"/>
      <c r="FL15" s="698"/>
      <c r="FM15" s="698"/>
      <c r="FN15" s="698"/>
      <c r="FO15" s="698"/>
      <c r="FP15" s="698"/>
      <c r="FQ15" s="698"/>
      <c r="FR15" s="698"/>
      <c r="FS15" s="698"/>
      <c r="FT15" s="698"/>
      <c r="FU15" s="698"/>
      <c r="FV15" s="698"/>
      <c r="FW15" s="698"/>
      <c r="FX15" s="698"/>
      <c r="FY15" s="698"/>
      <c r="FZ15" s="698"/>
      <c r="GA15" s="698"/>
      <c r="GB15" s="698"/>
      <c r="GC15" s="698"/>
      <c r="GD15" s="698"/>
      <c r="GE15" s="698"/>
      <c r="GF15" s="698"/>
      <c r="GG15" s="698"/>
      <c r="GH15" s="698"/>
      <c r="GI15" s="698"/>
      <c r="GJ15" s="698"/>
      <c r="GK15" s="698"/>
      <c r="GL15" s="698"/>
      <c r="GM15" s="698"/>
      <c r="GN15" s="698"/>
      <c r="GO15" s="698"/>
      <c r="GP15" s="698"/>
      <c r="GQ15" s="698"/>
      <c r="GR15" s="698"/>
      <c r="GS15" s="698"/>
      <c r="GT15" s="698"/>
      <c r="GU15" s="698"/>
      <c r="GV15" s="698"/>
      <c r="GW15" s="698"/>
      <c r="GX15" s="698"/>
      <c r="GY15" s="698"/>
      <c r="GZ15" s="698"/>
      <c r="HA15" s="698"/>
      <c r="HB15" s="698"/>
      <c r="HC15" s="698"/>
      <c r="HD15" s="698"/>
      <c r="HE15" s="698"/>
      <c r="HF15" s="698"/>
      <c r="HG15" s="698"/>
      <c r="HH15" s="698"/>
      <c r="HI15" s="698"/>
      <c r="HJ15" s="698"/>
      <c r="HK15" s="698"/>
      <c r="HL15" s="698"/>
      <c r="HM15" s="698"/>
      <c r="HN15" s="698"/>
      <c r="HO15" s="698"/>
      <c r="HP15" s="698"/>
      <c r="HQ15" s="698"/>
      <c r="HR15" s="698"/>
      <c r="HS15" s="698"/>
      <c r="HT15" s="698"/>
      <c r="HU15" s="698"/>
      <c r="HV15" s="698"/>
      <c r="HW15" s="698"/>
      <c r="HX15" s="698"/>
      <c r="HY15" s="698"/>
      <c r="HZ15" s="698"/>
      <c r="IA15" s="698"/>
      <c r="IB15" s="698"/>
      <c r="IC15" s="698"/>
      <c r="ID15" s="698"/>
      <c r="IE15" s="698"/>
      <c r="IF15" s="698"/>
      <c r="IG15" s="698"/>
      <c r="IH15" s="698"/>
      <c r="II15" s="698"/>
      <c r="IJ15" s="698"/>
      <c r="IK15" s="698"/>
      <c r="IL15" s="698"/>
      <c r="IM15" s="698"/>
      <c r="IN15" s="698"/>
      <c r="IO15" s="698"/>
      <c r="IP15" s="698"/>
      <c r="IQ15" s="698"/>
      <c r="IR15" s="698"/>
      <c r="IS15" s="698"/>
      <c r="IT15" s="698"/>
      <c r="IU15" s="698"/>
      <c r="IV15" s="698"/>
      <c r="IW15" s="698"/>
      <c r="IX15" s="698"/>
      <c r="IY15" s="698"/>
      <c r="IZ15" s="698"/>
      <c r="JA15" s="698"/>
      <c r="JB15" s="698"/>
      <c r="JC15" s="698"/>
      <c r="JD15" s="698"/>
      <c r="JE15" s="698"/>
      <c r="JF15" s="698"/>
      <c r="JG15" s="698"/>
      <c r="JH15" s="698"/>
      <c r="JI15" s="698"/>
      <c r="JJ15" s="698"/>
      <c r="JK15" s="698"/>
      <c r="JL15" s="698"/>
      <c r="JM15" s="698"/>
      <c r="JN15" s="698"/>
      <c r="JO15" s="698"/>
      <c r="JP15" s="698"/>
      <c r="JQ15" s="698"/>
      <c r="JR15" s="698"/>
      <c r="JS15" s="698"/>
      <c r="JT15" s="698"/>
      <c r="JU15" s="698"/>
      <c r="JV15" s="698"/>
      <c r="JW15" s="698"/>
      <c r="JX15" s="698"/>
      <c r="JY15" s="698"/>
      <c r="JZ15" s="698"/>
      <c r="KA15" s="698"/>
      <c r="KB15" s="698"/>
      <c r="KC15" s="698"/>
      <c r="KD15" s="698"/>
      <c r="KE15" s="698"/>
      <c r="KF15" s="698"/>
      <c r="KG15" s="698"/>
      <c r="KH15" s="698"/>
      <c r="KI15" s="698"/>
      <c r="KJ15" s="698"/>
      <c r="KK15" s="698"/>
      <c r="KL15" s="698"/>
      <c r="KM15" s="698"/>
      <c r="KN15" s="698"/>
      <c r="KO15" s="698"/>
      <c r="KP15" s="698"/>
      <c r="KQ15" s="698"/>
      <c r="KR15" s="698"/>
      <c r="KS15" s="698"/>
      <c r="KT15" s="698"/>
      <c r="KU15" s="698"/>
      <c r="KV15" s="698"/>
      <c r="KW15" s="698"/>
      <c r="KX15" s="698"/>
      <c r="KY15" s="698"/>
      <c r="KZ15" s="698"/>
      <c r="LA15" s="698"/>
      <c r="LB15" s="698"/>
      <c r="LC15" s="698"/>
      <c r="LD15" s="698"/>
      <c r="LE15" s="698"/>
      <c r="LF15" s="698"/>
      <c r="LG15" s="698"/>
      <c r="LH15" s="698"/>
      <c r="LI15" s="698"/>
      <c r="LJ15" s="698"/>
      <c r="LK15" s="698"/>
      <c r="LL15" s="698"/>
      <c r="LM15" s="698"/>
      <c r="LN15" s="698"/>
      <c r="LO15" s="698"/>
      <c r="LP15" s="698"/>
      <c r="LQ15" s="698"/>
      <c r="LR15" s="698"/>
      <c r="LS15" s="698"/>
      <c r="LT15" s="698"/>
      <c r="LU15" s="698"/>
      <c r="LV15" s="698"/>
      <c r="LW15" s="698"/>
      <c r="LX15" s="698"/>
      <c r="LY15" s="698"/>
      <c r="LZ15" s="698"/>
      <c r="MA15" s="698"/>
      <c r="MB15" s="698"/>
      <c r="MC15" s="698"/>
      <c r="MD15" s="698"/>
      <c r="ME15" s="698"/>
      <c r="MF15" s="698"/>
      <c r="MG15" s="698"/>
      <c r="MH15" s="698"/>
      <c r="MI15" s="698"/>
      <c r="MJ15" s="698"/>
      <c r="MK15" s="698"/>
      <c r="ML15" s="698"/>
      <c r="MM15" s="698"/>
      <c r="MN15" s="698"/>
      <c r="MO15" s="698"/>
      <c r="MP15" s="698"/>
      <c r="MQ15" s="698"/>
      <c r="MR15" s="698"/>
      <c r="MS15" s="698"/>
      <c r="MT15" s="698"/>
      <c r="MU15" s="698"/>
      <c r="MV15" s="698"/>
      <c r="MW15" s="698"/>
      <c r="MX15" s="698"/>
      <c r="MY15" s="698"/>
      <c r="MZ15" s="698"/>
      <c r="NA15" s="698"/>
      <c r="NB15" s="698"/>
      <c r="NC15" s="698"/>
      <c r="ND15" s="698"/>
      <c r="NE15" s="698"/>
      <c r="NF15" s="698"/>
      <c r="NG15" s="698"/>
      <c r="NH15" s="698"/>
      <c r="NI15" s="698"/>
      <c r="NJ15" s="698"/>
      <c r="NK15" s="698"/>
      <c r="NL15" s="698"/>
      <c r="NM15" s="698"/>
      <c r="NN15" s="698"/>
      <c r="NO15" s="698"/>
      <c r="NP15" s="698"/>
      <c r="NQ15" s="698"/>
      <c r="NR15" s="698"/>
      <c r="NS15" s="698"/>
      <c r="NT15" s="698"/>
      <c r="NU15" s="698"/>
      <c r="NV15" s="698"/>
      <c r="NW15" s="698"/>
      <c r="NX15" s="698"/>
      <c r="NY15" s="698"/>
      <c r="NZ15" s="698"/>
      <c r="OA15" s="698"/>
      <c r="OB15" s="698"/>
      <c r="OC15" s="698"/>
      <c r="OD15" s="698"/>
      <c r="OE15" s="698"/>
      <c r="OF15" s="698"/>
      <c r="OG15" s="698"/>
      <c r="OH15" s="698"/>
      <c r="OI15" s="698"/>
      <c r="OJ15" s="698"/>
      <c r="OK15" s="698"/>
      <c r="OL15" s="698"/>
      <c r="OM15" s="698"/>
      <c r="ON15" s="698"/>
      <c r="OO15" s="698"/>
      <c r="OP15" s="698"/>
      <c r="OQ15" s="698"/>
      <c r="OR15" s="698"/>
      <c r="OS15" s="698"/>
      <c r="OT15" s="698"/>
      <c r="OU15" s="698"/>
      <c r="OV15" s="698"/>
      <c r="OW15" s="698"/>
      <c r="OX15" s="698"/>
      <c r="OY15" s="698"/>
      <c r="OZ15" s="698"/>
      <c r="PA15" s="698"/>
      <c r="PB15" s="698"/>
      <c r="PC15" s="698"/>
      <c r="PD15" s="698"/>
      <c r="PE15" s="698"/>
      <c r="PF15" s="698"/>
      <c r="PG15" s="698"/>
      <c r="PH15" s="698"/>
      <c r="PI15" s="698"/>
      <c r="PJ15" s="698"/>
      <c r="PK15" s="698"/>
      <c r="PL15" s="698"/>
      <c r="PM15" s="698"/>
      <c r="PN15" s="698"/>
      <c r="PO15" s="698"/>
      <c r="PP15" s="698"/>
      <c r="PQ15" s="698"/>
      <c r="PR15" s="698"/>
      <c r="PS15" s="698"/>
      <c r="PT15" s="698"/>
      <c r="PU15" s="698"/>
      <c r="PV15" s="698"/>
      <c r="PW15" s="698"/>
      <c r="PX15" s="698"/>
      <c r="PY15" s="698"/>
      <c r="PZ15" s="698"/>
      <c r="QA15" s="698"/>
      <c r="QB15" s="698"/>
      <c r="QC15" s="698"/>
      <c r="QD15" s="698"/>
      <c r="QE15" s="698"/>
      <c r="QF15" s="698"/>
      <c r="QG15" s="698"/>
      <c r="QH15" s="698"/>
      <c r="QI15" s="698"/>
      <c r="QJ15" s="698"/>
      <c r="QK15" s="698"/>
      <c r="QL15" s="698"/>
      <c r="QM15" s="698"/>
      <c r="QN15" s="698"/>
      <c r="QO15" s="698"/>
      <c r="QP15" s="698"/>
      <c r="QQ15" s="698"/>
      <c r="QR15" s="698"/>
      <c r="QS15" s="698"/>
      <c r="QT15" s="698"/>
      <c r="QU15" s="698"/>
      <c r="QV15" s="698"/>
      <c r="QW15" s="698"/>
      <c r="QX15" s="698"/>
      <c r="QY15" s="698"/>
      <c r="QZ15" s="698"/>
      <c r="RA15" s="698"/>
      <c r="RB15" s="698"/>
      <c r="RC15" s="698"/>
      <c r="RD15" s="698"/>
      <c r="RE15" s="698"/>
      <c r="RF15" s="698"/>
      <c r="RG15" s="698"/>
      <c r="RH15" s="698"/>
      <c r="RI15" s="698"/>
      <c r="RJ15" s="698"/>
      <c r="RK15" s="698"/>
      <c r="RL15" s="698"/>
      <c r="RM15" s="698"/>
      <c r="RN15" s="698"/>
      <c r="RO15" s="698"/>
      <c r="RP15" s="698"/>
      <c r="RQ15" s="698"/>
      <c r="RR15" s="698"/>
      <c r="RS15" s="698"/>
      <c r="RT15" s="698"/>
      <c r="RU15" s="698"/>
      <c r="RV15" s="698"/>
      <c r="RW15" s="698"/>
      <c r="RX15" s="698"/>
      <c r="RY15" s="698"/>
      <c r="RZ15" s="698"/>
      <c r="SA15" s="698"/>
      <c r="SB15" s="698"/>
      <c r="SC15" s="698"/>
      <c r="SD15" s="698"/>
      <c r="SE15" s="698"/>
      <c r="SF15" s="698"/>
      <c r="SG15" s="698"/>
      <c r="SH15" s="698"/>
      <c r="SI15" s="698"/>
      <c r="SJ15" s="698"/>
      <c r="SK15" s="698"/>
      <c r="SL15" s="698"/>
      <c r="SM15" s="698"/>
      <c r="SN15" s="698"/>
      <c r="SO15" s="698"/>
      <c r="SP15" s="698"/>
      <c r="SQ15" s="698"/>
      <c r="SR15" s="698"/>
      <c r="SS15" s="698"/>
      <c r="ST15" s="698"/>
      <c r="SU15" s="698"/>
      <c r="SV15" s="698"/>
      <c r="SW15" s="698"/>
      <c r="SX15" s="698"/>
      <c r="SY15" s="698"/>
      <c r="SZ15" s="698"/>
      <c r="TA15" s="698"/>
      <c r="TB15" s="698"/>
      <c r="TC15" s="698"/>
      <c r="TD15" s="698"/>
      <c r="TE15" s="698"/>
      <c r="TF15" s="698"/>
      <c r="TG15" s="698"/>
      <c r="TH15" s="698"/>
      <c r="TI15" s="698"/>
      <c r="TJ15" s="698"/>
      <c r="TK15" s="698"/>
      <c r="TL15" s="698"/>
      <c r="TM15" s="698"/>
      <c r="TN15" s="698"/>
      <c r="TO15" s="698"/>
      <c r="TP15" s="698"/>
      <c r="TQ15" s="698"/>
      <c r="TR15" s="698"/>
      <c r="TS15" s="698"/>
      <c r="TT15" s="698"/>
      <c r="TU15" s="698"/>
      <c r="TV15" s="698"/>
      <c r="TW15" s="698"/>
      <c r="TX15" s="698"/>
      <c r="TY15" s="698"/>
      <c r="TZ15" s="698"/>
      <c r="UA15" s="698"/>
      <c r="UB15" s="698"/>
      <c r="UC15" s="698"/>
      <c r="UD15" s="698"/>
      <c r="UE15" s="698"/>
      <c r="UF15" s="698"/>
      <c r="UG15" s="698"/>
      <c r="UH15" s="698"/>
      <c r="UI15" s="698"/>
      <c r="UJ15" s="698"/>
      <c r="UK15" s="698"/>
      <c r="UL15" s="698"/>
      <c r="UM15" s="698"/>
      <c r="UN15" s="698"/>
      <c r="UO15" s="698"/>
      <c r="UP15" s="698"/>
      <c r="UQ15" s="698"/>
      <c r="UR15" s="698"/>
      <c r="US15" s="698"/>
      <c r="UT15" s="698"/>
      <c r="UU15" s="698"/>
      <c r="UV15" s="698"/>
      <c r="UW15" s="698"/>
      <c r="UX15" s="698"/>
      <c r="UY15" s="698"/>
      <c r="UZ15" s="698"/>
      <c r="VA15" s="698"/>
      <c r="VB15" s="698"/>
      <c r="VC15" s="698"/>
      <c r="VD15" s="698"/>
      <c r="VE15" s="698"/>
      <c r="VF15" s="698"/>
      <c r="VG15" s="698"/>
      <c r="VH15" s="698"/>
      <c r="VI15" s="698"/>
      <c r="VJ15" s="698"/>
      <c r="VK15" s="698"/>
      <c r="VL15" s="698"/>
      <c r="VM15" s="698"/>
      <c r="VN15" s="698"/>
      <c r="VO15" s="698"/>
      <c r="VP15" s="698"/>
      <c r="VQ15" s="698"/>
      <c r="VR15" s="698"/>
      <c r="VS15" s="698"/>
      <c r="VT15" s="698"/>
      <c r="VU15" s="698"/>
      <c r="VV15" s="698"/>
      <c r="VW15" s="698"/>
      <c r="VX15" s="698"/>
      <c r="VY15" s="698"/>
      <c r="VZ15" s="698"/>
      <c r="WA15" s="698"/>
      <c r="WB15" s="698"/>
      <c r="WC15" s="698"/>
      <c r="WD15" s="698"/>
      <c r="WE15" s="698"/>
      <c r="WF15" s="698"/>
      <c r="WG15" s="698"/>
      <c r="WH15" s="698"/>
      <c r="WI15" s="698"/>
      <c r="WJ15" s="698"/>
      <c r="WK15" s="698"/>
      <c r="WL15" s="698"/>
      <c r="WM15" s="698"/>
      <c r="WN15" s="698"/>
      <c r="WO15" s="698"/>
      <c r="WP15" s="698"/>
      <c r="WQ15" s="698"/>
      <c r="WR15" s="698"/>
      <c r="WS15" s="698"/>
      <c r="WT15" s="698"/>
      <c r="WU15" s="698"/>
      <c r="WV15" s="698"/>
      <c r="WW15" s="698"/>
      <c r="WX15" s="698"/>
      <c r="WY15" s="698"/>
      <c r="WZ15" s="698"/>
      <c r="XA15" s="698"/>
      <c r="XB15" s="698"/>
      <c r="XC15" s="698"/>
      <c r="XD15" s="698"/>
      <c r="XE15" s="698"/>
      <c r="XF15" s="698"/>
      <c r="XG15" s="698"/>
      <c r="XH15" s="698"/>
      <c r="XI15" s="698"/>
      <c r="XJ15" s="698"/>
      <c r="XK15" s="698"/>
      <c r="XL15" s="698"/>
      <c r="XM15" s="698"/>
      <c r="XN15" s="698"/>
      <c r="XO15" s="698"/>
      <c r="XP15" s="698"/>
      <c r="XQ15" s="698"/>
      <c r="XR15" s="698"/>
      <c r="XS15" s="698"/>
      <c r="XT15" s="698"/>
      <c r="XU15" s="698"/>
      <c r="XV15" s="698"/>
      <c r="XW15" s="698"/>
      <c r="XX15" s="698"/>
      <c r="XY15" s="698"/>
      <c r="XZ15" s="698"/>
      <c r="YA15" s="698"/>
      <c r="YB15" s="698"/>
      <c r="YC15" s="698"/>
      <c r="YD15" s="698"/>
      <c r="YE15" s="698"/>
      <c r="YF15" s="698"/>
      <c r="YG15" s="698"/>
      <c r="YH15" s="698"/>
      <c r="YI15" s="698"/>
      <c r="YJ15" s="698"/>
      <c r="YK15" s="698"/>
      <c r="YL15" s="698"/>
      <c r="YM15" s="698"/>
      <c r="YN15" s="698"/>
      <c r="YO15" s="698"/>
      <c r="YP15" s="698"/>
      <c r="YQ15" s="698"/>
      <c r="YR15" s="698"/>
      <c r="YS15" s="698"/>
      <c r="YT15" s="698"/>
      <c r="YU15" s="698"/>
      <c r="YV15" s="698"/>
      <c r="YW15" s="698"/>
      <c r="YX15" s="698"/>
      <c r="YY15" s="698"/>
      <c r="YZ15" s="698"/>
      <c r="ZA15" s="698"/>
      <c r="ZB15" s="698"/>
      <c r="ZC15" s="698"/>
      <c r="ZD15" s="698"/>
      <c r="ZE15" s="698"/>
      <c r="ZF15" s="698"/>
      <c r="ZG15" s="698"/>
      <c r="ZH15" s="698"/>
      <c r="ZI15" s="698"/>
      <c r="ZJ15" s="698"/>
      <c r="ZK15" s="698"/>
      <c r="ZL15" s="698"/>
      <c r="ZM15" s="698"/>
      <c r="ZN15" s="698"/>
      <c r="ZO15" s="698"/>
      <c r="ZP15" s="698"/>
      <c r="ZQ15" s="698"/>
      <c r="ZR15" s="698"/>
      <c r="ZS15" s="698"/>
      <c r="ZT15" s="698"/>
      <c r="ZU15" s="698"/>
      <c r="ZV15" s="698"/>
      <c r="ZW15" s="698"/>
      <c r="ZX15" s="698"/>
      <c r="ZY15" s="698"/>
      <c r="ZZ15" s="698"/>
      <c r="AAA15" s="698"/>
      <c r="AAB15" s="698"/>
      <c r="AAC15" s="698"/>
      <c r="AAD15" s="698"/>
      <c r="AAE15" s="698"/>
      <c r="AAF15" s="698"/>
      <c r="AAG15" s="698"/>
      <c r="AAH15" s="698"/>
      <c r="AAI15" s="698"/>
      <c r="AAJ15" s="698"/>
      <c r="AAK15" s="698"/>
      <c r="AAL15" s="698"/>
      <c r="AAM15" s="698"/>
      <c r="AAN15" s="698"/>
      <c r="AAO15" s="698"/>
      <c r="AAP15" s="698"/>
      <c r="AAQ15" s="698"/>
      <c r="AAR15" s="698"/>
      <c r="AAS15" s="698"/>
      <c r="AAT15" s="698"/>
      <c r="AAU15" s="698"/>
      <c r="AAV15" s="698"/>
      <c r="AAW15" s="698"/>
      <c r="AAX15" s="698"/>
      <c r="AAY15" s="698"/>
      <c r="AAZ15" s="698"/>
      <c r="ABA15" s="698"/>
      <c r="ABB15" s="698"/>
      <c r="ABC15" s="698"/>
      <c r="ABD15" s="698"/>
      <c r="ABE15" s="698"/>
      <c r="ABF15" s="698"/>
      <c r="ABG15" s="698"/>
      <c r="ABH15" s="698"/>
      <c r="ABI15" s="698"/>
      <c r="ABJ15" s="698"/>
      <c r="ABK15" s="698"/>
      <c r="ABL15" s="698"/>
      <c r="ABM15" s="698"/>
      <c r="ABN15" s="698"/>
      <c r="ABO15" s="698"/>
      <c r="ABP15" s="698"/>
      <c r="ABQ15" s="698"/>
      <c r="ABR15" s="698"/>
      <c r="ABS15" s="698"/>
      <c r="ABT15" s="698"/>
      <c r="ABU15" s="698"/>
      <c r="ABV15" s="698"/>
      <c r="ABW15" s="698"/>
      <c r="ABX15" s="698"/>
      <c r="ABY15" s="698"/>
      <c r="ABZ15" s="698"/>
      <c r="ACA15" s="698"/>
      <c r="ACB15" s="698"/>
      <c r="ACC15" s="698"/>
      <c r="ACD15" s="698"/>
      <c r="ACE15" s="698"/>
      <c r="ACF15" s="698"/>
      <c r="ACG15" s="698"/>
      <c r="ACH15" s="698"/>
      <c r="ACI15" s="698"/>
      <c r="ACJ15" s="698"/>
      <c r="ACK15" s="698"/>
      <c r="ACL15" s="698"/>
      <c r="ACM15" s="698"/>
      <c r="ACN15" s="698"/>
      <c r="ACO15" s="698"/>
      <c r="ACP15" s="698"/>
      <c r="ACQ15" s="698"/>
      <c r="ACR15" s="698"/>
      <c r="ACS15" s="698"/>
      <c r="ACT15" s="698"/>
      <c r="ACU15" s="698"/>
      <c r="ACV15" s="698"/>
      <c r="ACW15" s="698"/>
      <c r="ACX15" s="698"/>
      <c r="ACY15" s="698"/>
      <c r="ACZ15" s="698"/>
      <c r="ADA15" s="698"/>
      <c r="ADB15" s="698"/>
      <c r="ADC15" s="698"/>
      <c r="ADD15" s="698"/>
      <c r="ADE15" s="698"/>
      <c r="ADF15" s="698"/>
      <c r="ADG15" s="698"/>
      <c r="ADH15" s="698"/>
      <c r="ADI15" s="698"/>
      <c r="ADJ15" s="698"/>
      <c r="ADK15" s="698"/>
      <c r="ADL15" s="698"/>
      <c r="ADM15" s="698"/>
      <c r="ADN15" s="698"/>
      <c r="ADO15" s="698"/>
      <c r="ADP15" s="698"/>
      <c r="ADQ15" s="698"/>
      <c r="ADR15" s="698"/>
      <c r="ADS15" s="698"/>
      <c r="ADT15" s="698"/>
      <c r="ADU15" s="698"/>
      <c r="ADV15" s="698"/>
      <c r="ADW15" s="698"/>
      <c r="ADX15" s="698"/>
      <c r="ADY15" s="698"/>
      <c r="ADZ15" s="698"/>
      <c r="AEA15" s="698"/>
      <c r="AEB15" s="698"/>
      <c r="AEC15" s="698"/>
      <c r="AED15" s="698"/>
      <c r="AEE15" s="698"/>
      <c r="AEF15" s="698"/>
      <c r="AEG15" s="698"/>
      <c r="AEH15" s="698"/>
      <c r="AEI15" s="698"/>
      <c r="AEJ15" s="698"/>
      <c r="AEK15" s="698"/>
      <c r="AEL15" s="698"/>
      <c r="AEM15" s="698"/>
      <c r="AEN15" s="698"/>
      <c r="AEO15" s="698"/>
      <c r="AEP15" s="698"/>
      <c r="AEQ15" s="698"/>
      <c r="AER15" s="698"/>
      <c r="AES15" s="698"/>
      <c r="AET15" s="698"/>
      <c r="AEU15" s="698"/>
      <c r="AEV15" s="698"/>
      <c r="AEW15" s="698"/>
      <c r="AEX15" s="698"/>
      <c r="AEY15" s="698"/>
      <c r="AEZ15" s="698"/>
      <c r="AFA15" s="698"/>
      <c r="AFB15" s="698"/>
      <c r="AFC15" s="698"/>
      <c r="AFD15" s="698"/>
      <c r="AFE15" s="698"/>
      <c r="AFF15" s="698"/>
      <c r="AFG15" s="698"/>
      <c r="AFH15" s="698"/>
      <c r="AFI15" s="698"/>
      <c r="AFJ15" s="698"/>
      <c r="AFK15" s="698"/>
      <c r="AFL15" s="698"/>
      <c r="AFM15" s="698"/>
      <c r="AFN15" s="698"/>
      <c r="AFO15" s="698"/>
      <c r="AFP15" s="698"/>
      <c r="AFQ15" s="698"/>
      <c r="AFR15" s="698"/>
      <c r="AFS15" s="698"/>
      <c r="AFT15" s="698"/>
      <c r="AFU15" s="698"/>
      <c r="AFV15" s="698"/>
      <c r="AFW15" s="698"/>
      <c r="AFX15" s="698"/>
      <c r="AFY15" s="698"/>
      <c r="AFZ15" s="698"/>
      <c r="AGA15" s="698"/>
      <c r="AGB15" s="698"/>
      <c r="AGC15" s="698"/>
      <c r="AGD15" s="698"/>
      <c r="AGE15" s="698"/>
      <c r="AGF15" s="698"/>
      <c r="AGG15" s="698"/>
      <c r="AGH15" s="698"/>
      <c r="AGI15" s="698"/>
      <c r="AGJ15" s="698"/>
      <c r="AGK15" s="698"/>
      <c r="AGL15" s="698"/>
      <c r="AGM15" s="698"/>
      <c r="AGN15" s="698"/>
      <c r="AGO15" s="698"/>
      <c r="AGP15" s="698"/>
      <c r="AGQ15" s="698"/>
      <c r="AGR15" s="698"/>
      <c r="AGS15" s="698"/>
      <c r="AGT15" s="698"/>
      <c r="AGU15" s="698"/>
      <c r="AGV15" s="698"/>
      <c r="AGW15" s="698"/>
      <c r="AGX15" s="698"/>
      <c r="AGY15" s="698"/>
      <c r="AGZ15" s="698"/>
      <c r="AHA15" s="698"/>
      <c r="AHB15" s="698"/>
      <c r="AHC15" s="698"/>
      <c r="AHD15" s="698"/>
      <c r="AHE15" s="698"/>
      <c r="AHF15" s="698"/>
      <c r="AHG15" s="698"/>
      <c r="AHH15" s="698"/>
      <c r="AHI15" s="698"/>
      <c r="AHJ15" s="698"/>
      <c r="AHK15" s="698"/>
      <c r="AHL15" s="698"/>
      <c r="AHM15" s="698"/>
      <c r="AHN15" s="698"/>
      <c r="AHO15" s="698"/>
      <c r="AHP15" s="698"/>
      <c r="AHQ15" s="698"/>
      <c r="AHR15" s="698"/>
      <c r="AHS15" s="698"/>
      <c r="AHT15" s="698"/>
      <c r="AHU15" s="698"/>
      <c r="AHV15" s="698"/>
      <c r="AHW15" s="698"/>
      <c r="AHX15" s="698"/>
      <c r="AHY15" s="698"/>
      <c r="AHZ15" s="698"/>
      <c r="AIA15" s="698"/>
      <c r="AIB15" s="698"/>
      <c r="AIC15" s="698"/>
      <c r="AID15" s="698"/>
      <c r="AIE15" s="698"/>
      <c r="AIF15" s="698"/>
      <c r="AIG15" s="698"/>
      <c r="AIH15" s="698"/>
      <c r="AII15" s="698"/>
      <c r="AIJ15" s="698"/>
      <c r="AIK15" s="698"/>
      <c r="AIL15" s="698"/>
      <c r="AIM15" s="698"/>
      <c r="AIN15" s="698"/>
      <c r="AIO15" s="698"/>
      <c r="AIP15" s="698"/>
      <c r="AIQ15" s="698"/>
      <c r="AIR15" s="698"/>
      <c r="AIS15" s="698"/>
      <c r="AIT15" s="698"/>
      <c r="AIU15" s="698"/>
      <c r="AIV15" s="698"/>
      <c r="AIW15" s="698"/>
      <c r="AIX15" s="698"/>
      <c r="AIY15" s="698"/>
      <c r="AIZ15" s="698"/>
      <c r="AJA15" s="698"/>
      <c r="AJB15" s="698"/>
      <c r="AJC15" s="698"/>
      <c r="AJD15" s="698"/>
      <c r="AJE15" s="698"/>
      <c r="AJF15" s="698"/>
      <c r="AJG15" s="698"/>
      <c r="AJH15" s="698"/>
      <c r="AJI15" s="698"/>
      <c r="AJJ15" s="698"/>
      <c r="AJK15" s="698"/>
      <c r="AJL15" s="698"/>
      <c r="AJM15" s="698"/>
      <c r="AJN15" s="698"/>
      <c r="AJO15" s="698"/>
      <c r="AJP15" s="698"/>
      <c r="AJQ15" s="698"/>
      <c r="AJR15" s="698"/>
      <c r="AJS15" s="698"/>
      <c r="AJT15" s="698"/>
      <c r="AJU15" s="698"/>
      <c r="AJV15" s="698"/>
      <c r="AJW15" s="698"/>
      <c r="AJX15" s="698"/>
      <c r="AJY15" s="698"/>
      <c r="AJZ15" s="698"/>
      <c r="AKA15" s="698"/>
      <c r="AKB15" s="698"/>
      <c r="AKC15" s="698"/>
      <c r="AKD15" s="698"/>
      <c r="AKE15" s="698"/>
      <c r="AKF15" s="698"/>
      <c r="AKG15" s="698"/>
      <c r="AKH15" s="698"/>
      <c r="AKI15" s="698"/>
      <c r="AKJ15" s="698"/>
      <c r="AKK15" s="698"/>
      <c r="AKL15" s="698"/>
      <c r="AKM15" s="698"/>
      <c r="AKN15" s="698"/>
      <c r="AKO15" s="698"/>
      <c r="AKP15" s="698"/>
      <c r="AKQ15" s="698"/>
      <c r="AKR15" s="698"/>
      <c r="AKS15" s="698"/>
      <c r="AKT15" s="698"/>
      <c r="AKU15" s="698"/>
      <c r="AKV15" s="698"/>
      <c r="AKW15" s="698"/>
      <c r="AKX15" s="698"/>
      <c r="AKY15" s="698"/>
      <c r="AKZ15" s="698"/>
      <c r="ALA15" s="698"/>
      <c r="ALB15" s="698"/>
      <c r="ALC15" s="698"/>
      <c r="ALD15" s="698"/>
      <c r="ALE15" s="698"/>
      <c r="ALF15" s="698"/>
      <c r="ALG15" s="698"/>
      <c r="ALH15" s="698"/>
      <c r="ALI15" s="698"/>
      <c r="ALJ15" s="698"/>
      <c r="ALK15" s="698"/>
      <c r="ALL15" s="698"/>
      <c r="ALM15" s="698"/>
      <c r="ALN15" s="698"/>
      <c r="ALO15" s="698"/>
      <c r="ALP15" s="698"/>
      <c r="ALQ15" s="698"/>
      <c r="ALR15" s="698"/>
      <c r="ALS15" s="698"/>
      <c r="ALT15" s="698"/>
      <c r="ALU15" s="698"/>
      <c r="ALV15" s="698"/>
      <c r="ALW15" s="698"/>
      <c r="ALX15" s="698"/>
      <c r="ALY15" s="698"/>
      <c r="ALZ15" s="698"/>
      <c r="AMA15" s="698"/>
      <c r="AMB15" s="698"/>
      <c r="AMC15" s="698"/>
      <c r="AMD15" s="698"/>
      <c r="AME15" s="698"/>
      <c r="AMF15" s="698"/>
      <c r="AMG15" s="698"/>
      <c r="AMH15" s="698"/>
      <c r="AMI15" s="698"/>
      <c r="AMJ15" s="698"/>
      <c r="AMK15" s="698"/>
      <c r="AML15" s="698"/>
      <c r="AMM15" s="698"/>
      <c r="AMN15" s="698"/>
      <c r="AMO15" s="698"/>
      <c r="AMP15" s="698"/>
      <c r="AMQ15" s="698"/>
      <c r="AMR15" s="698"/>
      <c r="AMS15" s="698"/>
      <c r="AMT15" s="698"/>
      <c r="AMU15" s="698"/>
      <c r="AMV15" s="698"/>
      <c r="AMW15" s="698"/>
    </row>
    <row r="16" spans="1:1037" s="117" customFormat="1" ht="15" customHeight="1" x14ac:dyDescent="0.3">
      <c r="A16" s="195"/>
      <c r="B16" s="425" t="s">
        <v>3627</v>
      </c>
      <c r="C16" s="786" t="s">
        <v>3669</v>
      </c>
      <c r="D16" s="425" t="s">
        <v>3626</v>
      </c>
      <c r="E16" s="195"/>
      <c r="F16" s="733" t="s">
        <v>328</v>
      </c>
      <c r="G16" s="181" t="s">
        <v>1192</v>
      </c>
      <c r="H16" s="707" t="s">
        <v>1191</v>
      </c>
      <c r="I16" s="187"/>
      <c r="J16" s="192"/>
      <c r="K16" s="192"/>
      <c r="L16" s="192"/>
      <c r="M16" s="191"/>
      <c r="N16" s="1106" t="s">
        <v>426</v>
      </c>
      <c r="O16" s="1102" t="s">
        <v>478</v>
      </c>
      <c r="P16" s="1103" t="s">
        <v>476</v>
      </c>
      <c r="Q16" s="262"/>
      <c r="R16" s="438"/>
      <c r="S16" s="698"/>
      <c r="T16" s="1560" t="s">
        <v>277</v>
      </c>
      <c r="U16" s="1560"/>
      <c r="V16" s="1560"/>
      <c r="W16" s="1560"/>
      <c r="X16" s="1560"/>
      <c r="Y16" s="1560"/>
      <c r="Z16" s="698"/>
      <c r="AA16" s="698"/>
      <c r="AB16" s="698"/>
      <c r="AC16" s="698"/>
      <c r="AD16" s="698"/>
      <c r="AE16" s="698"/>
      <c r="AF16" s="698"/>
      <c r="AG16" s="698"/>
      <c r="AH16" s="698"/>
      <c r="AI16" s="694"/>
      <c r="AJ16" s="57"/>
      <c r="AK16" s="65" t="s">
        <v>338</v>
      </c>
      <c r="AL16" s="70" t="s">
        <v>337</v>
      </c>
      <c r="AM16" s="66" t="b">
        <v>0</v>
      </c>
      <c r="AO16" s="697" t="s">
        <v>346</v>
      </c>
      <c r="AP16" s="127">
        <v>0</v>
      </c>
      <c r="AQ16" s="128">
        <v>2</v>
      </c>
      <c r="AR16" s="128"/>
      <c r="AS16" s="128"/>
      <c r="AT16" s="128"/>
      <c r="AU16" s="128"/>
      <c r="AV16" s="129"/>
      <c r="AX16" s="157"/>
      <c r="AY16" s="157" t="s">
        <v>443</v>
      </c>
      <c r="BE16"/>
      <c r="BF16" s="694" t="s">
        <v>395</v>
      </c>
      <c r="BG16" s="694"/>
      <c r="BH16" s="698"/>
      <c r="BI16" s="698"/>
      <c r="BJ16" s="698"/>
      <c r="BK16" s="698"/>
      <c r="BL16" s="698"/>
      <c r="BM16" s="698"/>
      <c r="BN16" s="698"/>
      <c r="BO16" s="698"/>
      <c r="BP16" s="698"/>
      <c r="BQ16" s="698"/>
      <c r="BR16" s="698"/>
      <c r="BS16" s="698"/>
      <c r="BT16" s="698"/>
      <c r="BU16" s="698"/>
      <c r="BV16" s="698"/>
      <c r="BW16" s="698"/>
      <c r="BX16" s="698"/>
      <c r="BY16" s="698"/>
      <c r="BZ16" s="698"/>
      <c r="CA16" s="698"/>
      <c r="CB16" s="698"/>
      <c r="CC16" s="698"/>
      <c r="CD16" s="698"/>
      <c r="CE16" s="698"/>
      <c r="CF16" s="698"/>
      <c r="CG16" s="698"/>
      <c r="CH16" s="698"/>
      <c r="CI16" s="698"/>
      <c r="CJ16" s="698"/>
      <c r="CK16" s="698"/>
      <c r="CL16" s="698"/>
      <c r="CM16" s="698"/>
      <c r="CN16" s="698"/>
      <c r="CO16" s="698"/>
      <c r="CP16" s="698"/>
      <c r="CQ16" s="698"/>
      <c r="CR16" s="698"/>
      <c r="CS16" s="698"/>
      <c r="CT16" s="698"/>
      <c r="CU16" s="698"/>
      <c r="CV16" s="698"/>
      <c r="CW16" s="698"/>
      <c r="CX16" s="698"/>
      <c r="CY16" s="698"/>
      <c r="CZ16" s="698"/>
      <c r="DA16" s="698"/>
      <c r="DB16" s="698"/>
      <c r="DC16" s="698"/>
      <c r="DD16" s="698"/>
      <c r="DE16" s="698"/>
      <c r="DF16" s="698"/>
      <c r="DG16" s="698"/>
      <c r="DH16" s="698"/>
      <c r="DI16" s="698"/>
      <c r="DJ16" s="698"/>
      <c r="DK16" s="698"/>
      <c r="DL16" s="698"/>
      <c r="DM16" s="698"/>
      <c r="DN16" s="698"/>
      <c r="DO16" s="698"/>
      <c r="DP16" s="698"/>
      <c r="DQ16" s="698"/>
      <c r="DR16" s="698"/>
      <c r="DS16" s="698"/>
      <c r="DT16" s="698"/>
      <c r="DU16" s="698"/>
      <c r="DV16" s="698"/>
      <c r="DW16" s="698"/>
      <c r="DX16" s="698"/>
      <c r="DY16" s="698"/>
      <c r="DZ16" s="698"/>
      <c r="EA16" s="698"/>
      <c r="EB16" s="698"/>
      <c r="EC16" s="698"/>
      <c r="ED16" s="698"/>
      <c r="EE16" s="698"/>
      <c r="EF16" s="698"/>
      <c r="EG16" s="698"/>
      <c r="EH16" s="698"/>
      <c r="EI16" s="698"/>
      <c r="EJ16" s="698"/>
      <c r="EK16" s="698"/>
      <c r="EL16" s="698"/>
      <c r="EM16" s="698"/>
      <c r="EN16" s="698"/>
      <c r="EO16" s="698"/>
      <c r="EP16" s="698"/>
      <c r="EQ16" s="698"/>
      <c r="ER16" s="698"/>
      <c r="ES16" s="698"/>
      <c r="ET16" s="698"/>
      <c r="EU16" s="698"/>
      <c r="EV16" s="698"/>
      <c r="EW16" s="698"/>
      <c r="EX16" s="698"/>
      <c r="EY16" s="698"/>
      <c r="EZ16" s="698"/>
      <c r="FA16" s="698"/>
      <c r="FB16" s="698"/>
      <c r="FC16" s="698"/>
      <c r="FD16" s="698"/>
      <c r="FE16" s="698"/>
      <c r="FF16" s="698"/>
      <c r="FG16" s="698"/>
      <c r="FH16" s="698"/>
      <c r="FI16" s="698"/>
      <c r="FJ16" s="698"/>
      <c r="FK16" s="698"/>
      <c r="FL16" s="698"/>
      <c r="FM16" s="698"/>
      <c r="FN16" s="698"/>
      <c r="FO16" s="698"/>
      <c r="FP16" s="698"/>
      <c r="FQ16" s="698"/>
      <c r="FR16" s="698"/>
      <c r="FS16" s="698"/>
      <c r="FT16" s="698"/>
      <c r="FU16" s="698"/>
      <c r="FV16" s="698"/>
      <c r="FW16" s="698"/>
      <c r="FX16" s="698"/>
      <c r="FY16" s="698"/>
      <c r="FZ16" s="698"/>
      <c r="GA16" s="698"/>
      <c r="GB16" s="698"/>
      <c r="GC16" s="698"/>
      <c r="GD16" s="698"/>
      <c r="GE16" s="698"/>
      <c r="GF16" s="698"/>
      <c r="GG16" s="698"/>
      <c r="GH16" s="698"/>
      <c r="GI16" s="698"/>
      <c r="GJ16" s="698"/>
      <c r="GK16" s="698"/>
      <c r="GL16" s="698"/>
      <c r="GM16" s="698"/>
      <c r="GN16" s="698"/>
      <c r="GO16" s="698"/>
      <c r="GP16" s="698"/>
      <c r="GQ16" s="698"/>
      <c r="GR16" s="698"/>
      <c r="GS16" s="698"/>
      <c r="GT16" s="698"/>
      <c r="GU16" s="698"/>
      <c r="GV16" s="698"/>
      <c r="GW16" s="698"/>
      <c r="GX16" s="698"/>
      <c r="GY16" s="698"/>
      <c r="GZ16" s="698"/>
      <c r="HA16" s="698"/>
      <c r="HB16" s="698"/>
      <c r="HC16" s="698"/>
      <c r="HD16" s="698"/>
      <c r="HE16" s="698"/>
      <c r="HF16" s="698"/>
      <c r="HG16" s="698"/>
      <c r="HH16" s="698"/>
      <c r="HI16" s="698"/>
      <c r="HJ16" s="698"/>
      <c r="HK16" s="698"/>
      <c r="HL16" s="698"/>
      <c r="HM16" s="698"/>
      <c r="HN16" s="698"/>
      <c r="HO16" s="698"/>
      <c r="HP16" s="698"/>
      <c r="HQ16" s="698"/>
      <c r="HR16" s="698"/>
      <c r="HS16" s="698"/>
      <c r="HT16" s="698"/>
      <c r="HU16" s="698"/>
      <c r="HV16" s="698"/>
      <c r="HW16" s="698"/>
      <c r="HX16" s="698"/>
      <c r="HY16" s="698"/>
      <c r="HZ16" s="698"/>
      <c r="IA16" s="698"/>
      <c r="IB16" s="698"/>
      <c r="IC16" s="698"/>
      <c r="ID16" s="698"/>
      <c r="IE16" s="698"/>
      <c r="IF16" s="698"/>
      <c r="IG16" s="698"/>
      <c r="IH16" s="698"/>
      <c r="II16" s="698"/>
      <c r="IJ16" s="698"/>
      <c r="IK16" s="698"/>
      <c r="IL16" s="698"/>
      <c r="IM16" s="698"/>
      <c r="IN16" s="698"/>
      <c r="IO16" s="698"/>
      <c r="IP16" s="698"/>
      <c r="IQ16" s="698"/>
      <c r="IR16" s="698"/>
      <c r="IS16" s="698"/>
      <c r="IT16" s="698"/>
      <c r="IU16" s="698"/>
      <c r="IV16" s="698"/>
      <c r="IW16" s="698"/>
      <c r="IX16" s="698"/>
      <c r="IY16" s="698"/>
      <c r="IZ16" s="698"/>
      <c r="JA16" s="698"/>
      <c r="JB16" s="698"/>
      <c r="JC16" s="698"/>
      <c r="JD16" s="698"/>
      <c r="JE16" s="698"/>
      <c r="JF16" s="698"/>
      <c r="JG16" s="698"/>
      <c r="JH16" s="698"/>
      <c r="JI16" s="698"/>
      <c r="JJ16" s="698"/>
      <c r="JK16" s="698"/>
      <c r="JL16" s="698"/>
      <c r="JM16" s="698"/>
      <c r="JN16" s="698"/>
      <c r="JO16" s="698"/>
      <c r="JP16" s="698"/>
      <c r="JQ16" s="698"/>
      <c r="JR16" s="698"/>
      <c r="JS16" s="698"/>
      <c r="JT16" s="698"/>
      <c r="JU16" s="698"/>
      <c r="JV16" s="698"/>
      <c r="JW16" s="698"/>
      <c r="JX16" s="698"/>
      <c r="JY16" s="698"/>
      <c r="JZ16" s="698"/>
      <c r="KA16" s="698"/>
      <c r="KB16" s="698"/>
      <c r="KC16" s="698"/>
      <c r="KD16" s="698"/>
      <c r="KE16" s="698"/>
      <c r="KF16" s="698"/>
      <c r="KG16" s="698"/>
      <c r="KH16" s="698"/>
      <c r="KI16" s="698"/>
      <c r="KJ16" s="698"/>
      <c r="KK16" s="698"/>
      <c r="KL16" s="698"/>
      <c r="KM16" s="698"/>
      <c r="KN16" s="698"/>
      <c r="KO16" s="698"/>
      <c r="KP16" s="698"/>
      <c r="KQ16" s="698"/>
      <c r="KR16" s="698"/>
      <c r="KS16" s="698"/>
      <c r="KT16" s="698"/>
      <c r="KU16" s="698"/>
      <c r="KV16" s="698"/>
      <c r="KW16" s="698"/>
      <c r="KX16" s="698"/>
      <c r="KY16" s="698"/>
      <c r="KZ16" s="698"/>
      <c r="LA16" s="698"/>
      <c r="LB16" s="698"/>
      <c r="LC16" s="698"/>
      <c r="LD16" s="698"/>
      <c r="LE16" s="698"/>
      <c r="LF16" s="698"/>
      <c r="LG16" s="698"/>
      <c r="LH16" s="698"/>
      <c r="LI16" s="698"/>
      <c r="LJ16" s="698"/>
      <c r="LK16" s="698"/>
      <c r="LL16" s="698"/>
      <c r="LM16" s="698"/>
      <c r="LN16" s="698"/>
      <c r="LO16" s="698"/>
      <c r="LP16" s="698"/>
      <c r="LQ16" s="698"/>
      <c r="LR16" s="698"/>
      <c r="LS16" s="698"/>
      <c r="LT16" s="698"/>
      <c r="LU16" s="698"/>
      <c r="LV16" s="698"/>
      <c r="LW16" s="698"/>
      <c r="LX16" s="698"/>
      <c r="LY16" s="698"/>
      <c r="LZ16" s="698"/>
      <c r="MA16" s="698"/>
      <c r="MB16" s="698"/>
      <c r="MC16" s="698"/>
      <c r="MD16" s="698"/>
      <c r="ME16" s="698"/>
      <c r="MF16" s="698"/>
      <c r="MG16" s="698"/>
      <c r="MH16" s="698"/>
      <c r="MI16" s="698"/>
      <c r="MJ16" s="698"/>
      <c r="MK16" s="698"/>
      <c r="ML16" s="698"/>
      <c r="MM16" s="698"/>
      <c r="MN16" s="698"/>
      <c r="MO16" s="698"/>
      <c r="MP16" s="698"/>
      <c r="MQ16" s="698"/>
      <c r="MR16" s="698"/>
      <c r="MS16" s="698"/>
      <c r="MT16" s="698"/>
      <c r="MU16" s="698"/>
      <c r="MV16" s="698"/>
      <c r="MW16" s="698"/>
      <c r="MX16" s="698"/>
      <c r="MY16" s="698"/>
      <c r="MZ16" s="698"/>
      <c r="NA16" s="698"/>
      <c r="NB16" s="698"/>
      <c r="NC16" s="698"/>
      <c r="ND16" s="698"/>
      <c r="NE16" s="698"/>
      <c r="NF16" s="698"/>
      <c r="NG16" s="698"/>
      <c r="NH16" s="698"/>
      <c r="NI16" s="698"/>
      <c r="NJ16" s="698"/>
      <c r="NK16" s="698"/>
      <c r="NL16" s="698"/>
      <c r="NM16" s="698"/>
      <c r="NN16" s="698"/>
      <c r="NO16" s="698"/>
      <c r="NP16" s="698"/>
      <c r="NQ16" s="698"/>
      <c r="NR16" s="698"/>
      <c r="NS16" s="698"/>
      <c r="NT16" s="698"/>
      <c r="NU16" s="698"/>
      <c r="NV16" s="698"/>
      <c r="NW16" s="698"/>
      <c r="NX16" s="698"/>
      <c r="NY16" s="698"/>
      <c r="NZ16" s="698"/>
      <c r="OA16" s="698"/>
      <c r="OB16" s="698"/>
      <c r="OC16" s="698"/>
      <c r="OD16" s="698"/>
      <c r="OE16" s="698"/>
      <c r="OF16" s="698"/>
      <c r="OG16" s="698"/>
      <c r="OH16" s="698"/>
      <c r="OI16" s="698"/>
      <c r="OJ16" s="698"/>
      <c r="OK16" s="698"/>
      <c r="OL16" s="698"/>
      <c r="OM16" s="698"/>
      <c r="ON16" s="698"/>
      <c r="OO16" s="698"/>
      <c r="OP16" s="698"/>
      <c r="OQ16" s="698"/>
      <c r="OR16" s="698"/>
      <c r="OS16" s="698"/>
      <c r="OT16" s="698"/>
      <c r="OU16" s="698"/>
      <c r="OV16" s="698"/>
      <c r="OW16" s="698"/>
      <c r="OX16" s="698"/>
      <c r="OY16" s="698"/>
      <c r="OZ16" s="698"/>
      <c r="PA16" s="698"/>
      <c r="PB16" s="698"/>
      <c r="PC16" s="698"/>
      <c r="PD16" s="698"/>
      <c r="PE16" s="698"/>
      <c r="PF16" s="698"/>
      <c r="PG16" s="698"/>
      <c r="PH16" s="698"/>
      <c r="PI16" s="698"/>
      <c r="PJ16" s="698"/>
      <c r="PK16" s="698"/>
      <c r="PL16" s="698"/>
      <c r="PM16" s="698"/>
      <c r="PN16" s="698"/>
      <c r="PO16" s="698"/>
      <c r="PP16" s="698"/>
      <c r="PQ16" s="698"/>
      <c r="PR16" s="698"/>
      <c r="PS16" s="698"/>
      <c r="PT16" s="698"/>
      <c r="PU16" s="698"/>
      <c r="PV16" s="698"/>
      <c r="PW16" s="698"/>
      <c r="PX16" s="698"/>
      <c r="PY16" s="698"/>
      <c r="PZ16" s="698"/>
      <c r="QA16" s="698"/>
      <c r="QB16" s="698"/>
      <c r="QC16" s="698"/>
      <c r="QD16" s="698"/>
      <c r="QE16" s="698"/>
      <c r="QF16" s="698"/>
      <c r="QG16" s="698"/>
      <c r="QH16" s="698"/>
      <c r="QI16" s="698"/>
      <c r="QJ16" s="698"/>
      <c r="QK16" s="698"/>
      <c r="QL16" s="698"/>
      <c r="QM16" s="698"/>
      <c r="QN16" s="698"/>
      <c r="QO16" s="698"/>
      <c r="QP16" s="698"/>
      <c r="QQ16" s="698"/>
      <c r="QR16" s="698"/>
      <c r="QS16" s="698"/>
      <c r="QT16" s="698"/>
      <c r="QU16" s="698"/>
      <c r="QV16" s="698"/>
      <c r="QW16" s="698"/>
      <c r="QX16" s="698"/>
      <c r="QY16" s="698"/>
      <c r="QZ16" s="698"/>
      <c r="RA16" s="698"/>
      <c r="RB16" s="698"/>
      <c r="RC16" s="698"/>
      <c r="RD16" s="698"/>
      <c r="RE16" s="698"/>
      <c r="RF16" s="698"/>
      <c r="RG16" s="698"/>
      <c r="RH16" s="698"/>
      <c r="RI16" s="698"/>
      <c r="RJ16" s="698"/>
      <c r="RK16" s="698"/>
      <c r="RL16" s="698"/>
      <c r="RM16" s="698"/>
      <c r="RN16" s="698"/>
      <c r="RO16" s="698"/>
      <c r="RP16" s="698"/>
      <c r="RQ16" s="698"/>
      <c r="RR16" s="698"/>
      <c r="RS16" s="698"/>
      <c r="RT16" s="698"/>
      <c r="RU16" s="698"/>
      <c r="RV16" s="698"/>
      <c r="RW16" s="698"/>
      <c r="RX16" s="698"/>
      <c r="RY16" s="698"/>
      <c r="RZ16" s="698"/>
      <c r="SA16" s="698"/>
      <c r="SB16" s="698"/>
      <c r="SC16" s="698"/>
      <c r="SD16" s="698"/>
      <c r="SE16" s="698"/>
      <c r="SF16" s="698"/>
      <c r="SG16" s="698"/>
      <c r="SH16" s="698"/>
      <c r="SI16" s="698"/>
      <c r="SJ16" s="698"/>
      <c r="SK16" s="698"/>
      <c r="SL16" s="698"/>
      <c r="SM16" s="698"/>
      <c r="SN16" s="698"/>
      <c r="SO16" s="698"/>
      <c r="SP16" s="698"/>
      <c r="SQ16" s="698"/>
      <c r="SR16" s="698"/>
      <c r="SS16" s="698"/>
      <c r="ST16" s="698"/>
      <c r="SU16" s="698"/>
      <c r="SV16" s="698"/>
      <c r="SW16" s="698"/>
      <c r="SX16" s="698"/>
      <c r="SY16" s="698"/>
      <c r="SZ16" s="698"/>
      <c r="TA16" s="698"/>
      <c r="TB16" s="698"/>
      <c r="TC16" s="698"/>
      <c r="TD16" s="698"/>
      <c r="TE16" s="698"/>
      <c r="TF16" s="698"/>
      <c r="TG16" s="698"/>
      <c r="TH16" s="698"/>
      <c r="TI16" s="698"/>
      <c r="TJ16" s="698"/>
      <c r="TK16" s="698"/>
      <c r="TL16" s="698"/>
      <c r="TM16" s="698"/>
      <c r="TN16" s="698"/>
      <c r="TO16" s="698"/>
      <c r="TP16" s="698"/>
      <c r="TQ16" s="698"/>
      <c r="TR16" s="698"/>
      <c r="TS16" s="698"/>
      <c r="TT16" s="698"/>
      <c r="TU16" s="698"/>
      <c r="TV16" s="698"/>
      <c r="TW16" s="698"/>
      <c r="TX16" s="698"/>
      <c r="TY16" s="698"/>
      <c r="TZ16" s="698"/>
      <c r="UA16" s="698"/>
      <c r="UB16" s="698"/>
      <c r="UC16" s="698"/>
      <c r="UD16" s="698"/>
      <c r="UE16" s="698"/>
      <c r="UF16" s="698"/>
      <c r="UG16" s="698"/>
      <c r="UH16" s="698"/>
      <c r="UI16" s="698"/>
      <c r="UJ16" s="698"/>
      <c r="UK16" s="698"/>
      <c r="UL16" s="698"/>
      <c r="UM16" s="698"/>
      <c r="UN16" s="698"/>
      <c r="UO16" s="698"/>
      <c r="UP16" s="698"/>
      <c r="UQ16" s="698"/>
      <c r="UR16" s="698"/>
      <c r="US16" s="698"/>
      <c r="UT16" s="698"/>
      <c r="UU16" s="698"/>
      <c r="UV16" s="698"/>
      <c r="UW16" s="698"/>
      <c r="UX16" s="698"/>
      <c r="UY16" s="698"/>
      <c r="UZ16" s="698"/>
      <c r="VA16" s="698"/>
      <c r="VB16" s="698"/>
      <c r="VC16" s="698"/>
      <c r="VD16" s="698"/>
      <c r="VE16" s="698"/>
      <c r="VF16" s="698"/>
      <c r="VG16" s="698"/>
      <c r="VH16" s="698"/>
      <c r="VI16" s="698"/>
      <c r="VJ16" s="698"/>
      <c r="VK16" s="698"/>
      <c r="VL16" s="698"/>
      <c r="VM16" s="698"/>
      <c r="VN16" s="698"/>
      <c r="VO16" s="698"/>
      <c r="VP16" s="698"/>
      <c r="VQ16" s="698"/>
      <c r="VR16" s="698"/>
      <c r="VS16" s="698"/>
      <c r="VT16" s="698"/>
      <c r="VU16" s="698"/>
      <c r="VV16" s="698"/>
      <c r="VW16" s="698"/>
      <c r="VX16" s="698"/>
      <c r="VY16" s="698"/>
      <c r="VZ16" s="698"/>
      <c r="WA16" s="698"/>
      <c r="WB16" s="698"/>
      <c r="WC16" s="698"/>
      <c r="WD16" s="698"/>
      <c r="WE16" s="698"/>
      <c r="WF16" s="698"/>
      <c r="WG16" s="698"/>
      <c r="WH16" s="698"/>
      <c r="WI16" s="698"/>
      <c r="WJ16" s="698"/>
      <c r="WK16" s="698"/>
      <c r="WL16" s="698"/>
      <c r="WM16" s="698"/>
      <c r="WN16" s="698"/>
      <c r="WO16" s="698"/>
      <c r="WP16" s="698"/>
      <c r="WQ16" s="698"/>
      <c r="WR16" s="698"/>
      <c r="WS16" s="698"/>
      <c r="WT16" s="698"/>
      <c r="WU16" s="698"/>
      <c r="WV16" s="698"/>
      <c r="WW16" s="698"/>
      <c r="WX16" s="698"/>
      <c r="WY16" s="698"/>
      <c r="WZ16" s="698"/>
      <c r="XA16" s="698"/>
      <c r="XB16" s="698"/>
      <c r="XC16" s="698"/>
      <c r="XD16" s="698"/>
      <c r="XE16" s="698"/>
      <c r="XF16" s="698"/>
      <c r="XG16" s="698"/>
      <c r="XH16" s="698"/>
      <c r="XI16" s="698"/>
      <c r="XJ16" s="698"/>
      <c r="XK16" s="698"/>
      <c r="XL16" s="698"/>
      <c r="XM16" s="698"/>
      <c r="XN16" s="698"/>
      <c r="XO16" s="698"/>
      <c r="XP16" s="698"/>
      <c r="XQ16" s="698"/>
      <c r="XR16" s="698"/>
      <c r="XS16" s="698"/>
      <c r="XT16" s="698"/>
      <c r="XU16" s="698"/>
      <c r="XV16" s="698"/>
      <c r="XW16" s="698"/>
      <c r="XX16" s="698"/>
      <c r="XY16" s="698"/>
      <c r="XZ16" s="698"/>
      <c r="YA16" s="698"/>
      <c r="YB16" s="698"/>
      <c r="YC16" s="698"/>
      <c r="YD16" s="698"/>
      <c r="YE16" s="698"/>
      <c r="YF16" s="698"/>
      <c r="YG16" s="698"/>
      <c r="YH16" s="698"/>
      <c r="YI16" s="698"/>
      <c r="YJ16" s="698"/>
      <c r="YK16" s="698"/>
      <c r="YL16" s="698"/>
      <c r="YM16" s="698"/>
      <c r="YN16" s="698"/>
      <c r="YO16" s="698"/>
      <c r="YP16" s="698"/>
      <c r="YQ16" s="698"/>
      <c r="YR16" s="698"/>
      <c r="YS16" s="698"/>
      <c r="YT16" s="698"/>
      <c r="YU16" s="698"/>
      <c r="YV16" s="698"/>
      <c r="YW16" s="698"/>
      <c r="YX16" s="698"/>
      <c r="YY16" s="698"/>
      <c r="YZ16" s="698"/>
      <c r="ZA16" s="698"/>
      <c r="ZB16" s="698"/>
      <c r="ZC16" s="698"/>
      <c r="ZD16" s="698"/>
      <c r="ZE16" s="698"/>
      <c r="ZF16" s="698"/>
      <c r="ZG16" s="698"/>
      <c r="ZH16" s="698"/>
      <c r="ZI16" s="698"/>
      <c r="ZJ16" s="698"/>
      <c r="ZK16" s="698"/>
      <c r="ZL16" s="698"/>
      <c r="ZM16" s="698"/>
      <c r="ZN16" s="698"/>
      <c r="ZO16" s="698"/>
      <c r="ZP16" s="698"/>
      <c r="ZQ16" s="698"/>
      <c r="ZR16" s="698"/>
      <c r="ZS16" s="698"/>
      <c r="ZT16" s="698"/>
      <c r="ZU16" s="698"/>
      <c r="ZV16" s="698"/>
      <c r="ZW16" s="698"/>
      <c r="ZX16" s="698"/>
      <c r="ZY16" s="698"/>
      <c r="ZZ16" s="698"/>
      <c r="AAA16" s="698"/>
      <c r="AAB16" s="698"/>
      <c r="AAC16" s="698"/>
      <c r="AAD16" s="698"/>
      <c r="AAE16" s="698"/>
      <c r="AAF16" s="698"/>
      <c r="AAG16" s="698"/>
      <c r="AAH16" s="698"/>
      <c r="AAI16" s="698"/>
      <c r="AAJ16" s="698"/>
      <c r="AAK16" s="698"/>
      <c r="AAL16" s="698"/>
      <c r="AAM16" s="698"/>
      <c r="AAN16" s="698"/>
      <c r="AAO16" s="698"/>
      <c r="AAP16" s="698"/>
      <c r="AAQ16" s="698"/>
      <c r="AAR16" s="698"/>
      <c r="AAS16" s="698"/>
      <c r="AAT16" s="698"/>
      <c r="AAU16" s="698"/>
      <c r="AAV16" s="698"/>
      <c r="AAW16" s="698"/>
      <c r="AAX16" s="698"/>
      <c r="AAY16" s="698"/>
      <c r="AAZ16" s="698"/>
      <c r="ABA16" s="698"/>
      <c r="ABB16" s="698"/>
      <c r="ABC16" s="698"/>
      <c r="ABD16" s="698"/>
      <c r="ABE16" s="698"/>
      <c r="ABF16" s="698"/>
      <c r="ABG16" s="698"/>
      <c r="ABH16" s="698"/>
      <c r="ABI16" s="698"/>
      <c r="ABJ16" s="698"/>
      <c r="ABK16" s="698"/>
      <c r="ABL16" s="698"/>
      <c r="ABM16" s="698"/>
      <c r="ABN16" s="698"/>
      <c r="ABO16" s="698"/>
      <c r="ABP16" s="698"/>
      <c r="ABQ16" s="698"/>
      <c r="ABR16" s="698"/>
      <c r="ABS16" s="698"/>
      <c r="ABT16" s="698"/>
      <c r="ABU16" s="698"/>
      <c r="ABV16" s="698"/>
      <c r="ABW16" s="698"/>
      <c r="ABX16" s="698"/>
      <c r="ABY16" s="698"/>
      <c r="ABZ16" s="698"/>
      <c r="ACA16" s="698"/>
      <c r="ACB16" s="698"/>
      <c r="ACC16" s="698"/>
      <c r="ACD16" s="698"/>
      <c r="ACE16" s="698"/>
      <c r="ACF16" s="698"/>
      <c r="ACG16" s="698"/>
      <c r="ACH16" s="698"/>
      <c r="ACI16" s="698"/>
      <c r="ACJ16" s="698"/>
      <c r="ACK16" s="698"/>
      <c r="ACL16" s="698"/>
      <c r="ACM16" s="698"/>
      <c r="ACN16" s="698"/>
      <c r="ACO16" s="698"/>
      <c r="ACP16" s="698"/>
      <c r="ACQ16" s="698"/>
      <c r="ACR16" s="698"/>
      <c r="ACS16" s="698"/>
      <c r="ACT16" s="698"/>
      <c r="ACU16" s="698"/>
      <c r="ACV16" s="698"/>
      <c r="ACW16" s="698"/>
      <c r="ACX16" s="698"/>
      <c r="ACY16" s="698"/>
      <c r="ACZ16" s="698"/>
      <c r="ADA16" s="698"/>
      <c r="ADB16" s="698"/>
      <c r="ADC16" s="698"/>
      <c r="ADD16" s="698"/>
      <c r="ADE16" s="698"/>
      <c r="ADF16" s="698"/>
      <c r="ADG16" s="698"/>
      <c r="ADH16" s="698"/>
      <c r="ADI16" s="698"/>
      <c r="ADJ16" s="698"/>
      <c r="ADK16" s="698"/>
      <c r="ADL16" s="698"/>
      <c r="ADM16" s="698"/>
      <c r="ADN16" s="698"/>
      <c r="ADO16" s="698"/>
      <c r="ADP16" s="698"/>
      <c r="ADQ16" s="698"/>
      <c r="ADR16" s="698"/>
      <c r="ADS16" s="698"/>
      <c r="ADT16" s="698"/>
      <c r="ADU16" s="698"/>
      <c r="ADV16" s="698"/>
      <c r="ADW16" s="698"/>
      <c r="ADX16" s="698"/>
      <c r="ADY16" s="698"/>
      <c r="ADZ16" s="698"/>
      <c r="AEA16" s="698"/>
      <c r="AEB16" s="698"/>
      <c r="AEC16" s="698"/>
      <c r="AED16" s="698"/>
      <c r="AEE16" s="698"/>
      <c r="AEF16" s="698"/>
      <c r="AEG16" s="698"/>
      <c r="AEH16" s="698"/>
      <c r="AEI16" s="698"/>
      <c r="AEJ16" s="698"/>
      <c r="AEK16" s="698"/>
      <c r="AEL16" s="698"/>
      <c r="AEM16" s="698"/>
      <c r="AEN16" s="698"/>
      <c r="AEO16" s="698"/>
      <c r="AEP16" s="698"/>
      <c r="AEQ16" s="698"/>
      <c r="AER16" s="698"/>
      <c r="AES16" s="698"/>
      <c r="AET16" s="698"/>
      <c r="AEU16" s="698"/>
      <c r="AEV16" s="698"/>
      <c r="AEW16" s="698"/>
      <c r="AEX16" s="698"/>
      <c r="AEY16" s="698"/>
      <c r="AEZ16" s="698"/>
      <c r="AFA16" s="698"/>
      <c r="AFB16" s="698"/>
      <c r="AFC16" s="698"/>
      <c r="AFD16" s="698"/>
      <c r="AFE16" s="698"/>
      <c r="AFF16" s="698"/>
      <c r="AFG16" s="698"/>
      <c r="AFH16" s="698"/>
      <c r="AFI16" s="698"/>
      <c r="AFJ16" s="698"/>
      <c r="AFK16" s="698"/>
      <c r="AFL16" s="698"/>
      <c r="AFM16" s="698"/>
      <c r="AFN16" s="698"/>
      <c r="AFO16" s="698"/>
      <c r="AFP16" s="698"/>
      <c r="AFQ16" s="698"/>
      <c r="AFR16" s="698"/>
      <c r="AFS16" s="698"/>
      <c r="AFT16" s="698"/>
      <c r="AFU16" s="698"/>
      <c r="AFV16" s="698"/>
      <c r="AFW16" s="698"/>
      <c r="AFX16" s="698"/>
      <c r="AFY16" s="698"/>
      <c r="AFZ16" s="698"/>
      <c r="AGA16" s="698"/>
      <c r="AGB16" s="698"/>
      <c r="AGC16" s="698"/>
      <c r="AGD16" s="698"/>
      <c r="AGE16" s="698"/>
      <c r="AGF16" s="698"/>
      <c r="AGG16" s="698"/>
      <c r="AGH16" s="698"/>
      <c r="AGI16" s="698"/>
      <c r="AGJ16" s="698"/>
      <c r="AGK16" s="698"/>
      <c r="AGL16" s="698"/>
      <c r="AGM16" s="698"/>
      <c r="AGN16" s="698"/>
      <c r="AGO16" s="698"/>
      <c r="AGP16" s="698"/>
      <c r="AGQ16" s="698"/>
      <c r="AGR16" s="698"/>
      <c r="AGS16" s="698"/>
      <c r="AGT16" s="698"/>
      <c r="AGU16" s="698"/>
      <c r="AGV16" s="698"/>
      <c r="AGW16" s="698"/>
      <c r="AGX16" s="698"/>
      <c r="AGY16" s="698"/>
      <c r="AGZ16" s="698"/>
      <c r="AHA16" s="698"/>
      <c r="AHB16" s="698"/>
      <c r="AHC16" s="698"/>
      <c r="AHD16" s="698"/>
      <c r="AHE16" s="698"/>
      <c r="AHF16" s="698"/>
      <c r="AHG16" s="698"/>
      <c r="AHH16" s="698"/>
      <c r="AHI16" s="698"/>
      <c r="AHJ16" s="698"/>
      <c r="AHK16" s="698"/>
      <c r="AHL16" s="698"/>
      <c r="AHM16" s="698"/>
      <c r="AHN16" s="698"/>
      <c r="AHO16" s="698"/>
      <c r="AHP16" s="698"/>
      <c r="AHQ16" s="698"/>
      <c r="AHR16" s="698"/>
      <c r="AHS16" s="698"/>
      <c r="AHT16" s="698"/>
      <c r="AHU16" s="698"/>
      <c r="AHV16" s="698"/>
      <c r="AHW16" s="698"/>
      <c r="AHX16" s="698"/>
      <c r="AHY16" s="698"/>
      <c r="AHZ16" s="698"/>
      <c r="AIA16" s="698"/>
      <c r="AIB16" s="698"/>
      <c r="AIC16" s="698"/>
      <c r="AID16" s="698"/>
      <c r="AIE16" s="698"/>
      <c r="AIF16" s="698"/>
      <c r="AIG16" s="698"/>
      <c r="AIH16" s="698"/>
      <c r="AII16" s="698"/>
      <c r="AIJ16" s="698"/>
      <c r="AIK16" s="698"/>
      <c r="AIL16" s="698"/>
      <c r="AIM16" s="698"/>
      <c r="AIN16" s="698"/>
      <c r="AIO16" s="698"/>
      <c r="AIP16" s="698"/>
      <c r="AIQ16" s="698"/>
      <c r="AIR16" s="698"/>
      <c r="AIS16" s="698"/>
      <c r="AIT16" s="698"/>
      <c r="AIU16" s="698"/>
      <c r="AIV16" s="698"/>
      <c r="AIW16" s="698"/>
      <c r="AIX16" s="698"/>
      <c r="AIY16" s="698"/>
      <c r="AIZ16" s="698"/>
      <c r="AJA16" s="698"/>
      <c r="AJB16" s="698"/>
      <c r="AJC16" s="698"/>
      <c r="AJD16" s="698"/>
      <c r="AJE16" s="698"/>
      <c r="AJF16" s="698"/>
      <c r="AJG16" s="698"/>
      <c r="AJH16" s="698"/>
      <c r="AJI16" s="698"/>
      <c r="AJJ16" s="698"/>
      <c r="AJK16" s="698"/>
      <c r="AJL16" s="698"/>
      <c r="AJM16" s="698"/>
      <c r="AJN16" s="698"/>
      <c r="AJO16" s="698"/>
      <c r="AJP16" s="698"/>
      <c r="AJQ16" s="698"/>
      <c r="AJR16" s="698"/>
      <c r="AJS16" s="698"/>
      <c r="AJT16" s="698"/>
      <c r="AJU16" s="698"/>
      <c r="AJV16" s="698"/>
      <c r="AJW16" s="698"/>
      <c r="AJX16" s="698"/>
      <c r="AJY16" s="698"/>
      <c r="AJZ16" s="698"/>
      <c r="AKA16" s="698"/>
      <c r="AKB16" s="698"/>
      <c r="AKC16" s="698"/>
      <c r="AKD16" s="698"/>
      <c r="AKE16" s="698"/>
      <c r="AKF16" s="698"/>
      <c r="AKG16" s="698"/>
      <c r="AKH16" s="698"/>
      <c r="AKI16" s="698"/>
      <c r="AKJ16" s="698"/>
      <c r="AKK16" s="698"/>
      <c r="AKL16" s="698"/>
      <c r="AKM16" s="698"/>
      <c r="AKN16" s="698"/>
      <c r="AKO16" s="698"/>
      <c r="AKP16" s="698"/>
      <c r="AKQ16" s="698"/>
      <c r="AKR16" s="698"/>
      <c r="AKS16" s="698"/>
      <c r="AKT16" s="698"/>
      <c r="AKU16" s="698"/>
      <c r="AKV16" s="698"/>
      <c r="AKW16" s="698"/>
      <c r="AKX16" s="698"/>
      <c r="AKY16" s="698"/>
      <c r="AKZ16" s="698"/>
      <c r="ALA16" s="698"/>
      <c r="ALB16" s="698"/>
      <c r="ALC16" s="698"/>
      <c r="ALD16" s="698"/>
      <c r="ALE16" s="698"/>
      <c r="ALF16" s="698"/>
      <c r="ALG16" s="698"/>
      <c r="ALH16" s="698"/>
      <c r="ALI16" s="698"/>
      <c r="ALJ16" s="698"/>
      <c r="ALK16" s="698"/>
      <c r="ALL16" s="698"/>
      <c r="ALM16" s="698"/>
      <c r="ALN16" s="698"/>
      <c r="ALO16" s="698"/>
      <c r="ALP16" s="698"/>
      <c r="ALQ16" s="698"/>
      <c r="ALR16" s="698"/>
      <c r="ALS16" s="698"/>
      <c r="ALT16" s="698"/>
      <c r="ALU16" s="698"/>
      <c r="ALV16" s="698"/>
      <c r="ALW16" s="698"/>
      <c r="ALX16" s="698"/>
      <c r="ALY16" s="698"/>
      <c r="ALZ16" s="698"/>
      <c r="AMA16" s="698"/>
      <c r="AMB16" s="698"/>
      <c r="AMC16" s="698"/>
      <c r="AMD16" s="698"/>
      <c r="AME16" s="698"/>
      <c r="AMF16" s="698"/>
      <c r="AMG16" s="698"/>
      <c r="AMH16" s="698"/>
      <c r="AMI16" s="698"/>
      <c r="AMJ16" s="698"/>
      <c r="AMK16" s="698"/>
      <c r="AML16" s="698"/>
      <c r="AMM16" s="698"/>
      <c r="AMN16" s="698"/>
      <c r="AMO16" s="698"/>
      <c r="AMP16" s="698"/>
      <c r="AMQ16" s="698"/>
      <c r="AMR16" s="698"/>
      <c r="AMS16" s="698"/>
      <c r="AMT16" s="698"/>
      <c r="AMU16" s="698"/>
      <c r="AMV16" s="698"/>
      <c r="AMW16" s="698"/>
    </row>
    <row r="17" spans="1:59 1036:1037" ht="15" customHeight="1" x14ac:dyDescent="0.3">
      <c r="A17" s="194"/>
      <c r="B17" s="786" t="s">
        <v>3634</v>
      </c>
      <c r="C17" s="786" t="s">
        <v>3670</v>
      </c>
      <c r="D17" s="425" t="s">
        <v>3635</v>
      </c>
      <c r="E17" s="195"/>
      <c r="F17" s="733" t="s">
        <v>506</v>
      </c>
      <c r="G17" s="181" t="s">
        <v>581</v>
      </c>
      <c r="H17" s="707" t="s">
        <v>1193</v>
      </c>
      <c r="I17" s="183"/>
      <c r="M17" s="183"/>
      <c r="N17" s="1104" t="s">
        <v>425</v>
      </c>
      <c r="O17" s="1105" t="s">
        <v>471</v>
      </c>
      <c r="P17" s="1095" t="s">
        <v>473</v>
      </c>
      <c r="Q17" s="242"/>
      <c r="R17" s="438"/>
      <c r="S17" s="698"/>
      <c r="T17" s="1560" t="s">
        <v>278</v>
      </c>
      <c r="U17" s="1560"/>
      <c r="V17" s="1560"/>
      <c r="W17" s="1560"/>
      <c r="X17" s="1560"/>
      <c r="Y17" s="1560"/>
      <c r="AB17" s="1553" t="s">
        <v>291</v>
      </c>
      <c r="AC17" s="1553"/>
      <c r="AD17" s="1553"/>
      <c r="AE17" s="1553"/>
      <c r="AF17" s="1553"/>
      <c r="AG17" s="1553"/>
      <c r="AJ17" s="57"/>
      <c r="AK17" s="64" t="s">
        <v>338</v>
      </c>
      <c r="AL17" s="67">
        <v>1</v>
      </c>
      <c r="AM17" s="63" t="b">
        <v>1</v>
      </c>
      <c r="AO17" s="693" t="s">
        <v>345</v>
      </c>
      <c r="AP17" s="75" t="s">
        <v>359</v>
      </c>
      <c r="AQ17" s="76"/>
      <c r="AR17" s="76"/>
      <c r="AS17" s="76"/>
      <c r="AT17" s="76"/>
      <c r="AU17" s="76"/>
      <c r="AV17" s="77"/>
      <c r="AW17"/>
      <c r="AX17" s="113" t="s">
        <v>445</v>
      </c>
      <c r="AZ17"/>
      <c r="BA17"/>
      <c r="BB17"/>
      <c r="BC17"/>
      <c r="BD17"/>
      <c r="BE17"/>
      <c r="BF17" s="695" t="s">
        <v>396</v>
      </c>
    </row>
    <row r="18" spans="1:59 1036:1037" ht="15" customHeight="1" x14ac:dyDescent="0.3">
      <c r="A18" s="194"/>
      <c r="B18" s="708" t="s">
        <v>3637</v>
      </c>
      <c r="C18" s="181" t="s">
        <v>3671</v>
      </c>
      <c r="D18" s="707" t="s">
        <v>3636</v>
      </c>
      <c r="E18" s="194"/>
      <c r="F18" s="733" t="s">
        <v>1633</v>
      </c>
      <c r="G18" s="181" t="s">
        <v>1202</v>
      </c>
      <c r="H18" s="729" t="s">
        <v>1203</v>
      </c>
      <c r="I18" s="183"/>
      <c r="M18" s="183"/>
      <c r="N18" s="1557" t="s">
        <v>491</v>
      </c>
      <c r="O18" s="1558"/>
      <c r="P18" s="1559"/>
      <c r="Q18" s="242"/>
      <c r="R18" s="438"/>
      <c r="S18" s="698"/>
      <c r="T18" s="1560" t="s">
        <v>280</v>
      </c>
      <c r="U18" s="1560"/>
      <c r="V18" s="1560"/>
      <c r="W18" s="1560"/>
      <c r="X18" s="1560"/>
      <c r="Y18" s="1560"/>
      <c r="AB18" s="1553" t="s">
        <v>293</v>
      </c>
      <c r="AC18" s="1553"/>
      <c r="AD18" s="1553"/>
      <c r="AE18" s="1553"/>
      <c r="AF18" s="1553"/>
      <c r="AG18" s="1553"/>
      <c r="AJ18" s="57"/>
      <c r="AK18" s="61"/>
      <c r="AL18" s="68"/>
      <c r="AM18" s="62"/>
      <c r="AO18" s="45" t="s">
        <v>360</v>
      </c>
      <c r="AP18" s="78" t="s">
        <v>349</v>
      </c>
      <c r="AQ18" s="79" t="s">
        <v>350</v>
      </c>
      <c r="AR18" s="79" t="s">
        <v>351</v>
      </c>
      <c r="AS18" s="79"/>
      <c r="AT18" s="79"/>
      <c r="AU18" s="79"/>
      <c r="AV18" s="80"/>
      <c r="AX18"/>
      <c r="AY18" s="113" t="s">
        <v>446</v>
      </c>
      <c r="AZ18"/>
      <c r="BA18"/>
      <c r="BB18"/>
      <c r="BC18"/>
      <c r="BD18"/>
      <c r="BE18"/>
      <c r="BF18" s="57" t="s">
        <v>390</v>
      </c>
      <c r="BG18" s="694" t="s">
        <v>397</v>
      </c>
    </row>
    <row r="19" spans="1:59 1036:1037" ht="15" customHeight="1" x14ac:dyDescent="0.3">
      <c r="A19" s="195"/>
      <c r="B19" s="708" t="s">
        <v>3638</v>
      </c>
      <c r="C19" s="181" t="s">
        <v>3673</v>
      </c>
      <c r="D19" s="691"/>
      <c r="E19" s="194"/>
      <c r="F19" s="733" t="s">
        <v>1600</v>
      </c>
      <c r="G19" s="181" t="s">
        <v>980</v>
      </c>
      <c r="H19" s="707" t="s">
        <v>519</v>
      </c>
      <c r="I19" s="183"/>
      <c r="M19" s="183"/>
      <c r="N19" s="1107" t="s">
        <v>426</v>
      </c>
      <c r="O19" s="1108" t="s">
        <v>478</v>
      </c>
      <c r="P19" s="1109" t="s">
        <v>476</v>
      </c>
      <c r="Q19" s="242"/>
      <c r="R19" s="439"/>
      <c r="S19" s="698"/>
      <c r="T19" s="1560" t="s">
        <v>281</v>
      </c>
      <c r="U19" s="1560"/>
      <c r="V19" s="1560"/>
      <c r="W19" s="1560"/>
      <c r="X19" s="1560"/>
      <c r="Y19" s="1560"/>
      <c r="AJ19" s="59" t="s">
        <v>334</v>
      </c>
      <c r="AK19" s="60" t="s">
        <v>338</v>
      </c>
      <c r="AL19" s="71">
        <v>1</v>
      </c>
      <c r="AM19" s="60" t="b">
        <v>0</v>
      </c>
      <c r="AO19" s="45" t="s">
        <v>355</v>
      </c>
      <c r="AP19" s="83" t="s">
        <v>342</v>
      </c>
      <c r="AQ19" s="96"/>
      <c r="AR19" s="81" t="s">
        <v>344</v>
      </c>
      <c r="AS19" s="89"/>
      <c r="AT19" s="85" t="s">
        <v>356</v>
      </c>
      <c r="AU19" s="97"/>
      <c r="AV19" s="90" t="s">
        <v>343</v>
      </c>
      <c r="AZ19"/>
      <c r="BA19"/>
      <c r="BB19"/>
      <c r="BC19"/>
      <c r="BD19"/>
      <c r="BE19"/>
      <c r="BF19" s="57" t="s">
        <v>391</v>
      </c>
      <c r="BG19" s="694" t="s">
        <v>398</v>
      </c>
    </row>
    <row r="20" spans="1:59 1036:1037" ht="15" customHeight="1" x14ac:dyDescent="0.3">
      <c r="A20" s="194"/>
      <c r="B20" s="181" t="s">
        <v>3639</v>
      </c>
      <c r="C20" s="181" t="s">
        <v>3672</v>
      </c>
      <c r="D20" s="854"/>
      <c r="E20" s="195"/>
      <c r="F20" s="774" t="s">
        <v>267</v>
      </c>
      <c r="G20" s="774" t="s">
        <v>1194</v>
      </c>
      <c r="H20" s="776" t="s">
        <v>1197</v>
      </c>
      <c r="I20" s="183"/>
      <c r="M20" s="183"/>
      <c r="N20" s="1110" t="s">
        <v>425</v>
      </c>
      <c r="O20" s="1111" t="s">
        <v>479</v>
      </c>
      <c r="P20" s="1112" t="s">
        <v>473</v>
      </c>
      <c r="Q20" s="242"/>
      <c r="R20" s="437"/>
      <c r="T20" s="1554"/>
      <c r="U20" s="1554"/>
      <c r="V20" s="1554"/>
      <c r="W20" s="1554"/>
      <c r="X20" s="1554"/>
      <c r="Y20" s="1554"/>
      <c r="AB20" s="1554" t="s">
        <v>296</v>
      </c>
      <c r="AC20" s="1554"/>
      <c r="AD20" s="1554"/>
      <c r="AE20" s="1554"/>
      <c r="AF20" s="1554"/>
      <c r="AG20" s="1554"/>
      <c r="AI20" s="695"/>
      <c r="AP20" s="83">
        <v>3</v>
      </c>
      <c r="AQ20" s="74"/>
      <c r="AR20" s="74"/>
      <c r="AS20" s="72"/>
      <c r="AT20" s="72"/>
      <c r="AU20" s="72"/>
      <c r="AV20" s="72"/>
      <c r="AX20" s="694" t="s">
        <v>428</v>
      </c>
      <c r="AZ20"/>
      <c r="BA20"/>
      <c r="BB20"/>
      <c r="BC20"/>
      <c r="BD20"/>
      <c r="BE20"/>
    </row>
    <row r="21" spans="1:59 1036:1037" ht="15" customHeight="1" x14ac:dyDescent="0.3">
      <c r="A21" s="194"/>
      <c r="B21" s="724" t="s">
        <v>3640</v>
      </c>
      <c r="C21" s="724" t="s">
        <v>3674</v>
      </c>
      <c r="D21" s="803"/>
      <c r="E21" s="194"/>
      <c r="F21" s="753" t="s">
        <v>271</v>
      </c>
      <c r="G21" s="752" t="s">
        <v>1194</v>
      </c>
      <c r="H21" s="777" t="s">
        <v>1195</v>
      </c>
      <c r="I21" s="183"/>
      <c r="M21" s="187"/>
      <c r="N21" s="1113"/>
      <c r="O21" s="1114"/>
      <c r="P21" s="1114"/>
      <c r="Q21" s="242"/>
      <c r="R21" s="437"/>
      <c r="T21" s="1553" t="s">
        <v>283</v>
      </c>
      <c r="U21" s="1553"/>
      <c r="V21" s="1553"/>
      <c r="W21" s="1553"/>
      <c r="X21" s="1553"/>
      <c r="Y21" s="1553"/>
      <c r="AB21" s="1561" t="s">
        <v>297</v>
      </c>
      <c r="AC21" s="1561"/>
      <c r="AD21" s="1561"/>
      <c r="AE21" s="1561"/>
      <c r="AF21" s="1561"/>
      <c r="AG21" s="1561"/>
      <c r="AI21" s="695"/>
      <c r="AO21" s="45" t="s">
        <v>355</v>
      </c>
      <c r="AP21" s="100" t="s">
        <v>357</v>
      </c>
      <c r="AQ21" s="87" t="s">
        <v>359</v>
      </c>
      <c r="AR21" s="101" t="s">
        <v>358</v>
      </c>
      <c r="AW21" s="48"/>
      <c r="AX21" s="694"/>
      <c r="AY21" s="694" t="s">
        <v>429</v>
      </c>
      <c r="AZ21"/>
      <c r="BA21"/>
      <c r="BB21"/>
      <c r="BC21"/>
      <c r="BD21"/>
      <c r="BE21"/>
      <c r="BG21" s="173" t="s">
        <v>912</v>
      </c>
      <c r="AMW21"/>
    </row>
    <row r="22" spans="1:59 1036:1037" ht="15" customHeight="1" x14ac:dyDescent="0.3">
      <c r="A22" s="196"/>
      <c r="B22" s="192"/>
      <c r="C22" s="192"/>
      <c r="D22" s="192"/>
      <c r="E22" s="262"/>
      <c r="F22" s="753" t="s">
        <v>62</v>
      </c>
      <c r="G22" s="752" t="s">
        <v>1194</v>
      </c>
      <c r="H22" s="777" t="s">
        <v>1196</v>
      </c>
      <c r="I22" s="183"/>
      <c r="M22" s="183"/>
      <c r="N22" s="1568" t="s">
        <v>522</v>
      </c>
      <c r="O22" s="1569"/>
      <c r="P22" s="1570"/>
      <c r="Q22" s="242"/>
      <c r="R22" s="438"/>
      <c r="T22" s="1553" t="s">
        <v>285</v>
      </c>
      <c r="U22" s="1553"/>
      <c r="V22" s="1553"/>
      <c r="W22" s="1553"/>
      <c r="X22" s="1553"/>
      <c r="Y22" s="1553"/>
      <c r="AB22" s="1554" t="s">
        <v>298</v>
      </c>
      <c r="AC22" s="1554"/>
      <c r="AD22" s="1554"/>
      <c r="AE22" s="1554"/>
      <c r="AF22" s="1554"/>
      <c r="AG22" s="1554"/>
      <c r="AP22" s="83">
        <v>1</v>
      </c>
      <c r="AQ22" s="73"/>
      <c r="AR22" s="84"/>
      <c r="AW22" s="48"/>
      <c r="AX22" s="694" t="s">
        <v>303</v>
      </c>
      <c r="AZ22"/>
      <c r="BA22"/>
      <c r="BB22"/>
      <c r="BC22"/>
      <c r="BD22"/>
      <c r="BE22"/>
      <c r="BG22" s="173" t="s">
        <v>470</v>
      </c>
      <c r="AMW22"/>
    </row>
    <row r="23" spans="1:59 1036:1037" ht="15" customHeight="1" x14ac:dyDescent="0.3">
      <c r="E23" s="194"/>
      <c r="F23" s="778" t="s">
        <v>61</v>
      </c>
      <c r="G23" s="779" t="s">
        <v>1194</v>
      </c>
      <c r="H23" s="780"/>
      <c r="I23" s="183"/>
      <c r="M23" s="183"/>
      <c r="N23" s="1562" t="s">
        <v>531</v>
      </c>
      <c r="O23" s="1563"/>
      <c r="P23" s="1564"/>
      <c r="Q23" s="242"/>
      <c r="R23" s="438"/>
      <c r="T23" s="1553" t="s">
        <v>1447</v>
      </c>
      <c r="U23" s="1553"/>
      <c r="V23" s="1553"/>
      <c r="W23" s="1553"/>
      <c r="X23" s="1553"/>
      <c r="Y23" s="1553"/>
      <c r="AJ23" s="694" t="s">
        <v>340</v>
      </c>
      <c r="AW23" s="48"/>
      <c r="AX23" s="694"/>
      <c r="AY23" s="694" t="s">
        <v>430</v>
      </c>
      <c r="AZ23"/>
      <c r="BA23"/>
      <c r="BB23"/>
      <c r="BC23"/>
      <c r="BD23"/>
      <c r="BE23"/>
      <c r="AMW23"/>
    </row>
    <row r="24" spans="1:59 1036:1037" ht="15" customHeight="1" x14ac:dyDescent="0.3">
      <c r="E24" s="195"/>
      <c r="F24" s="1522" t="s">
        <v>1230</v>
      </c>
      <c r="G24" s="1523"/>
      <c r="H24" s="1524"/>
      <c r="I24" s="183"/>
      <c r="M24" s="183"/>
      <c r="N24" s="1565" t="s">
        <v>530</v>
      </c>
      <c r="O24" s="1566"/>
      <c r="P24" s="1567"/>
      <c r="Q24" s="242"/>
      <c r="R24" s="438"/>
      <c r="S24" s="694" t="s">
        <v>287</v>
      </c>
      <c r="T24" s="1553" t="s">
        <v>288</v>
      </c>
      <c r="U24" s="1553"/>
      <c r="V24" s="1553"/>
      <c r="W24" s="1553"/>
      <c r="X24" s="1553"/>
      <c r="Y24" s="1553"/>
      <c r="AJ24" s="694" t="s">
        <v>339</v>
      </c>
      <c r="AO24" s="693"/>
      <c r="AP24" s="83">
        <v>0</v>
      </c>
      <c r="AQ24" s="81">
        <v>1</v>
      </c>
      <c r="AR24" s="81">
        <v>2</v>
      </c>
      <c r="AS24" s="81">
        <v>3</v>
      </c>
      <c r="AT24" s="81">
        <v>4</v>
      </c>
      <c r="AU24" s="82">
        <v>5</v>
      </c>
      <c r="AW24" s="48"/>
      <c r="AX24" s="694"/>
      <c r="AY24" s="694" t="s">
        <v>431</v>
      </c>
      <c r="AZ24"/>
      <c r="BA24"/>
      <c r="BB24"/>
      <c r="BC24"/>
      <c r="BD24"/>
      <c r="AMW24"/>
    </row>
    <row r="25" spans="1:59 1036:1037" ht="15" customHeight="1" x14ac:dyDescent="0.3">
      <c r="D25" s="704"/>
      <c r="E25" s="194"/>
      <c r="F25" s="775" t="s">
        <v>447</v>
      </c>
      <c r="G25" s="752" t="s">
        <v>451</v>
      </c>
      <c r="H25" s="753" t="s">
        <v>1198</v>
      </c>
      <c r="I25" s="191"/>
      <c r="M25" s="187"/>
      <c r="N25" s="192"/>
      <c r="O25" s="189"/>
      <c r="P25" s="189"/>
      <c r="Q25" s="248"/>
      <c r="R25" s="436"/>
      <c r="T25" s="1553" t="s">
        <v>289</v>
      </c>
      <c r="U25" s="1553"/>
      <c r="V25" s="1553"/>
      <c r="W25" s="1553"/>
      <c r="X25" s="1553"/>
      <c r="Y25" s="1553"/>
      <c r="AA25" s="46"/>
      <c r="AB25" s="1555" t="s">
        <v>299</v>
      </c>
      <c r="AC25" s="1555"/>
      <c r="AD25" s="1555"/>
      <c r="AE25" s="1555"/>
      <c r="AF25" s="1555"/>
      <c r="AK25" s="694" t="s">
        <v>341</v>
      </c>
      <c r="AO25" s="693" t="s">
        <v>347</v>
      </c>
      <c r="AP25" s="99"/>
      <c r="AQ25" s="91" t="s">
        <v>344</v>
      </c>
      <c r="AR25" s="98"/>
      <c r="AS25" s="91" t="s">
        <v>344</v>
      </c>
      <c r="AT25" s="98"/>
      <c r="AU25" s="92"/>
      <c r="AW25" s="48"/>
      <c r="AX25" s="694"/>
      <c r="BF25" s="694" t="s">
        <v>415</v>
      </c>
      <c r="AMW25"/>
    </row>
    <row r="26" spans="1:59 1036:1037" ht="15" customHeight="1" x14ac:dyDescent="0.3">
      <c r="E26" s="194"/>
      <c r="F26" s="775" t="s">
        <v>448</v>
      </c>
      <c r="G26" s="752" t="s">
        <v>451</v>
      </c>
      <c r="H26" s="752" t="s">
        <v>1199</v>
      </c>
      <c r="I26" s="183"/>
      <c r="M26" s="183"/>
      <c r="N26" s="114"/>
      <c r="O26" s="114"/>
      <c r="P26" s="114"/>
      <c r="Q26" s="283"/>
      <c r="R26" s="436"/>
      <c r="T26" s="1553" t="s">
        <v>290</v>
      </c>
      <c r="U26" s="1553"/>
      <c r="V26" s="1553"/>
      <c r="W26" s="1553"/>
      <c r="X26" s="1553"/>
      <c r="Y26" s="1553"/>
      <c r="AB26" s="1556" t="s">
        <v>300</v>
      </c>
      <c r="AC26" s="1556"/>
      <c r="AD26" s="1556"/>
      <c r="AE26" s="1556"/>
      <c r="AF26" s="1556"/>
      <c r="AO26" s="693" t="s">
        <v>348</v>
      </c>
      <c r="AP26" s="75">
        <v>0</v>
      </c>
      <c r="AQ26" s="76">
        <v>2</v>
      </c>
      <c r="AR26" s="76"/>
      <c r="AS26" s="76"/>
      <c r="AT26" s="76"/>
      <c r="AU26" s="77"/>
      <c r="AW26" s="48">
        <v>0</v>
      </c>
      <c r="AX26" s="694" t="s">
        <v>439</v>
      </c>
      <c r="BG26" s="694" t="s">
        <v>302</v>
      </c>
      <c r="AMW26"/>
    </row>
    <row r="27" spans="1:59 1036:1037" ht="15" customHeight="1" x14ac:dyDescent="0.3">
      <c r="E27" s="194"/>
      <c r="F27" s="775" t="s">
        <v>709</v>
      </c>
      <c r="G27" s="752" t="s">
        <v>512</v>
      </c>
      <c r="H27" s="752" t="s">
        <v>514</v>
      </c>
      <c r="I27" s="183"/>
      <c r="M27" s="183"/>
      <c r="N27" s="197"/>
      <c r="O27" s="172"/>
      <c r="P27" s="172"/>
      <c r="Q27" s="283"/>
      <c r="R27" s="436"/>
      <c r="U27" s="1553" t="s">
        <v>292</v>
      </c>
      <c r="V27" s="1553"/>
      <c r="W27" s="1553"/>
      <c r="X27" s="1553"/>
      <c r="Y27" s="1553"/>
      <c r="AB27" s="1552" t="s">
        <v>301</v>
      </c>
      <c r="AC27" s="1552"/>
      <c r="AD27" s="1552"/>
      <c r="AE27" s="1552"/>
      <c r="AF27" s="1552"/>
      <c r="AO27" s="693" t="s">
        <v>346</v>
      </c>
      <c r="AP27" s="75">
        <v>1</v>
      </c>
      <c r="AQ27" s="76"/>
      <c r="AR27" s="76"/>
      <c r="AS27" s="76"/>
      <c r="AT27" s="76"/>
      <c r="AU27" s="77"/>
      <c r="AW27" s="48"/>
      <c r="AX27" s="694"/>
      <c r="AY27" s="694" t="s">
        <v>424</v>
      </c>
      <c r="BG27" s="695" t="s">
        <v>413</v>
      </c>
      <c r="AMW27"/>
    </row>
    <row r="28" spans="1:59 1036:1037" ht="15" customHeight="1" x14ac:dyDescent="0.3">
      <c r="D28" s="704"/>
      <c r="E28" s="194"/>
      <c r="F28" s="752" t="s">
        <v>58</v>
      </c>
      <c r="G28" s="752" t="s">
        <v>513</v>
      </c>
      <c r="H28" s="752" t="s">
        <v>515</v>
      </c>
      <c r="I28" s="183"/>
      <c r="M28" s="183"/>
      <c r="N28" s="198"/>
      <c r="O28" s="172"/>
      <c r="P28" s="172"/>
      <c r="Q28" s="283"/>
      <c r="R28" s="436"/>
      <c r="U28" s="1553" t="s">
        <v>294</v>
      </c>
      <c r="V28" s="1553"/>
      <c r="W28" s="1553"/>
      <c r="X28" s="1553"/>
      <c r="Y28" s="1553"/>
      <c r="AB28" s="1538" t="s">
        <v>302</v>
      </c>
      <c r="AC28" s="1539"/>
      <c r="AD28" s="1539"/>
      <c r="AE28" s="1539"/>
      <c r="AF28" s="1540"/>
      <c r="AO28" s="693" t="s">
        <v>345</v>
      </c>
      <c r="AP28" s="75" t="s">
        <v>359</v>
      </c>
      <c r="AQ28" s="76" t="s">
        <v>359</v>
      </c>
      <c r="AR28" s="76"/>
      <c r="AS28" s="76"/>
      <c r="AT28" s="76"/>
      <c r="AU28" s="77"/>
      <c r="AW28" s="48"/>
      <c r="AX28" s="694" t="s">
        <v>440</v>
      </c>
      <c r="BG28" s="694" t="s">
        <v>419</v>
      </c>
      <c r="AMW28"/>
    </row>
    <row r="29" spans="1:59 1036:1037" ht="15" customHeight="1" x14ac:dyDescent="0.3">
      <c r="E29" s="195"/>
      <c r="F29" s="752" t="s">
        <v>890</v>
      </c>
      <c r="G29" s="752" t="s">
        <v>516</v>
      </c>
      <c r="H29" s="752" t="s">
        <v>1190</v>
      </c>
      <c r="I29" s="183"/>
      <c r="M29" s="183"/>
      <c r="N29" s="184"/>
      <c r="O29" s="172"/>
      <c r="P29" s="172"/>
      <c r="Q29" s="283"/>
      <c r="U29" s="1553" t="s">
        <v>295</v>
      </c>
      <c r="V29" s="1553"/>
      <c r="W29" s="1553"/>
      <c r="X29" s="1553"/>
      <c r="Y29" s="1553"/>
      <c r="AB29" s="1543" t="s">
        <v>303</v>
      </c>
      <c r="AC29" s="1544"/>
      <c r="AD29" s="1544"/>
      <c r="AE29" s="1544"/>
      <c r="AF29" s="1545"/>
      <c r="AG29" s="48" t="s">
        <v>304</v>
      </c>
      <c r="AO29" s="45" t="s">
        <v>360</v>
      </c>
      <c r="AP29" s="78" t="s">
        <v>349</v>
      </c>
      <c r="AQ29" s="79" t="s">
        <v>350</v>
      </c>
      <c r="AR29" s="79" t="s">
        <v>351</v>
      </c>
      <c r="AS29" s="79"/>
      <c r="AT29" s="79"/>
      <c r="AU29" s="80"/>
      <c r="AX29" s="694"/>
      <c r="AY29" s="694" t="s">
        <v>427</v>
      </c>
      <c r="BG29" s="695" t="s">
        <v>411</v>
      </c>
      <c r="AMW29"/>
    </row>
    <row r="30" spans="1:59 1036:1037" ht="15" customHeight="1" x14ac:dyDescent="0.3">
      <c r="E30" s="194"/>
      <c r="F30" s="773" t="s">
        <v>1634</v>
      </c>
      <c r="G30" s="773" t="s">
        <v>498</v>
      </c>
      <c r="H30" s="773" t="s">
        <v>1223</v>
      </c>
      <c r="I30" s="183"/>
      <c r="M30" s="183"/>
      <c r="N30" s="184"/>
      <c r="O30" s="172"/>
      <c r="P30" s="172"/>
      <c r="Q30" s="283"/>
      <c r="AB30" s="1538" t="s">
        <v>305</v>
      </c>
      <c r="AC30" s="1539"/>
      <c r="AD30" s="1539"/>
      <c r="AE30" s="1539"/>
      <c r="AF30" s="1540"/>
      <c r="AG30" s="49" t="s">
        <v>306</v>
      </c>
      <c r="AI30" s="695"/>
      <c r="AJ30" s="161" t="s">
        <v>447</v>
      </c>
      <c r="AK30" s="161" t="s">
        <v>448</v>
      </c>
      <c r="AL30" s="161" t="s">
        <v>61</v>
      </c>
      <c r="AM30" s="161" t="s">
        <v>62</v>
      </c>
      <c r="AO30" s="45" t="s">
        <v>355</v>
      </c>
      <c r="AP30" s="95"/>
      <c r="AQ30" s="93" t="s">
        <v>356</v>
      </c>
      <c r="AR30" s="96"/>
      <c r="AS30" s="93" t="s">
        <v>344</v>
      </c>
      <c r="AT30" s="87"/>
      <c r="AU30" s="94" t="s">
        <v>354</v>
      </c>
      <c r="AX30" s="694" t="s">
        <v>441</v>
      </c>
      <c r="BG30" s="694" t="s">
        <v>420</v>
      </c>
      <c r="AMW30"/>
    </row>
    <row r="31" spans="1:59 1036:1037" ht="15" customHeight="1" x14ac:dyDescent="0.3">
      <c r="E31" s="194"/>
      <c r="F31" s="730" t="s">
        <v>67</v>
      </c>
      <c r="G31" s="181" t="s">
        <v>511</v>
      </c>
      <c r="H31" s="707" t="s">
        <v>1215</v>
      </c>
      <c r="I31" s="183"/>
      <c r="M31" s="183"/>
      <c r="N31" s="197" t="s">
        <v>542</v>
      </c>
      <c r="O31" s="172"/>
      <c r="P31" s="172"/>
      <c r="Q31" s="249"/>
      <c r="S31" s="694" t="s">
        <v>316</v>
      </c>
      <c r="AB31" s="1538" t="s">
        <v>307</v>
      </c>
      <c r="AC31" s="1539"/>
      <c r="AD31" s="1539"/>
      <c r="AE31" s="1539"/>
      <c r="AF31" s="1540"/>
      <c r="AG31" s="50" t="s">
        <v>306</v>
      </c>
      <c r="AI31" s="166" t="s">
        <v>452</v>
      </c>
      <c r="AJ31" s="163" t="s">
        <v>453</v>
      </c>
      <c r="AK31" s="163" t="s">
        <v>453</v>
      </c>
      <c r="AL31" s="163" t="s">
        <v>453</v>
      </c>
      <c r="AM31" s="163" t="s">
        <v>453</v>
      </c>
      <c r="AP31" s="83">
        <v>0</v>
      </c>
      <c r="AQ31" s="81">
        <v>4</v>
      </c>
      <c r="AR31" s="74"/>
      <c r="AS31" s="74"/>
      <c r="AT31" s="73"/>
      <c r="AU31" s="72"/>
      <c r="AX31" s="694"/>
      <c r="AY31" s="694" t="s">
        <v>426</v>
      </c>
      <c r="BG31" s="695" t="s">
        <v>414</v>
      </c>
      <c r="AMV31"/>
      <c r="AMW31"/>
    </row>
    <row r="32" spans="1:59 1036:1037" ht="15" customHeight="1" x14ac:dyDescent="0.3">
      <c r="E32" s="194"/>
      <c r="F32" s="733" t="s">
        <v>1635</v>
      </c>
      <c r="G32" s="181" t="s">
        <v>1182</v>
      </c>
      <c r="H32" s="707" t="s">
        <v>1216</v>
      </c>
      <c r="I32" s="183"/>
      <c r="M32" s="183"/>
      <c r="N32" s="201" t="s">
        <v>540</v>
      </c>
      <c r="O32" s="172"/>
      <c r="P32" s="172"/>
      <c r="Q32" s="284"/>
      <c r="S32" s="694" t="s">
        <v>315</v>
      </c>
      <c r="AB32" s="1538" t="s">
        <v>308</v>
      </c>
      <c r="AC32" s="1539"/>
      <c r="AD32" s="1539"/>
      <c r="AE32" s="1539"/>
      <c r="AF32" s="1540"/>
      <c r="AG32" s="50"/>
      <c r="AI32" s="167" t="s">
        <v>454</v>
      </c>
      <c r="AJ32" s="164"/>
      <c r="AK32" s="164"/>
      <c r="AL32" s="164"/>
      <c r="AM32" s="164"/>
      <c r="AO32" s="45" t="s">
        <v>355</v>
      </c>
      <c r="AP32" s="95" t="s">
        <v>359</v>
      </c>
      <c r="AQ32" s="101" t="s">
        <v>362</v>
      </c>
      <c r="AR32" s="87" t="s">
        <v>359</v>
      </c>
      <c r="AS32" s="94" t="s">
        <v>354</v>
      </c>
      <c r="AT32" s="105"/>
      <c r="AV32" s="48"/>
      <c r="AX32" s="694" t="s">
        <v>442</v>
      </c>
      <c r="BG32" s="694" t="s">
        <v>421</v>
      </c>
    </row>
    <row r="33" spans="5:59 1036:1037" ht="15" customHeight="1" x14ac:dyDescent="0.3">
      <c r="E33" s="194"/>
      <c r="F33" s="750" t="s">
        <v>1636</v>
      </c>
      <c r="G33" s="751" t="s">
        <v>1183</v>
      </c>
      <c r="H33" s="751" t="s">
        <v>1218</v>
      </c>
      <c r="I33" s="183"/>
      <c r="M33" s="183"/>
      <c r="N33" s="172" t="s">
        <v>534</v>
      </c>
      <c r="O33" s="172"/>
      <c r="P33" s="172"/>
      <c r="Q33" s="284"/>
      <c r="AB33" s="1549" t="s">
        <v>303</v>
      </c>
      <c r="AC33" s="1550"/>
      <c r="AD33" s="1550"/>
      <c r="AE33" s="1550"/>
      <c r="AF33" s="1551"/>
      <c r="AG33" s="50"/>
      <c r="AI33" s="168" t="s">
        <v>455</v>
      </c>
      <c r="AJ33" s="165" t="s">
        <v>453</v>
      </c>
      <c r="AK33" s="165" t="s">
        <v>453</v>
      </c>
      <c r="AL33" s="165" t="s">
        <v>453</v>
      </c>
      <c r="AM33" s="165" t="s">
        <v>453</v>
      </c>
      <c r="AP33" s="83">
        <v>0</v>
      </c>
      <c r="AQ33" s="81">
        <v>2</v>
      </c>
      <c r="AR33" s="86"/>
      <c r="AS33" s="86"/>
      <c r="AT33" s="84"/>
      <c r="AU33" s="84"/>
      <c r="AV33" s="84"/>
      <c r="AX33" s="694"/>
      <c r="AY33" s="694" t="s">
        <v>425</v>
      </c>
      <c r="BG33" s="695" t="s">
        <v>412</v>
      </c>
    </row>
    <row r="34" spans="5:59 1036:1037" ht="15" customHeight="1" x14ac:dyDescent="0.3">
      <c r="E34" s="195"/>
      <c r="F34" s="754" t="s">
        <v>1637</v>
      </c>
      <c r="G34" s="721" t="s">
        <v>510</v>
      </c>
      <c r="H34" s="755" t="s">
        <v>1217</v>
      </c>
      <c r="I34" s="183"/>
      <c r="M34" s="183"/>
      <c r="N34" s="172" t="s">
        <v>541</v>
      </c>
      <c r="O34" s="172"/>
      <c r="P34" s="172"/>
      <c r="Q34" s="249"/>
      <c r="S34" s="694" t="s">
        <v>317</v>
      </c>
      <c r="AA34" s="47" t="s">
        <v>309</v>
      </c>
      <c r="AB34" s="1543" t="s">
        <v>301</v>
      </c>
      <c r="AC34" s="1544"/>
      <c r="AD34" s="1544"/>
      <c r="AE34" s="1544"/>
      <c r="AF34" s="1545"/>
      <c r="AG34" s="50"/>
      <c r="AI34" s="160" t="s">
        <v>456</v>
      </c>
      <c r="AX34" s="694"/>
      <c r="BE34" s="48"/>
      <c r="BF34" s="694" t="s">
        <v>416</v>
      </c>
      <c r="AMV34"/>
      <c r="AMW34"/>
    </row>
    <row r="35" spans="5:59 1036:1037" ht="15" customHeight="1" x14ac:dyDescent="0.3">
      <c r="E35" s="195"/>
      <c r="F35" s="756" t="s">
        <v>1638</v>
      </c>
      <c r="G35" s="756" t="s">
        <v>509</v>
      </c>
      <c r="H35" s="756" t="s">
        <v>1229</v>
      </c>
      <c r="I35" s="183"/>
      <c r="M35" s="183"/>
      <c r="N35" s="172" t="s">
        <v>535</v>
      </c>
      <c r="O35" s="172"/>
      <c r="P35" s="172"/>
      <c r="Q35" s="249"/>
      <c r="S35" s="695" t="s">
        <v>320</v>
      </c>
      <c r="T35" s="695"/>
      <c r="U35" s="695"/>
      <c r="V35" s="695"/>
      <c r="W35" s="695"/>
      <c r="X35" s="695"/>
      <c r="Y35" s="695"/>
      <c r="AA35" s="52" t="s">
        <v>306</v>
      </c>
      <c r="AB35" s="1538" t="s">
        <v>302</v>
      </c>
      <c r="AC35" s="1539"/>
      <c r="AD35" s="1539"/>
      <c r="AE35" s="1539"/>
      <c r="AF35" s="1540"/>
      <c r="AG35" s="50" t="s">
        <v>306</v>
      </c>
      <c r="AI35" s="160" t="s">
        <v>458</v>
      </c>
      <c r="AO35" s="693"/>
      <c r="AP35" s="83">
        <v>0</v>
      </c>
      <c r="AQ35" s="81">
        <v>1</v>
      </c>
      <c r="AR35" s="81">
        <v>2</v>
      </c>
      <c r="AS35" s="81">
        <v>3</v>
      </c>
      <c r="AT35" s="82">
        <v>4</v>
      </c>
      <c r="AV35" s="48"/>
      <c r="AX35" s="57" t="s">
        <v>62</v>
      </c>
      <c r="AY35" s="112" t="s">
        <v>405</v>
      </c>
      <c r="AZ35" s="112" t="s">
        <v>406</v>
      </c>
      <c r="BA35" s="112" t="s">
        <v>407</v>
      </c>
      <c r="BB35" s="112" t="s">
        <v>408</v>
      </c>
      <c r="BC35" s="112" t="s">
        <v>409</v>
      </c>
      <c r="BD35" s="112" t="s">
        <v>410</v>
      </c>
      <c r="BE35" s="48"/>
      <c r="BG35" s="694" t="s">
        <v>417</v>
      </c>
      <c r="AMV35"/>
      <c r="AMW35"/>
    </row>
    <row r="36" spans="5:59 1036:1037" ht="15" customHeight="1" x14ac:dyDescent="0.3">
      <c r="E36" s="194"/>
      <c r="F36" s="767" t="s">
        <v>1639</v>
      </c>
      <c r="G36" s="721"/>
      <c r="H36" s="765" t="s">
        <v>1185</v>
      </c>
      <c r="I36" s="183"/>
      <c r="M36" s="183"/>
      <c r="Q36" s="284"/>
      <c r="S36" s="694" t="s">
        <v>318</v>
      </c>
      <c r="AA36" s="53"/>
      <c r="AB36" s="1538" t="s">
        <v>310</v>
      </c>
      <c r="AC36" s="1539"/>
      <c r="AD36" s="1539"/>
      <c r="AE36" s="1539"/>
      <c r="AF36" s="1540"/>
      <c r="AG36" s="50"/>
      <c r="AI36" s="160" t="s">
        <v>459</v>
      </c>
      <c r="AO36" s="693" t="s">
        <v>347</v>
      </c>
      <c r="AP36" s="99"/>
      <c r="AQ36" s="91" t="s">
        <v>344</v>
      </c>
      <c r="AR36" s="98"/>
      <c r="AS36" s="91" t="s">
        <v>344</v>
      </c>
      <c r="AT36" s="102"/>
      <c r="AV36" s="48"/>
      <c r="AX36" s="57" t="s">
        <v>61</v>
      </c>
      <c r="AY36" s="112" t="s">
        <v>405</v>
      </c>
      <c r="AZ36" s="112" t="s">
        <v>406</v>
      </c>
      <c r="BA36" s="112" t="s">
        <v>407</v>
      </c>
      <c r="BB36" s="112" t="s">
        <v>408</v>
      </c>
      <c r="BC36" s="112" t="s">
        <v>409</v>
      </c>
      <c r="BD36" s="112" t="s">
        <v>410</v>
      </c>
      <c r="BG36" s="694" t="s">
        <v>423</v>
      </c>
      <c r="AMV36"/>
      <c r="AMW36"/>
    </row>
    <row r="37" spans="5:59 1036:1037" ht="15" customHeight="1" x14ac:dyDescent="0.3">
      <c r="E37" s="195"/>
      <c r="F37" s="767" t="s">
        <v>1640</v>
      </c>
      <c r="G37" s="721"/>
      <c r="H37" s="755"/>
      <c r="I37" s="183"/>
      <c r="M37" s="183"/>
      <c r="Q37" s="284"/>
      <c r="S37" s="694" t="s">
        <v>319</v>
      </c>
      <c r="AA37" s="53"/>
      <c r="AB37" s="1543" t="s">
        <v>303</v>
      </c>
      <c r="AC37" s="1544"/>
      <c r="AD37" s="1544"/>
      <c r="AE37" s="1544"/>
      <c r="AF37" s="1545"/>
      <c r="AG37" s="50"/>
      <c r="AI37" s="160" t="s">
        <v>460</v>
      </c>
      <c r="AO37" s="693" t="s">
        <v>348</v>
      </c>
      <c r="AP37" s="75">
        <v>1</v>
      </c>
      <c r="AQ37" s="76"/>
      <c r="AR37" s="76"/>
      <c r="AS37" s="76"/>
      <c r="AT37" s="77"/>
      <c r="AV37" s="57"/>
      <c r="AX37" s="57" t="s">
        <v>433</v>
      </c>
      <c r="AY37" s="112" t="s">
        <v>405</v>
      </c>
      <c r="AZ37" s="112" t="s">
        <v>406</v>
      </c>
      <c r="BA37" s="112" t="s">
        <v>407</v>
      </c>
      <c r="BB37" s="112" t="s">
        <v>408</v>
      </c>
      <c r="BC37" s="112" t="s">
        <v>409</v>
      </c>
      <c r="BD37" s="112" t="s">
        <v>410</v>
      </c>
      <c r="BG37" s="694" t="s">
        <v>432</v>
      </c>
      <c r="AMV37"/>
      <c r="AMW37"/>
    </row>
    <row r="38" spans="5:59 1036:1037" ht="15" customHeight="1" x14ac:dyDescent="0.3">
      <c r="E38" s="195"/>
      <c r="F38" s="767" t="s">
        <v>543</v>
      </c>
      <c r="G38" s="721"/>
      <c r="H38" s="755"/>
      <c r="I38" s="183"/>
      <c r="M38" s="183"/>
      <c r="N38" s="344" t="s">
        <v>799</v>
      </c>
      <c r="Q38" s="239"/>
      <c r="S38" s="694" t="s">
        <v>321</v>
      </c>
      <c r="Y38" s="162"/>
      <c r="AA38" s="53" t="s">
        <v>306</v>
      </c>
      <c r="AB38" s="1538" t="s">
        <v>305</v>
      </c>
      <c r="AC38" s="1539"/>
      <c r="AD38" s="1539"/>
      <c r="AE38" s="1539"/>
      <c r="AF38" s="1540"/>
      <c r="AG38" s="50" t="s">
        <v>306</v>
      </c>
      <c r="AI38" s="160"/>
      <c r="AO38" s="693" t="s">
        <v>346</v>
      </c>
      <c r="AP38" s="75">
        <v>0</v>
      </c>
      <c r="AQ38" s="76">
        <v>2</v>
      </c>
      <c r="AR38" s="76"/>
      <c r="AS38" s="76"/>
      <c r="AT38" s="77"/>
      <c r="AV38" s="57"/>
      <c r="AX38" s="694"/>
      <c r="BG38" s="694" t="s">
        <v>418</v>
      </c>
      <c r="AMV38"/>
      <c r="AMW38"/>
    </row>
    <row r="39" spans="5:59 1036:1037" ht="15" customHeight="1" x14ac:dyDescent="0.3">
      <c r="E39" s="195"/>
      <c r="F39" s="768" t="s">
        <v>544</v>
      </c>
      <c r="G39" s="763" t="s">
        <v>1180</v>
      </c>
      <c r="H39" s="763"/>
      <c r="I39" s="183"/>
      <c r="M39" s="183"/>
      <c r="N39" s="445" t="s">
        <v>800</v>
      </c>
      <c r="Q39" s="239"/>
      <c r="S39" s="694" t="s">
        <v>322</v>
      </c>
      <c r="AA39" s="53" t="s">
        <v>306</v>
      </c>
      <c r="AB39" s="1538" t="s">
        <v>307</v>
      </c>
      <c r="AC39" s="1539"/>
      <c r="AD39" s="1539"/>
      <c r="AE39" s="1539"/>
      <c r="AF39" s="1540"/>
      <c r="AG39" s="50" t="s">
        <v>306</v>
      </c>
      <c r="AI39" s="160" t="s">
        <v>462</v>
      </c>
      <c r="AO39" s="693" t="s">
        <v>345</v>
      </c>
      <c r="AP39" s="75" t="s">
        <v>359</v>
      </c>
      <c r="AQ39" s="76"/>
      <c r="AR39" s="76"/>
      <c r="AS39" s="76"/>
      <c r="AT39" s="77"/>
      <c r="AV39" s="48"/>
      <c r="AW39" s="48">
        <v>1</v>
      </c>
      <c r="AX39" s="694" t="s">
        <v>434</v>
      </c>
      <c r="BG39" s="694" t="s">
        <v>422</v>
      </c>
      <c r="AMV39"/>
      <c r="AMW39"/>
    </row>
    <row r="40" spans="5:59 1036:1037" ht="15" customHeight="1" x14ac:dyDescent="0.3">
      <c r="E40" s="195"/>
      <c r="F40" s="839" t="s">
        <v>1641</v>
      </c>
      <c r="G40" s="839" t="s">
        <v>1206</v>
      </c>
      <c r="H40" s="839" t="s">
        <v>1213</v>
      </c>
      <c r="I40" s="183"/>
      <c r="M40" s="183"/>
      <c r="Q40" s="239"/>
      <c r="S40" s="694" t="s">
        <v>327</v>
      </c>
      <c r="AA40" s="53" t="s">
        <v>306</v>
      </c>
      <c r="AB40" s="1538" t="s">
        <v>311</v>
      </c>
      <c r="AC40" s="1539"/>
      <c r="AD40" s="1539"/>
      <c r="AE40" s="1539"/>
      <c r="AF40" s="1540"/>
      <c r="AG40" s="51"/>
      <c r="AI40" s="160" t="s">
        <v>463</v>
      </c>
      <c r="AO40" s="45" t="s">
        <v>360</v>
      </c>
      <c r="AP40" s="78" t="s">
        <v>349</v>
      </c>
      <c r="AQ40" s="79" t="s">
        <v>350</v>
      </c>
      <c r="AR40" s="79" t="s">
        <v>351</v>
      </c>
      <c r="AS40" s="79"/>
      <c r="AT40" s="80"/>
      <c r="AV40" s="48"/>
      <c r="AX40" s="694"/>
      <c r="AY40" s="694" t="s">
        <v>424</v>
      </c>
      <c r="AMV40"/>
      <c r="AMW40"/>
    </row>
    <row r="41" spans="5:59 1036:1037" ht="15" customHeight="1" x14ac:dyDescent="0.3">
      <c r="E41" s="195"/>
      <c r="F41" s="830" t="s">
        <v>1642</v>
      </c>
      <c r="G41" s="830" t="s">
        <v>1206</v>
      </c>
      <c r="H41" s="830" t="s">
        <v>1214</v>
      </c>
      <c r="I41" s="183"/>
      <c r="L41" s="114" t="s">
        <v>3209</v>
      </c>
      <c r="M41" s="183"/>
      <c r="Q41" s="239"/>
      <c r="S41" s="694" t="s">
        <v>323</v>
      </c>
      <c r="AA41" s="53"/>
      <c r="AB41" s="1538" t="s">
        <v>312</v>
      </c>
      <c r="AC41" s="1539"/>
      <c r="AD41" s="1539"/>
      <c r="AE41" s="1539"/>
      <c r="AF41" s="1540"/>
      <c r="AG41" s="51" t="s">
        <v>306</v>
      </c>
      <c r="AI41" s="160" t="s">
        <v>464</v>
      </c>
      <c r="AO41" s="45" t="s">
        <v>355</v>
      </c>
      <c r="AP41" s="100"/>
      <c r="AQ41" s="88" t="s">
        <v>344</v>
      </c>
      <c r="AR41" s="87"/>
      <c r="AS41" s="103" t="s">
        <v>356</v>
      </c>
      <c r="AT41" s="104"/>
      <c r="AV41" s="48"/>
      <c r="AY41" s="694" t="s">
        <v>436</v>
      </c>
    </row>
    <row r="42" spans="5:59 1036:1037" ht="15" customHeight="1" x14ac:dyDescent="0.3">
      <c r="E42" s="195"/>
      <c r="F42" s="830" t="s">
        <v>863</v>
      </c>
      <c r="G42" s="830" t="s">
        <v>1224</v>
      </c>
      <c r="H42" s="830" t="s">
        <v>1201</v>
      </c>
      <c r="I42" s="183"/>
      <c r="L42" s="1172" t="s">
        <v>3651</v>
      </c>
      <c r="M42" s="183"/>
      <c r="N42" s="175" t="s">
        <v>801</v>
      </c>
      <c r="Q42" s="239"/>
      <c r="AA42" s="53"/>
      <c r="AB42" s="1538" t="s">
        <v>313</v>
      </c>
      <c r="AC42" s="1539"/>
      <c r="AD42" s="1539"/>
      <c r="AE42" s="1539"/>
      <c r="AF42" s="1540"/>
      <c r="AG42" s="51"/>
      <c r="AI42" s="160" t="s">
        <v>465</v>
      </c>
      <c r="AP42" s="83">
        <v>3</v>
      </c>
      <c r="AQ42" s="74"/>
      <c r="AR42" s="74"/>
      <c r="AS42" s="72"/>
      <c r="AT42" s="72"/>
      <c r="AU42" s="73"/>
      <c r="AV42" s="73"/>
      <c r="AY42" s="48"/>
      <c r="AZ42" s="694" t="s">
        <v>435</v>
      </c>
    </row>
    <row r="43" spans="5:59 1036:1037" ht="15" customHeight="1" x14ac:dyDescent="0.3">
      <c r="E43" s="195"/>
      <c r="F43" s="830" t="s">
        <v>1643</v>
      </c>
      <c r="G43" s="830" t="s">
        <v>501</v>
      </c>
      <c r="H43" s="830" t="s">
        <v>1225</v>
      </c>
      <c r="I43" s="183"/>
      <c r="L43" s="1227" t="s">
        <v>3652</v>
      </c>
      <c r="M43" s="183"/>
      <c r="N43" s="175" t="s">
        <v>612</v>
      </c>
      <c r="O43" s="175" t="s">
        <v>824</v>
      </c>
      <c r="Q43" s="239"/>
      <c r="AA43" s="54"/>
      <c r="AB43" s="1546" t="s">
        <v>314</v>
      </c>
      <c r="AC43" s="1547"/>
      <c r="AD43" s="1547"/>
      <c r="AE43" s="1547"/>
      <c r="AF43" s="1548"/>
      <c r="AG43" s="55" t="s">
        <v>306</v>
      </c>
      <c r="AO43" s="45" t="s">
        <v>355</v>
      </c>
      <c r="AP43" s="100" t="s">
        <v>361</v>
      </c>
      <c r="AQ43" s="87" t="s">
        <v>359</v>
      </c>
      <c r="AR43" s="101" t="s">
        <v>362</v>
      </c>
      <c r="AX43" s="694" t="s">
        <v>437</v>
      </c>
    </row>
    <row r="44" spans="5:59 1036:1037" ht="15" customHeight="1" x14ac:dyDescent="0.3">
      <c r="E44" s="195"/>
      <c r="F44" s="840" t="s">
        <v>1644</v>
      </c>
      <c r="G44" s="840" t="s">
        <v>501</v>
      </c>
      <c r="H44" s="840" t="s">
        <v>1226</v>
      </c>
      <c r="I44" s="191"/>
      <c r="L44" s="1227" t="s">
        <v>3653</v>
      </c>
      <c r="M44" s="183"/>
      <c r="N44" s="175" t="s">
        <v>611</v>
      </c>
      <c r="Q44" s="249"/>
      <c r="AB44" s="56"/>
      <c r="AP44" s="83">
        <v>1</v>
      </c>
      <c r="AQ44" s="73"/>
      <c r="AR44" s="84"/>
      <c r="AX44" s="694"/>
      <c r="AY44" s="694" t="s">
        <v>424</v>
      </c>
    </row>
    <row r="45" spans="5:59 1036:1037" ht="15" customHeight="1" x14ac:dyDescent="0.3">
      <c r="E45" s="709"/>
      <c r="F45" s="841" t="s">
        <v>894</v>
      </c>
      <c r="G45" s="842" t="s">
        <v>510</v>
      </c>
      <c r="H45" s="842"/>
      <c r="I45" s="183"/>
      <c r="L45" s="1227" t="s">
        <v>721</v>
      </c>
      <c r="M45" s="183"/>
      <c r="N45" s="175" t="s">
        <v>614</v>
      </c>
      <c r="Q45" s="283"/>
      <c r="AB45" s="46"/>
      <c r="AX45" s="694" t="s">
        <v>438</v>
      </c>
    </row>
    <row r="46" spans="5:59 1036:1037" ht="15" customHeight="1" x14ac:dyDescent="0.3">
      <c r="E46" s="709"/>
      <c r="F46" s="843" t="s">
        <v>887</v>
      </c>
      <c r="G46" s="844" t="s">
        <v>1205</v>
      </c>
      <c r="H46" s="844" t="s">
        <v>1231</v>
      </c>
      <c r="I46" s="183"/>
      <c r="L46" s="1172" t="s">
        <v>3654</v>
      </c>
      <c r="M46" s="183"/>
      <c r="N46" s="175" t="s">
        <v>529</v>
      </c>
      <c r="Q46" s="283"/>
      <c r="AX46" s="694"/>
      <c r="AY46" s="694" t="s">
        <v>425</v>
      </c>
    </row>
    <row r="47" spans="5:59 1036:1037" ht="15" customHeight="1" x14ac:dyDescent="0.3">
      <c r="E47" s="194"/>
      <c r="F47" s="845" t="s">
        <v>849</v>
      </c>
      <c r="G47" s="826" t="s">
        <v>1204</v>
      </c>
      <c r="H47" s="826"/>
      <c r="I47" s="183"/>
      <c r="L47" s="1172" t="s">
        <v>3655</v>
      </c>
      <c r="M47" s="183"/>
      <c r="N47" s="175" t="s">
        <v>626</v>
      </c>
      <c r="Q47" s="283"/>
    </row>
    <row r="48" spans="5:59 1036:1037" ht="15" customHeight="1" x14ac:dyDescent="0.3">
      <c r="E48" s="194"/>
      <c r="F48" s="845" t="s">
        <v>1645</v>
      </c>
      <c r="G48" s="826" t="s">
        <v>513</v>
      </c>
      <c r="H48" s="826" t="s">
        <v>1227</v>
      </c>
      <c r="I48" s="183"/>
      <c r="L48" s="1227" t="s">
        <v>1624</v>
      </c>
      <c r="M48" s="183"/>
      <c r="N48" s="175" t="s">
        <v>732</v>
      </c>
      <c r="Q48" s="283"/>
    </row>
    <row r="49" spans="5:1039" ht="15" customHeight="1" x14ac:dyDescent="0.3">
      <c r="E49" s="194"/>
      <c r="F49" s="846" t="s">
        <v>1646</v>
      </c>
      <c r="G49" s="847" t="s">
        <v>513</v>
      </c>
      <c r="H49" s="847" t="s">
        <v>1228</v>
      </c>
      <c r="I49" s="183"/>
      <c r="L49" s="1227" t="s">
        <v>1615</v>
      </c>
      <c r="M49" s="183"/>
      <c r="N49" s="175" t="s">
        <v>819</v>
      </c>
      <c r="O49" s="175" t="s">
        <v>802</v>
      </c>
      <c r="Q49" s="283"/>
    </row>
    <row r="50" spans="5:1039" ht="15" customHeight="1" x14ac:dyDescent="0.3">
      <c r="E50" s="770"/>
      <c r="F50" s="759" t="s">
        <v>861</v>
      </c>
      <c r="G50" s="760" t="s">
        <v>497</v>
      </c>
      <c r="H50" s="760" t="s">
        <v>1233</v>
      </c>
      <c r="I50" s="183"/>
      <c r="L50" s="1227" t="s">
        <v>3595</v>
      </c>
      <c r="M50" s="183"/>
      <c r="O50" s="436" t="s">
        <v>803</v>
      </c>
      <c r="Q50" s="283"/>
    </row>
    <row r="51" spans="5:1039" ht="15" customHeight="1" x14ac:dyDescent="0.3">
      <c r="E51" s="771"/>
      <c r="F51" s="758" t="s">
        <v>1647</v>
      </c>
      <c r="G51" s="757" t="s">
        <v>498</v>
      </c>
      <c r="H51" s="757" t="s">
        <v>1232</v>
      </c>
      <c r="I51" s="183"/>
      <c r="L51" s="1227" t="s">
        <v>3210</v>
      </c>
      <c r="M51" s="183"/>
      <c r="N51" s="175" t="s">
        <v>804</v>
      </c>
      <c r="Q51" s="283"/>
      <c r="R51" s="175"/>
      <c r="S51" s="175"/>
      <c r="AN51" s="694"/>
      <c r="AP51"/>
      <c r="AX51" s="694"/>
      <c r="AZ51" s="48"/>
      <c r="AMX51" s="694"/>
      <c r="AMY51" s="694"/>
    </row>
    <row r="52" spans="5:1039" ht="15" customHeight="1" x14ac:dyDescent="0.3">
      <c r="E52" s="771"/>
      <c r="F52" s="761" t="s">
        <v>1608</v>
      </c>
      <c r="G52" s="762" t="s">
        <v>498</v>
      </c>
      <c r="H52" s="762" t="s">
        <v>1200</v>
      </c>
      <c r="I52" s="183"/>
      <c r="L52" s="1227" t="s">
        <v>3656</v>
      </c>
      <c r="M52" s="183"/>
      <c r="N52" s="175" t="s">
        <v>821</v>
      </c>
      <c r="O52" s="175" t="s">
        <v>822</v>
      </c>
      <c r="Q52" s="283"/>
      <c r="R52" s="175"/>
      <c r="S52" s="175"/>
      <c r="AN52" s="694"/>
      <c r="AP52"/>
      <c r="AX52" s="694"/>
      <c r="AZ52" s="48"/>
      <c r="AMX52" s="694"/>
      <c r="AMY52" s="694"/>
    </row>
    <row r="53" spans="5:1039" ht="15" customHeight="1" x14ac:dyDescent="0.3">
      <c r="E53" s="771"/>
      <c r="F53" s="1116" t="s">
        <v>1648</v>
      </c>
      <c r="G53" s="1117" t="s">
        <v>1446</v>
      </c>
      <c r="H53" s="1117" t="s">
        <v>1220</v>
      </c>
      <c r="I53" s="769"/>
      <c r="M53" s="1492"/>
      <c r="N53" s="175" t="s">
        <v>743</v>
      </c>
      <c r="O53" s="175" t="s">
        <v>823</v>
      </c>
      <c r="Q53" s="283"/>
      <c r="R53" s="175"/>
      <c r="S53" s="175"/>
      <c r="AN53" s="694"/>
      <c r="AP53"/>
      <c r="AX53" s="694"/>
      <c r="AZ53" s="48"/>
      <c r="AMX53" s="694"/>
      <c r="AMY53" s="694"/>
    </row>
    <row r="54" spans="5:1039" ht="15" customHeight="1" x14ac:dyDescent="0.3">
      <c r="E54" s="771"/>
      <c r="F54" s="1118" t="s">
        <v>1649</v>
      </c>
      <c r="G54" s="1119" t="s">
        <v>498</v>
      </c>
      <c r="H54" s="1119" t="s">
        <v>1212</v>
      </c>
      <c r="I54" s="191"/>
      <c r="N54" s="175" t="s">
        <v>820</v>
      </c>
      <c r="O54" s="175" t="s">
        <v>823</v>
      </c>
      <c r="Q54" s="283"/>
      <c r="R54" s="175"/>
      <c r="S54" s="175"/>
      <c r="AN54" s="694"/>
      <c r="AP54"/>
      <c r="AX54" s="694"/>
      <c r="AZ54" s="48"/>
      <c r="AMX54" s="694"/>
      <c r="AMY54" s="694"/>
    </row>
    <row r="55" spans="5:1039" ht="15" customHeight="1" x14ac:dyDescent="0.3">
      <c r="E55" s="771"/>
      <c r="F55" s="1118" t="s">
        <v>1650</v>
      </c>
      <c r="G55" s="1119" t="s">
        <v>498</v>
      </c>
      <c r="H55" s="1119" t="s">
        <v>1219</v>
      </c>
      <c r="I55" s="191"/>
      <c r="Q55" s="283"/>
      <c r="R55" s="175"/>
      <c r="S55" s="175"/>
      <c r="AN55" s="694"/>
      <c r="AP55"/>
      <c r="AX55" s="694"/>
      <c r="AZ55" s="48"/>
      <c r="AMX55" s="694"/>
      <c r="AMY55" s="694"/>
    </row>
    <row r="56" spans="5:1039" ht="15" customHeight="1" x14ac:dyDescent="0.3">
      <c r="E56" s="771"/>
      <c r="F56" s="1118" t="s">
        <v>1651</v>
      </c>
      <c r="G56" s="1119" t="s">
        <v>498</v>
      </c>
      <c r="H56" s="1119"/>
      <c r="I56" s="191"/>
      <c r="K56" s="1488" t="s">
        <v>3595</v>
      </c>
      <c r="L56" s="1489"/>
      <c r="M56" s="1501" t="s">
        <v>3600</v>
      </c>
      <c r="N56" s="1502"/>
      <c r="Q56" s="283"/>
      <c r="R56" s="175"/>
      <c r="S56" s="175"/>
      <c r="AN56" s="694"/>
      <c r="AP56"/>
      <c r="AX56" s="694"/>
      <c r="AZ56" s="48"/>
      <c r="AMX56" s="694"/>
      <c r="AMY56" s="694"/>
    </row>
    <row r="57" spans="5:1039" ht="15" customHeight="1" x14ac:dyDescent="0.3">
      <c r="E57" s="771"/>
      <c r="F57" s="1541" t="s">
        <v>523</v>
      </c>
      <c r="G57" s="1509"/>
      <c r="H57" s="1542"/>
      <c r="I57" s="191"/>
      <c r="K57" s="938" t="s">
        <v>3596</v>
      </c>
      <c r="L57" s="938" t="s">
        <v>1095</v>
      </c>
      <c r="M57" s="1493"/>
      <c r="Q57" s="283"/>
    </row>
    <row r="58" spans="5:1039" ht="15" customHeight="1" x14ac:dyDescent="0.3">
      <c r="E58" s="771"/>
      <c r="F58" s="729" t="s">
        <v>898</v>
      </c>
      <c r="G58" s="180" t="s">
        <v>520</v>
      </c>
      <c r="H58" s="728"/>
      <c r="I58" s="191"/>
      <c r="K58" s="1496" t="s">
        <v>3613</v>
      </c>
      <c r="L58" s="1496" t="s">
        <v>3612</v>
      </c>
      <c r="M58" s="1497"/>
      <c r="Q58" s="283"/>
    </row>
    <row r="59" spans="5:1039" ht="15" customHeight="1" x14ac:dyDescent="0.3">
      <c r="E59" s="771"/>
      <c r="F59" s="181" t="s">
        <v>1633</v>
      </c>
      <c r="G59" s="181" t="s">
        <v>1211</v>
      </c>
      <c r="H59" s="730"/>
      <c r="I59" s="191"/>
      <c r="K59" s="1496"/>
      <c r="L59" s="1496" t="s">
        <v>3610</v>
      </c>
      <c r="M59" s="1497"/>
      <c r="Q59" s="283"/>
    </row>
    <row r="60" spans="5:1039" ht="15" customHeight="1" x14ac:dyDescent="0.3">
      <c r="E60" s="771"/>
      <c r="F60" s="181" t="s">
        <v>1632</v>
      </c>
      <c r="G60" s="181" t="s">
        <v>521</v>
      </c>
      <c r="H60" s="730"/>
      <c r="I60" s="191"/>
      <c r="K60" s="1496"/>
      <c r="L60" s="1496" t="s">
        <v>3614</v>
      </c>
      <c r="M60" s="1497"/>
    </row>
    <row r="61" spans="5:1039" ht="15" customHeight="1" x14ac:dyDescent="0.3">
      <c r="E61" s="771"/>
      <c r="F61" s="181" t="s">
        <v>328</v>
      </c>
      <c r="G61" s="181" t="s">
        <v>1179</v>
      </c>
      <c r="H61" s="730"/>
      <c r="I61" s="191"/>
      <c r="K61" s="1496"/>
      <c r="L61" s="1496" t="s">
        <v>3616</v>
      </c>
      <c r="M61" s="1498" t="s">
        <v>453</v>
      </c>
    </row>
    <row r="62" spans="5:1039" ht="15" customHeight="1" x14ac:dyDescent="0.3">
      <c r="E62" s="771"/>
      <c r="F62" s="854"/>
      <c r="G62" s="181"/>
      <c r="H62" s="855"/>
      <c r="I62" s="191"/>
      <c r="K62" s="1496"/>
      <c r="L62" s="1496" t="s">
        <v>3617</v>
      </c>
      <c r="M62" s="1498" t="s">
        <v>453</v>
      </c>
      <c r="R62" s="1490"/>
      <c r="S62" s="1490"/>
      <c r="T62" s="1490"/>
      <c r="U62" s="1490"/>
      <c r="V62" s="1490"/>
      <c r="W62" s="1490"/>
      <c r="X62" s="1490"/>
      <c r="Y62" s="1490"/>
      <c r="Z62" s="1490"/>
      <c r="AA62" s="1490"/>
      <c r="AB62" s="1490"/>
      <c r="AC62" s="1490"/>
      <c r="AD62" s="1490"/>
      <c r="AE62" s="1490"/>
      <c r="AF62" s="1490"/>
      <c r="AG62" s="1490"/>
      <c r="AH62" s="1490"/>
      <c r="AI62" s="1490"/>
      <c r="AJ62" s="1490"/>
      <c r="AK62" s="1490"/>
      <c r="AL62" s="1490"/>
      <c r="AM62" s="1490"/>
      <c r="AO62" s="1490"/>
      <c r="AP62" s="1490"/>
      <c r="AQ62" s="1490"/>
      <c r="AR62" s="1490"/>
      <c r="AS62" s="1490"/>
      <c r="AT62" s="1490"/>
      <c r="AU62" s="1490"/>
      <c r="AV62" s="1490"/>
      <c r="AW62" s="1490"/>
      <c r="AY62" s="1490"/>
      <c r="AZ62" s="1490"/>
      <c r="BA62" s="1490"/>
      <c r="BB62" s="1490"/>
      <c r="BC62" s="1490"/>
      <c r="BD62" s="1490"/>
      <c r="BE62" s="1490"/>
      <c r="BF62" s="1490"/>
      <c r="BG62" s="1490"/>
      <c r="BH62" s="1490"/>
      <c r="BI62" s="1490"/>
      <c r="BJ62" s="1490"/>
      <c r="BK62" s="1490"/>
      <c r="BL62" s="1490"/>
      <c r="BM62" s="1490"/>
      <c r="BN62" s="1490"/>
      <c r="BO62" s="1490"/>
      <c r="BP62" s="1490"/>
      <c r="BQ62" s="1490"/>
      <c r="BR62" s="1490"/>
      <c r="BS62" s="1490"/>
      <c r="BT62" s="1490"/>
      <c r="BU62" s="1490"/>
      <c r="BV62" s="1490"/>
      <c r="BW62" s="1490"/>
      <c r="BX62" s="1490"/>
      <c r="BY62" s="1490"/>
      <c r="BZ62" s="1490"/>
      <c r="CA62" s="1490"/>
      <c r="CB62" s="1490"/>
      <c r="CC62" s="1490"/>
      <c r="CD62" s="1490"/>
      <c r="CE62" s="1490"/>
      <c r="CF62" s="1490"/>
      <c r="CG62" s="1490"/>
      <c r="CH62" s="1490"/>
      <c r="CI62" s="1490"/>
      <c r="CJ62" s="1490"/>
      <c r="CK62" s="1490"/>
      <c r="CL62" s="1490"/>
      <c r="CM62" s="1490"/>
      <c r="CN62" s="1490"/>
      <c r="CO62" s="1490"/>
      <c r="CP62" s="1490"/>
      <c r="CQ62" s="1490"/>
      <c r="CR62" s="1490"/>
      <c r="CS62" s="1490"/>
      <c r="CT62" s="1490"/>
      <c r="CU62" s="1490"/>
      <c r="CV62" s="1490"/>
      <c r="CW62" s="1490"/>
      <c r="CX62" s="1490"/>
      <c r="CY62" s="1490"/>
      <c r="CZ62" s="1490"/>
      <c r="DA62" s="1490"/>
      <c r="DB62" s="1490"/>
      <c r="DC62" s="1490"/>
      <c r="DD62" s="1490"/>
      <c r="DE62" s="1490"/>
      <c r="DF62" s="1490"/>
      <c r="DG62" s="1490"/>
      <c r="DH62" s="1490"/>
      <c r="DI62" s="1490"/>
      <c r="DJ62" s="1490"/>
      <c r="DK62" s="1490"/>
      <c r="DL62" s="1490"/>
      <c r="DM62" s="1490"/>
      <c r="DN62" s="1490"/>
      <c r="DO62" s="1490"/>
      <c r="DP62" s="1490"/>
      <c r="DQ62" s="1490"/>
      <c r="DR62" s="1490"/>
      <c r="DS62" s="1490"/>
      <c r="DT62" s="1490"/>
      <c r="DU62" s="1490"/>
      <c r="DV62" s="1490"/>
      <c r="DW62" s="1490"/>
      <c r="DX62" s="1490"/>
      <c r="DY62" s="1490"/>
      <c r="DZ62" s="1490"/>
      <c r="EA62" s="1490"/>
      <c r="EB62" s="1490"/>
      <c r="EC62" s="1490"/>
      <c r="ED62" s="1490"/>
      <c r="EE62" s="1490"/>
      <c r="EF62" s="1490"/>
      <c r="EG62" s="1490"/>
      <c r="EH62" s="1490"/>
      <c r="EI62" s="1490"/>
      <c r="EJ62" s="1490"/>
      <c r="EK62" s="1490"/>
      <c r="EL62" s="1490"/>
      <c r="EM62" s="1490"/>
      <c r="EN62" s="1490"/>
      <c r="EO62" s="1490"/>
      <c r="EP62" s="1490"/>
      <c r="EQ62" s="1490"/>
      <c r="ER62" s="1490"/>
      <c r="ES62" s="1490"/>
      <c r="ET62" s="1490"/>
      <c r="EU62" s="1490"/>
      <c r="EV62" s="1490"/>
      <c r="EW62" s="1490"/>
      <c r="EX62" s="1490"/>
      <c r="EY62" s="1490"/>
      <c r="EZ62" s="1490"/>
      <c r="FA62" s="1490"/>
      <c r="FB62" s="1490"/>
      <c r="FC62" s="1490"/>
      <c r="FD62" s="1490"/>
      <c r="FE62" s="1490"/>
      <c r="FF62" s="1490"/>
      <c r="FG62" s="1490"/>
      <c r="FH62" s="1490"/>
      <c r="FI62" s="1490"/>
      <c r="FJ62" s="1490"/>
      <c r="FK62" s="1490"/>
      <c r="FL62" s="1490"/>
      <c r="FM62" s="1490"/>
      <c r="FN62" s="1490"/>
      <c r="FO62" s="1490"/>
      <c r="FP62" s="1490"/>
      <c r="FQ62" s="1490"/>
      <c r="FR62" s="1490"/>
      <c r="FS62" s="1490"/>
      <c r="FT62" s="1490"/>
      <c r="FU62" s="1490"/>
      <c r="FV62" s="1490"/>
      <c r="FW62" s="1490"/>
      <c r="FX62" s="1490"/>
      <c r="FY62" s="1490"/>
      <c r="FZ62" s="1490"/>
      <c r="GA62" s="1490"/>
      <c r="GB62" s="1490"/>
      <c r="GC62" s="1490"/>
      <c r="GD62" s="1490"/>
      <c r="GE62" s="1490"/>
      <c r="GF62" s="1490"/>
      <c r="GG62" s="1490"/>
      <c r="GH62" s="1490"/>
      <c r="GI62" s="1490"/>
      <c r="GJ62" s="1490"/>
      <c r="GK62" s="1490"/>
      <c r="GL62" s="1490"/>
      <c r="GM62" s="1490"/>
      <c r="GN62" s="1490"/>
      <c r="GO62" s="1490"/>
      <c r="GP62" s="1490"/>
      <c r="GQ62" s="1490"/>
      <c r="GR62" s="1490"/>
      <c r="GS62" s="1490"/>
      <c r="GT62" s="1490"/>
      <c r="GU62" s="1490"/>
      <c r="GV62" s="1490"/>
      <c r="GW62" s="1490"/>
      <c r="GX62" s="1490"/>
      <c r="GY62" s="1490"/>
      <c r="GZ62" s="1490"/>
      <c r="HA62" s="1490"/>
      <c r="HB62" s="1490"/>
      <c r="HC62" s="1490"/>
      <c r="HD62" s="1490"/>
      <c r="HE62" s="1490"/>
      <c r="HF62" s="1490"/>
      <c r="HG62" s="1490"/>
      <c r="HH62" s="1490"/>
      <c r="HI62" s="1490"/>
      <c r="HJ62" s="1490"/>
      <c r="HK62" s="1490"/>
      <c r="HL62" s="1490"/>
      <c r="HM62" s="1490"/>
      <c r="HN62" s="1490"/>
      <c r="HO62" s="1490"/>
      <c r="HP62" s="1490"/>
      <c r="HQ62" s="1490"/>
      <c r="HR62" s="1490"/>
      <c r="HS62" s="1490"/>
      <c r="HT62" s="1490"/>
      <c r="HU62" s="1490"/>
      <c r="HV62" s="1490"/>
      <c r="HW62" s="1490"/>
      <c r="HX62" s="1490"/>
      <c r="HY62" s="1490"/>
      <c r="HZ62" s="1490"/>
      <c r="IA62" s="1490"/>
      <c r="IB62" s="1490"/>
      <c r="IC62" s="1490"/>
      <c r="ID62" s="1490"/>
      <c r="IE62" s="1490"/>
      <c r="IF62" s="1490"/>
      <c r="IG62" s="1490"/>
      <c r="IH62" s="1490"/>
      <c r="II62" s="1490"/>
      <c r="IJ62" s="1490"/>
      <c r="IK62" s="1490"/>
      <c r="IL62" s="1490"/>
      <c r="IM62" s="1490"/>
      <c r="IN62" s="1490"/>
      <c r="IO62" s="1490"/>
      <c r="IP62" s="1490"/>
      <c r="IQ62" s="1490"/>
      <c r="IR62" s="1490"/>
      <c r="IS62" s="1490"/>
      <c r="IT62" s="1490"/>
      <c r="IU62" s="1490"/>
      <c r="IV62" s="1490"/>
      <c r="IW62" s="1490"/>
      <c r="IX62" s="1490"/>
      <c r="IY62" s="1490"/>
      <c r="IZ62" s="1490"/>
      <c r="JA62" s="1490"/>
      <c r="JB62" s="1490"/>
      <c r="JC62" s="1490"/>
      <c r="JD62" s="1490"/>
      <c r="JE62" s="1490"/>
      <c r="JF62" s="1490"/>
      <c r="JG62" s="1490"/>
      <c r="JH62" s="1490"/>
      <c r="JI62" s="1490"/>
      <c r="JJ62" s="1490"/>
      <c r="JK62" s="1490"/>
      <c r="JL62" s="1490"/>
      <c r="JM62" s="1490"/>
      <c r="JN62" s="1490"/>
      <c r="JO62" s="1490"/>
      <c r="JP62" s="1490"/>
      <c r="JQ62" s="1490"/>
      <c r="JR62" s="1490"/>
      <c r="JS62" s="1490"/>
      <c r="JT62" s="1490"/>
      <c r="JU62" s="1490"/>
      <c r="JV62" s="1490"/>
      <c r="JW62" s="1490"/>
      <c r="JX62" s="1490"/>
      <c r="JY62" s="1490"/>
      <c r="JZ62" s="1490"/>
      <c r="KA62" s="1490"/>
      <c r="KB62" s="1490"/>
      <c r="KC62" s="1490"/>
      <c r="KD62" s="1490"/>
      <c r="KE62" s="1490"/>
      <c r="KF62" s="1490"/>
      <c r="KG62" s="1490"/>
      <c r="KH62" s="1490"/>
      <c r="KI62" s="1490"/>
      <c r="KJ62" s="1490"/>
      <c r="KK62" s="1490"/>
      <c r="KL62" s="1490"/>
      <c r="KM62" s="1490"/>
      <c r="KN62" s="1490"/>
      <c r="KO62" s="1490"/>
      <c r="KP62" s="1490"/>
      <c r="KQ62" s="1490"/>
      <c r="KR62" s="1490"/>
      <c r="KS62" s="1490"/>
      <c r="KT62" s="1490"/>
      <c r="KU62" s="1490"/>
      <c r="KV62" s="1490"/>
      <c r="KW62" s="1490"/>
      <c r="KX62" s="1490"/>
      <c r="KY62" s="1490"/>
      <c r="KZ62" s="1490"/>
      <c r="LA62" s="1490"/>
      <c r="LB62" s="1490"/>
      <c r="LC62" s="1490"/>
      <c r="LD62" s="1490"/>
      <c r="LE62" s="1490"/>
      <c r="LF62" s="1490"/>
      <c r="LG62" s="1490"/>
      <c r="LH62" s="1490"/>
      <c r="LI62" s="1490"/>
      <c r="LJ62" s="1490"/>
      <c r="LK62" s="1490"/>
      <c r="LL62" s="1490"/>
      <c r="LM62" s="1490"/>
      <c r="LN62" s="1490"/>
      <c r="LO62" s="1490"/>
      <c r="LP62" s="1490"/>
      <c r="LQ62" s="1490"/>
      <c r="LR62" s="1490"/>
      <c r="LS62" s="1490"/>
      <c r="LT62" s="1490"/>
      <c r="LU62" s="1490"/>
      <c r="LV62" s="1490"/>
      <c r="LW62" s="1490"/>
      <c r="LX62" s="1490"/>
      <c r="LY62" s="1490"/>
      <c r="LZ62" s="1490"/>
      <c r="MA62" s="1490"/>
      <c r="MB62" s="1490"/>
      <c r="MC62" s="1490"/>
      <c r="MD62" s="1490"/>
      <c r="ME62" s="1490"/>
      <c r="MF62" s="1490"/>
      <c r="MG62" s="1490"/>
      <c r="MH62" s="1490"/>
      <c r="MI62" s="1490"/>
      <c r="MJ62" s="1490"/>
      <c r="MK62" s="1490"/>
      <c r="ML62" s="1490"/>
      <c r="MM62" s="1490"/>
      <c r="MN62" s="1490"/>
      <c r="MO62" s="1490"/>
      <c r="MP62" s="1490"/>
      <c r="MQ62" s="1490"/>
      <c r="MR62" s="1490"/>
      <c r="MS62" s="1490"/>
      <c r="MT62" s="1490"/>
      <c r="MU62" s="1490"/>
      <c r="MV62" s="1490"/>
      <c r="MW62" s="1490"/>
      <c r="MX62" s="1490"/>
      <c r="MY62" s="1490"/>
      <c r="MZ62" s="1490"/>
      <c r="NA62" s="1490"/>
      <c r="NB62" s="1490"/>
      <c r="NC62" s="1490"/>
      <c r="ND62" s="1490"/>
      <c r="NE62" s="1490"/>
      <c r="NF62" s="1490"/>
      <c r="NG62" s="1490"/>
      <c r="NH62" s="1490"/>
      <c r="NI62" s="1490"/>
      <c r="NJ62" s="1490"/>
      <c r="NK62" s="1490"/>
      <c r="NL62" s="1490"/>
      <c r="NM62" s="1490"/>
      <c r="NN62" s="1490"/>
      <c r="NO62" s="1490"/>
      <c r="NP62" s="1490"/>
      <c r="NQ62" s="1490"/>
      <c r="NR62" s="1490"/>
      <c r="NS62" s="1490"/>
      <c r="NT62" s="1490"/>
      <c r="NU62" s="1490"/>
      <c r="NV62" s="1490"/>
      <c r="NW62" s="1490"/>
      <c r="NX62" s="1490"/>
      <c r="NY62" s="1490"/>
      <c r="NZ62" s="1490"/>
      <c r="OA62" s="1490"/>
      <c r="OB62" s="1490"/>
      <c r="OC62" s="1490"/>
      <c r="OD62" s="1490"/>
      <c r="OE62" s="1490"/>
      <c r="OF62" s="1490"/>
      <c r="OG62" s="1490"/>
      <c r="OH62" s="1490"/>
      <c r="OI62" s="1490"/>
      <c r="OJ62" s="1490"/>
      <c r="OK62" s="1490"/>
      <c r="OL62" s="1490"/>
      <c r="OM62" s="1490"/>
      <c r="ON62" s="1490"/>
      <c r="OO62" s="1490"/>
      <c r="OP62" s="1490"/>
      <c r="OQ62" s="1490"/>
      <c r="OR62" s="1490"/>
      <c r="OS62" s="1490"/>
      <c r="OT62" s="1490"/>
      <c r="OU62" s="1490"/>
      <c r="OV62" s="1490"/>
      <c r="OW62" s="1490"/>
      <c r="OX62" s="1490"/>
      <c r="OY62" s="1490"/>
      <c r="OZ62" s="1490"/>
      <c r="PA62" s="1490"/>
      <c r="PB62" s="1490"/>
      <c r="PC62" s="1490"/>
      <c r="PD62" s="1490"/>
      <c r="PE62" s="1490"/>
      <c r="PF62" s="1490"/>
      <c r="PG62" s="1490"/>
      <c r="PH62" s="1490"/>
      <c r="PI62" s="1490"/>
      <c r="PJ62" s="1490"/>
      <c r="PK62" s="1490"/>
      <c r="PL62" s="1490"/>
      <c r="PM62" s="1490"/>
      <c r="PN62" s="1490"/>
      <c r="PO62" s="1490"/>
      <c r="PP62" s="1490"/>
      <c r="PQ62" s="1490"/>
      <c r="PR62" s="1490"/>
      <c r="PS62" s="1490"/>
      <c r="PT62" s="1490"/>
      <c r="PU62" s="1490"/>
      <c r="PV62" s="1490"/>
      <c r="PW62" s="1490"/>
      <c r="PX62" s="1490"/>
      <c r="PY62" s="1490"/>
      <c r="PZ62" s="1490"/>
      <c r="QA62" s="1490"/>
      <c r="QB62" s="1490"/>
      <c r="QC62" s="1490"/>
      <c r="QD62" s="1490"/>
      <c r="QE62" s="1490"/>
      <c r="QF62" s="1490"/>
      <c r="QG62" s="1490"/>
      <c r="QH62" s="1490"/>
      <c r="QI62" s="1490"/>
      <c r="QJ62" s="1490"/>
      <c r="QK62" s="1490"/>
      <c r="QL62" s="1490"/>
      <c r="QM62" s="1490"/>
      <c r="QN62" s="1490"/>
      <c r="QO62" s="1490"/>
      <c r="QP62" s="1490"/>
      <c r="QQ62" s="1490"/>
      <c r="QR62" s="1490"/>
      <c r="QS62" s="1490"/>
      <c r="QT62" s="1490"/>
      <c r="QU62" s="1490"/>
      <c r="QV62" s="1490"/>
      <c r="QW62" s="1490"/>
      <c r="QX62" s="1490"/>
      <c r="QY62" s="1490"/>
      <c r="QZ62" s="1490"/>
      <c r="RA62" s="1490"/>
      <c r="RB62" s="1490"/>
      <c r="RC62" s="1490"/>
      <c r="RD62" s="1490"/>
      <c r="RE62" s="1490"/>
      <c r="RF62" s="1490"/>
      <c r="RG62" s="1490"/>
      <c r="RH62" s="1490"/>
      <c r="RI62" s="1490"/>
      <c r="RJ62" s="1490"/>
      <c r="RK62" s="1490"/>
      <c r="RL62" s="1490"/>
      <c r="RM62" s="1490"/>
      <c r="RN62" s="1490"/>
      <c r="RO62" s="1490"/>
      <c r="RP62" s="1490"/>
      <c r="RQ62" s="1490"/>
      <c r="RR62" s="1490"/>
      <c r="RS62" s="1490"/>
      <c r="RT62" s="1490"/>
      <c r="RU62" s="1490"/>
      <c r="RV62" s="1490"/>
      <c r="RW62" s="1490"/>
      <c r="RX62" s="1490"/>
      <c r="RY62" s="1490"/>
      <c r="RZ62" s="1490"/>
      <c r="SA62" s="1490"/>
      <c r="SB62" s="1490"/>
      <c r="SC62" s="1490"/>
      <c r="SD62" s="1490"/>
      <c r="SE62" s="1490"/>
      <c r="SF62" s="1490"/>
      <c r="SG62" s="1490"/>
      <c r="SH62" s="1490"/>
      <c r="SI62" s="1490"/>
      <c r="SJ62" s="1490"/>
      <c r="SK62" s="1490"/>
      <c r="SL62" s="1490"/>
      <c r="SM62" s="1490"/>
      <c r="SN62" s="1490"/>
      <c r="SO62" s="1490"/>
      <c r="SP62" s="1490"/>
      <c r="SQ62" s="1490"/>
      <c r="SR62" s="1490"/>
      <c r="SS62" s="1490"/>
      <c r="ST62" s="1490"/>
      <c r="SU62" s="1490"/>
      <c r="SV62" s="1490"/>
      <c r="SW62" s="1490"/>
      <c r="SX62" s="1490"/>
      <c r="SY62" s="1490"/>
      <c r="SZ62" s="1490"/>
      <c r="TA62" s="1490"/>
      <c r="TB62" s="1490"/>
      <c r="TC62" s="1490"/>
      <c r="TD62" s="1490"/>
      <c r="TE62" s="1490"/>
      <c r="TF62" s="1490"/>
      <c r="TG62" s="1490"/>
      <c r="TH62" s="1490"/>
      <c r="TI62" s="1490"/>
      <c r="TJ62" s="1490"/>
      <c r="TK62" s="1490"/>
      <c r="TL62" s="1490"/>
      <c r="TM62" s="1490"/>
      <c r="TN62" s="1490"/>
      <c r="TO62" s="1490"/>
      <c r="TP62" s="1490"/>
      <c r="TQ62" s="1490"/>
      <c r="TR62" s="1490"/>
      <c r="TS62" s="1490"/>
      <c r="TT62" s="1490"/>
      <c r="TU62" s="1490"/>
      <c r="TV62" s="1490"/>
      <c r="TW62" s="1490"/>
      <c r="TX62" s="1490"/>
      <c r="TY62" s="1490"/>
      <c r="TZ62" s="1490"/>
      <c r="UA62" s="1490"/>
      <c r="UB62" s="1490"/>
      <c r="UC62" s="1490"/>
      <c r="UD62" s="1490"/>
      <c r="UE62" s="1490"/>
      <c r="UF62" s="1490"/>
      <c r="UG62" s="1490"/>
      <c r="UH62" s="1490"/>
      <c r="UI62" s="1490"/>
      <c r="UJ62" s="1490"/>
      <c r="UK62" s="1490"/>
      <c r="UL62" s="1490"/>
      <c r="UM62" s="1490"/>
      <c r="UN62" s="1490"/>
      <c r="UO62" s="1490"/>
      <c r="UP62" s="1490"/>
      <c r="UQ62" s="1490"/>
      <c r="UR62" s="1490"/>
      <c r="US62" s="1490"/>
      <c r="UT62" s="1490"/>
      <c r="UU62" s="1490"/>
      <c r="UV62" s="1490"/>
      <c r="UW62" s="1490"/>
      <c r="UX62" s="1490"/>
      <c r="UY62" s="1490"/>
      <c r="UZ62" s="1490"/>
      <c r="VA62" s="1490"/>
      <c r="VB62" s="1490"/>
      <c r="VC62" s="1490"/>
      <c r="VD62" s="1490"/>
      <c r="VE62" s="1490"/>
      <c r="VF62" s="1490"/>
      <c r="VG62" s="1490"/>
      <c r="VH62" s="1490"/>
      <c r="VI62" s="1490"/>
      <c r="VJ62" s="1490"/>
      <c r="VK62" s="1490"/>
      <c r="VL62" s="1490"/>
      <c r="VM62" s="1490"/>
      <c r="VN62" s="1490"/>
      <c r="VO62" s="1490"/>
      <c r="VP62" s="1490"/>
      <c r="VQ62" s="1490"/>
      <c r="VR62" s="1490"/>
      <c r="VS62" s="1490"/>
      <c r="VT62" s="1490"/>
      <c r="VU62" s="1490"/>
      <c r="VV62" s="1490"/>
      <c r="VW62" s="1490"/>
      <c r="VX62" s="1490"/>
      <c r="VY62" s="1490"/>
      <c r="VZ62" s="1490"/>
      <c r="WA62" s="1490"/>
      <c r="WB62" s="1490"/>
      <c r="WC62" s="1490"/>
      <c r="WD62" s="1490"/>
      <c r="WE62" s="1490"/>
      <c r="WF62" s="1490"/>
      <c r="WG62" s="1490"/>
      <c r="WH62" s="1490"/>
      <c r="WI62" s="1490"/>
      <c r="WJ62" s="1490"/>
      <c r="WK62" s="1490"/>
      <c r="WL62" s="1490"/>
      <c r="WM62" s="1490"/>
      <c r="WN62" s="1490"/>
      <c r="WO62" s="1490"/>
      <c r="WP62" s="1490"/>
      <c r="WQ62" s="1490"/>
      <c r="WR62" s="1490"/>
      <c r="WS62" s="1490"/>
      <c r="WT62" s="1490"/>
      <c r="WU62" s="1490"/>
      <c r="WV62" s="1490"/>
      <c r="WW62" s="1490"/>
      <c r="WX62" s="1490"/>
      <c r="WY62" s="1490"/>
      <c r="WZ62" s="1490"/>
      <c r="XA62" s="1490"/>
      <c r="XB62" s="1490"/>
      <c r="XC62" s="1490"/>
      <c r="XD62" s="1490"/>
      <c r="XE62" s="1490"/>
      <c r="XF62" s="1490"/>
      <c r="XG62" s="1490"/>
      <c r="XH62" s="1490"/>
      <c r="XI62" s="1490"/>
      <c r="XJ62" s="1490"/>
      <c r="XK62" s="1490"/>
      <c r="XL62" s="1490"/>
      <c r="XM62" s="1490"/>
      <c r="XN62" s="1490"/>
      <c r="XO62" s="1490"/>
      <c r="XP62" s="1490"/>
      <c r="XQ62" s="1490"/>
      <c r="XR62" s="1490"/>
      <c r="XS62" s="1490"/>
      <c r="XT62" s="1490"/>
      <c r="XU62" s="1490"/>
      <c r="XV62" s="1490"/>
      <c r="XW62" s="1490"/>
      <c r="XX62" s="1490"/>
      <c r="XY62" s="1490"/>
      <c r="XZ62" s="1490"/>
      <c r="YA62" s="1490"/>
      <c r="YB62" s="1490"/>
      <c r="YC62" s="1490"/>
      <c r="YD62" s="1490"/>
      <c r="YE62" s="1490"/>
      <c r="YF62" s="1490"/>
      <c r="YG62" s="1490"/>
      <c r="YH62" s="1490"/>
      <c r="YI62" s="1490"/>
      <c r="YJ62" s="1490"/>
      <c r="YK62" s="1490"/>
      <c r="YL62" s="1490"/>
      <c r="YM62" s="1490"/>
      <c r="YN62" s="1490"/>
      <c r="YO62" s="1490"/>
      <c r="YP62" s="1490"/>
      <c r="YQ62" s="1490"/>
      <c r="YR62" s="1490"/>
      <c r="YS62" s="1490"/>
      <c r="YT62" s="1490"/>
      <c r="YU62" s="1490"/>
      <c r="YV62" s="1490"/>
      <c r="YW62" s="1490"/>
      <c r="YX62" s="1490"/>
      <c r="YY62" s="1490"/>
      <c r="YZ62" s="1490"/>
      <c r="ZA62" s="1490"/>
      <c r="ZB62" s="1490"/>
      <c r="ZC62" s="1490"/>
      <c r="ZD62" s="1490"/>
      <c r="ZE62" s="1490"/>
      <c r="ZF62" s="1490"/>
      <c r="ZG62" s="1490"/>
      <c r="ZH62" s="1490"/>
      <c r="ZI62" s="1490"/>
      <c r="ZJ62" s="1490"/>
      <c r="ZK62" s="1490"/>
      <c r="ZL62" s="1490"/>
      <c r="ZM62" s="1490"/>
      <c r="ZN62" s="1490"/>
      <c r="ZO62" s="1490"/>
      <c r="ZP62" s="1490"/>
      <c r="ZQ62" s="1490"/>
      <c r="ZR62" s="1490"/>
      <c r="ZS62" s="1490"/>
      <c r="ZT62" s="1490"/>
      <c r="ZU62" s="1490"/>
      <c r="ZV62" s="1490"/>
      <c r="ZW62" s="1490"/>
      <c r="ZX62" s="1490"/>
      <c r="ZY62" s="1490"/>
      <c r="ZZ62" s="1490"/>
      <c r="AAA62" s="1490"/>
      <c r="AAB62" s="1490"/>
      <c r="AAC62" s="1490"/>
      <c r="AAD62" s="1490"/>
      <c r="AAE62" s="1490"/>
      <c r="AAF62" s="1490"/>
      <c r="AAG62" s="1490"/>
      <c r="AAH62" s="1490"/>
      <c r="AAI62" s="1490"/>
      <c r="AAJ62" s="1490"/>
      <c r="AAK62" s="1490"/>
      <c r="AAL62" s="1490"/>
      <c r="AAM62" s="1490"/>
      <c r="AAN62" s="1490"/>
      <c r="AAO62" s="1490"/>
      <c r="AAP62" s="1490"/>
      <c r="AAQ62" s="1490"/>
      <c r="AAR62" s="1490"/>
      <c r="AAS62" s="1490"/>
      <c r="AAT62" s="1490"/>
      <c r="AAU62" s="1490"/>
      <c r="AAV62" s="1490"/>
      <c r="AAW62" s="1490"/>
      <c r="AAX62" s="1490"/>
      <c r="AAY62" s="1490"/>
      <c r="AAZ62" s="1490"/>
      <c r="ABA62" s="1490"/>
      <c r="ABB62" s="1490"/>
      <c r="ABC62" s="1490"/>
      <c r="ABD62" s="1490"/>
      <c r="ABE62" s="1490"/>
      <c r="ABF62" s="1490"/>
      <c r="ABG62" s="1490"/>
      <c r="ABH62" s="1490"/>
      <c r="ABI62" s="1490"/>
      <c r="ABJ62" s="1490"/>
      <c r="ABK62" s="1490"/>
      <c r="ABL62" s="1490"/>
      <c r="ABM62" s="1490"/>
      <c r="ABN62" s="1490"/>
      <c r="ABO62" s="1490"/>
      <c r="ABP62" s="1490"/>
      <c r="ABQ62" s="1490"/>
      <c r="ABR62" s="1490"/>
      <c r="ABS62" s="1490"/>
      <c r="ABT62" s="1490"/>
      <c r="ABU62" s="1490"/>
      <c r="ABV62" s="1490"/>
      <c r="ABW62" s="1490"/>
      <c r="ABX62" s="1490"/>
      <c r="ABY62" s="1490"/>
      <c r="ABZ62" s="1490"/>
      <c r="ACA62" s="1490"/>
      <c r="ACB62" s="1490"/>
      <c r="ACC62" s="1490"/>
      <c r="ACD62" s="1490"/>
      <c r="ACE62" s="1490"/>
      <c r="ACF62" s="1490"/>
      <c r="ACG62" s="1490"/>
      <c r="ACH62" s="1490"/>
      <c r="ACI62" s="1490"/>
      <c r="ACJ62" s="1490"/>
      <c r="ACK62" s="1490"/>
      <c r="ACL62" s="1490"/>
      <c r="ACM62" s="1490"/>
      <c r="ACN62" s="1490"/>
      <c r="ACO62" s="1490"/>
      <c r="ACP62" s="1490"/>
      <c r="ACQ62" s="1490"/>
      <c r="ACR62" s="1490"/>
      <c r="ACS62" s="1490"/>
      <c r="ACT62" s="1490"/>
      <c r="ACU62" s="1490"/>
      <c r="ACV62" s="1490"/>
      <c r="ACW62" s="1490"/>
      <c r="ACX62" s="1490"/>
      <c r="ACY62" s="1490"/>
      <c r="ACZ62" s="1490"/>
      <c r="ADA62" s="1490"/>
      <c r="ADB62" s="1490"/>
      <c r="ADC62" s="1490"/>
      <c r="ADD62" s="1490"/>
      <c r="ADE62" s="1490"/>
      <c r="ADF62" s="1490"/>
      <c r="ADG62" s="1490"/>
      <c r="ADH62" s="1490"/>
      <c r="ADI62" s="1490"/>
      <c r="ADJ62" s="1490"/>
      <c r="ADK62" s="1490"/>
      <c r="ADL62" s="1490"/>
      <c r="ADM62" s="1490"/>
      <c r="ADN62" s="1490"/>
      <c r="ADO62" s="1490"/>
      <c r="ADP62" s="1490"/>
      <c r="ADQ62" s="1490"/>
      <c r="ADR62" s="1490"/>
      <c r="ADS62" s="1490"/>
      <c r="ADT62" s="1490"/>
      <c r="ADU62" s="1490"/>
      <c r="ADV62" s="1490"/>
      <c r="ADW62" s="1490"/>
      <c r="ADX62" s="1490"/>
      <c r="ADY62" s="1490"/>
      <c r="ADZ62" s="1490"/>
      <c r="AEA62" s="1490"/>
      <c r="AEB62" s="1490"/>
      <c r="AEC62" s="1490"/>
      <c r="AED62" s="1490"/>
      <c r="AEE62" s="1490"/>
      <c r="AEF62" s="1490"/>
      <c r="AEG62" s="1490"/>
      <c r="AEH62" s="1490"/>
      <c r="AEI62" s="1490"/>
      <c r="AEJ62" s="1490"/>
      <c r="AEK62" s="1490"/>
      <c r="AEL62" s="1490"/>
      <c r="AEM62" s="1490"/>
      <c r="AEN62" s="1490"/>
      <c r="AEO62" s="1490"/>
      <c r="AEP62" s="1490"/>
      <c r="AEQ62" s="1490"/>
      <c r="AER62" s="1490"/>
      <c r="AES62" s="1490"/>
      <c r="AET62" s="1490"/>
      <c r="AEU62" s="1490"/>
      <c r="AEV62" s="1490"/>
      <c r="AEW62" s="1490"/>
      <c r="AEX62" s="1490"/>
      <c r="AEY62" s="1490"/>
      <c r="AEZ62" s="1490"/>
      <c r="AFA62" s="1490"/>
      <c r="AFB62" s="1490"/>
      <c r="AFC62" s="1490"/>
      <c r="AFD62" s="1490"/>
      <c r="AFE62" s="1490"/>
      <c r="AFF62" s="1490"/>
      <c r="AFG62" s="1490"/>
      <c r="AFH62" s="1490"/>
      <c r="AFI62" s="1490"/>
      <c r="AFJ62" s="1490"/>
      <c r="AFK62" s="1490"/>
      <c r="AFL62" s="1490"/>
      <c r="AFM62" s="1490"/>
      <c r="AFN62" s="1490"/>
      <c r="AFO62" s="1490"/>
      <c r="AFP62" s="1490"/>
      <c r="AFQ62" s="1490"/>
      <c r="AFR62" s="1490"/>
      <c r="AFS62" s="1490"/>
      <c r="AFT62" s="1490"/>
      <c r="AFU62" s="1490"/>
      <c r="AFV62" s="1490"/>
      <c r="AFW62" s="1490"/>
      <c r="AFX62" s="1490"/>
      <c r="AFY62" s="1490"/>
      <c r="AFZ62" s="1490"/>
      <c r="AGA62" s="1490"/>
      <c r="AGB62" s="1490"/>
      <c r="AGC62" s="1490"/>
      <c r="AGD62" s="1490"/>
      <c r="AGE62" s="1490"/>
      <c r="AGF62" s="1490"/>
      <c r="AGG62" s="1490"/>
      <c r="AGH62" s="1490"/>
      <c r="AGI62" s="1490"/>
      <c r="AGJ62" s="1490"/>
      <c r="AGK62" s="1490"/>
      <c r="AGL62" s="1490"/>
      <c r="AGM62" s="1490"/>
      <c r="AGN62" s="1490"/>
      <c r="AGO62" s="1490"/>
      <c r="AGP62" s="1490"/>
      <c r="AGQ62" s="1490"/>
      <c r="AGR62" s="1490"/>
      <c r="AGS62" s="1490"/>
      <c r="AGT62" s="1490"/>
      <c r="AGU62" s="1490"/>
      <c r="AGV62" s="1490"/>
      <c r="AGW62" s="1490"/>
      <c r="AGX62" s="1490"/>
      <c r="AGY62" s="1490"/>
      <c r="AGZ62" s="1490"/>
      <c r="AHA62" s="1490"/>
      <c r="AHB62" s="1490"/>
      <c r="AHC62" s="1490"/>
      <c r="AHD62" s="1490"/>
      <c r="AHE62" s="1490"/>
      <c r="AHF62" s="1490"/>
      <c r="AHG62" s="1490"/>
      <c r="AHH62" s="1490"/>
      <c r="AHI62" s="1490"/>
      <c r="AHJ62" s="1490"/>
      <c r="AHK62" s="1490"/>
      <c r="AHL62" s="1490"/>
      <c r="AHM62" s="1490"/>
      <c r="AHN62" s="1490"/>
      <c r="AHO62" s="1490"/>
      <c r="AHP62" s="1490"/>
      <c r="AHQ62" s="1490"/>
      <c r="AHR62" s="1490"/>
      <c r="AHS62" s="1490"/>
      <c r="AHT62" s="1490"/>
      <c r="AHU62" s="1490"/>
      <c r="AHV62" s="1490"/>
      <c r="AHW62" s="1490"/>
      <c r="AHX62" s="1490"/>
      <c r="AHY62" s="1490"/>
      <c r="AHZ62" s="1490"/>
      <c r="AIA62" s="1490"/>
      <c r="AIB62" s="1490"/>
      <c r="AIC62" s="1490"/>
      <c r="AID62" s="1490"/>
      <c r="AIE62" s="1490"/>
      <c r="AIF62" s="1490"/>
      <c r="AIG62" s="1490"/>
      <c r="AIH62" s="1490"/>
      <c r="AII62" s="1490"/>
      <c r="AIJ62" s="1490"/>
      <c r="AIK62" s="1490"/>
      <c r="AIL62" s="1490"/>
      <c r="AIM62" s="1490"/>
      <c r="AIN62" s="1490"/>
      <c r="AIO62" s="1490"/>
      <c r="AIP62" s="1490"/>
      <c r="AIQ62" s="1490"/>
      <c r="AIR62" s="1490"/>
      <c r="AIS62" s="1490"/>
      <c r="AIT62" s="1490"/>
      <c r="AIU62" s="1490"/>
      <c r="AIV62" s="1490"/>
      <c r="AIW62" s="1490"/>
      <c r="AIX62" s="1490"/>
      <c r="AIY62" s="1490"/>
      <c r="AIZ62" s="1490"/>
      <c r="AJA62" s="1490"/>
      <c r="AJB62" s="1490"/>
      <c r="AJC62" s="1490"/>
      <c r="AJD62" s="1490"/>
      <c r="AJE62" s="1490"/>
      <c r="AJF62" s="1490"/>
      <c r="AJG62" s="1490"/>
      <c r="AJH62" s="1490"/>
      <c r="AJI62" s="1490"/>
      <c r="AJJ62" s="1490"/>
      <c r="AJK62" s="1490"/>
      <c r="AJL62" s="1490"/>
      <c r="AJM62" s="1490"/>
      <c r="AJN62" s="1490"/>
      <c r="AJO62" s="1490"/>
      <c r="AJP62" s="1490"/>
      <c r="AJQ62" s="1490"/>
      <c r="AJR62" s="1490"/>
      <c r="AJS62" s="1490"/>
      <c r="AJT62" s="1490"/>
      <c r="AJU62" s="1490"/>
      <c r="AJV62" s="1490"/>
      <c r="AJW62" s="1490"/>
      <c r="AJX62" s="1490"/>
      <c r="AJY62" s="1490"/>
      <c r="AJZ62" s="1490"/>
      <c r="AKA62" s="1490"/>
      <c r="AKB62" s="1490"/>
      <c r="AKC62" s="1490"/>
      <c r="AKD62" s="1490"/>
      <c r="AKE62" s="1490"/>
      <c r="AKF62" s="1490"/>
      <c r="AKG62" s="1490"/>
      <c r="AKH62" s="1490"/>
      <c r="AKI62" s="1490"/>
      <c r="AKJ62" s="1490"/>
      <c r="AKK62" s="1490"/>
      <c r="AKL62" s="1490"/>
      <c r="AKM62" s="1490"/>
      <c r="AKN62" s="1490"/>
      <c r="AKO62" s="1490"/>
      <c r="AKP62" s="1490"/>
      <c r="AKQ62" s="1490"/>
      <c r="AKR62" s="1490"/>
      <c r="AKS62" s="1490"/>
      <c r="AKT62" s="1490"/>
      <c r="AKU62" s="1490"/>
      <c r="AKV62" s="1490"/>
      <c r="AKW62" s="1490"/>
      <c r="AKX62" s="1490"/>
      <c r="AKY62" s="1490"/>
      <c r="AKZ62" s="1490"/>
      <c r="ALA62" s="1490"/>
      <c r="ALB62" s="1490"/>
      <c r="ALC62" s="1490"/>
      <c r="ALD62" s="1490"/>
      <c r="ALE62" s="1490"/>
      <c r="ALF62" s="1490"/>
      <c r="ALG62" s="1490"/>
      <c r="ALH62" s="1490"/>
      <c r="ALI62" s="1490"/>
      <c r="ALJ62" s="1490"/>
      <c r="ALK62" s="1490"/>
      <c r="ALL62" s="1490"/>
      <c r="ALM62" s="1490"/>
      <c r="ALN62" s="1490"/>
      <c r="ALO62" s="1490"/>
      <c r="ALP62" s="1490"/>
      <c r="ALQ62" s="1490"/>
      <c r="ALR62" s="1490"/>
      <c r="ALS62" s="1490"/>
      <c r="ALT62" s="1490"/>
      <c r="ALU62" s="1490"/>
      <c r="ALV62" s="1490"/>
      <c r="ALW62" s="1490"/>
      <c r="ALX62" s="1490"/>
      <c r="ALY62" s="1490"/>
      <c r="ALZ62" s="1490"/>
      <c r="AMA62" s="1490"/>
      <c r="AMB62" s="1490"/>
      <c r="AMC62" s="1490"/>
      <c r="AMD62" s="1490"/>
      <c r="AME62" s="1490"/>
      <c r="AMF62" s="1490"/>
      <c r="AMG62" s="1490"/>
      <c r="AMH62" s="1490"/>
      <c r="AMI62" s="1490"/>
      <c r="AMJ62" s="1490"/>
      <c r="AMK62" s="1490"/>
      <c r="AML62" s="1490"/>
      <c r="AMM62" s="1490"/>
      <c r="AMN62" s="1490"/>
      <c r="AMO62" s="1490"/>
      <c r="AMP62" s="1490"/>
      <c r="AMQ62" s="1490"/>
      <c r="AMR62" s="1490"/>
      <c r="AMS62" s="1490"/>
      <c r="AMT62" s="1490"/>
      <c r="AMU62" s="1490"/>
      <c r="AMV62" s="1490"/>
      <c r="AMW62" s="1490"/>
    </row>
    <row r="63" spans="5:1039" ht="15" customHeight="1" x14ac:dyDescent="0.3">
      <c r="E63" s="771"/>
      <c r="F63" s="729" t="s">
        <v>506</v>
      </c>
      <c r="G63" s="181" t="s">
        <v>1178</v>
      </c>
      <c r="H63" s="730"/>
      <c r="I63" s="191"/>
      <c r="K63" s="939" t="s">
        <v>3597</v>
      </c>
      <c r="L63" s="939" t="s">
        <v>1511</v>
      </c>
      <c r="M63" s="1494"/>
    </row>
    <row r="64" spans="5:1039" ht="15" customHeight="1" x14ac:dyDescent="0.3">
      <c r="E64" s="771"/>
      <c r="F64" s="729" t="s">
        <v>267</v>
      </c>
      <c r="G64" s="181" t="s">
        <v>528</v>
      </c>
      <c r="H64" s="730"/>
      <c r="I64" s="191"/>
      <c r="K64" s="939"/>
      <c r="L64" s="1496" t="s">
        <v>3615</v>
      </c>
      <c r="M64" s="1498"/>
    </row>
    <row r="65" spans="5:26" ht="15" customHeight="1" x14ac:dyDescent="0.3">
      <c r="E65" s="771"/>
      <c r="F65" s="731" t="s">
        <v>271</v>
      </c>
      <c r="G65" s="182" t="s">
        <v>529</v>
      </c>
      <c r="H65" s="732"/>
      <c r="I65" s="191"/>
      <c r="K65" s="939"/>
      <c r="L65" s="939" t="s">
        <v>3598</v>
      </c>
      <c r="M65" s="1495" t="s">
        <v>453</v>
      </c>
    </row>
    <row r="66" spans="5:26" ht="15" customHeight="1" x14ac:dyDescent="0.3">
      <c r="E66" s="771"/>
      <c r="F66" s="1541" t="s">
        <v>1221</v>
      </c>
      <c r="G66" s="1509"/>
      <c r="H66" s="1542"/>
      <c r="I66" s="191"/>
      <c r="K66" s="1496"/>
      <c r="L66" s="939" t="s">
        <v>3599</v>
      </c>
      <c r="M66" s="1498" t="s">
        <v>453</v>
      </c>
    </row>
    <row r="67" spans="5:26" ht="15" customHeight="1" x14ac:dyDescent="0.3">
      <c r="E67" s="771"/>
      <c r="F67" s="729" t="s">
        <v>1652</v>
      </c>
      <c r="G67" s="180" t="s">
        <v>498</v>
      </c>
      <c r="H67" s="728"/>
      <c r="I67" s="191"/>
      <c r="K67" s="1496" t="s">
        <v>3601</v>
      </c>
      <c r="L67" s="1496" t="s">
        <v>3611</v>
      </c>
      <c r="M67" s="1497"/>
    </row>
    <row r="68" spans="5:26" ht="15" customHeight="1" x14ac:dyDescent="0.3">
      <c r="E68" s="771"/>
      <c r="F68" s="729" t="s">
        <v>1653</v>
      </c>
      <c r="G68" s="182" t="s">
        <v>498</v>
      </c>
      <c r="H68" s="730"/>
      <c r="I68" s="191"/>
      <c r="K68" s="1496"/>
      <c r="L68" s="1496" t="s">
        <v>3602</v>
      </c>
      <c r="M68" s="1497"/>
    </row>
    <row r="69" spans="5:26" ht="15" customHeight="1" x14ac:dyDescent="0.3">
      <c r="E69" s="771"/>
      <c r="F69" s="1582" t="s">
        <v>1448</v>
      </c>
      <c r="G69" s="1583"/>
      <c r="H69" s="1584"/>
      <c r="I69" s="191"/>
      <c r="K69" s="1496"/>
      <c r="L69" s="1496" t="s">
        <v>3609</v>
      </c>
      <c r="M69" s="1497"/>
    </row>
    <row r="70" spans="5:26" ht="15" customHeight="1" x14ac:dyDescent="0.3">
      <c r="E70" s="771"/>
      <c r="F70" s="425"/>
      <c r="G70" s="749"/>
      <c r="H70" s="756" t="s">
        <v>1181</v>
      </c>
      <c r="I70" s="191"/>
      <c r="K70" s="1496"/>
      <c r="L70" s="1496" t="s">
        <v>3603</v>
      </c>
      <c r="M70" s="1498" t="s">
        <v>453</v>
      </c>
      <c r="Z70" s="1490"/>
    </row>
    <row r="71" spans="5:26" ht="15" customHeight="1" x14ac:dyDescent="0.3">
      <c r="E71" s="196"/>
      <c r="F71" s="766"/>
      <c r="G71" s="192"/>
      <c r="H71" s="192"/>
      <c r="I71" s="190"/>
      <c r="K71" s="1496"/>
      <c r="L71" s="1496" t="s">
        <v>3680</v>
      </c>
      <c r="M71" s="1498" t="s">
        <v>453</v>
      </c>
    </row>
    <row r="72" spans="5:26" ht="15" customHeight="1" x14ac:dyDescent="0.3">
      <c r="G72" s="114" t="s">
        <v>991</v>
      </c>
      <c r="H72" s="114">
        <v>3</v>
      </c>
      <c r="K72" s="1496" t="s">
        <v>3604</v>
      </c>
      <c r="L72" s="1496" t="s">
        <v>3605</v>
      </c>
      <c r="M72" s="1497"/>
    </row>
    <row r="73" spans="5:26" ht="15" customHeight="1" x14ac:dyDescent="0.3">
      <c r="G73" s="114" t="s">
        <v>992</v>
      </c>
      <c r="H73" s="704">
        <f>H72 * (1/60) *1000</f>
        <v>50</v>
      </c>
      <c r="K73" s="1496"/>
      <c r="L73" s="1496" t="s">
        <v>3606</v>
      </c>
      <c r="M73" s="1498" t="s">
        <v>453</v>
      </c>
    </row>
    <row r="74" spans="5:26" ht="15" customHeight="1" x14ac:dyDescent="0.3">
      <c r="G74" s="114" t="s">
        <v>993</v>
      </c>
      <c r="H74" s="114">
        <v>99</v>
      </c>
      <c r="K74" s="1496" t="s">
        <v>3607</v>
      </c>
      <c r="L74" s="1496" t="s">
        <v>3608</v>
      </c>
      <c r="M74" s="1497"/>
    </row>
    <row r="75" spans="5:26" ht="15" customHeight="1" x14ac:dyDescent="0.3">
      <c r="G75" s="114" t="s">
        <v>994</v>
      </c>
      <c r="H75" s="114">
        <f>H74/H73</f>
        <v>1.98</v>
      </c>
      <c r="K75" s="1496" t="s">
        <v>3619</v>
      </c>
      <c r="L75" s="1496" t="s">
        <v>3618</v>
      </c>
      <c r="M75" s="1497"/>
    </row>
    <row r="76" spans="5:26" ht="15" customHeight="1" x14ac:dyDescent="0.3">
      <c r="H76" s="704">
        <f>(H74-H73)/H72</f>
        <v>16.333333333333332</v>
      </c>
      <c r="K76" s="1496"/>
      <c r="L76" s="1496" t="s">
        <v>3620</v>
      </c>
      <c r="M76" s="1498" t="s">
        <v>453</v>
      </c>
    </row>
    <row r="77" spans="5:26" ht="15" customHeight="1" x14ac:dyDescent="0.3">
      <c r="K77" s="1496"/>
      <c r="L77" s="1496" t="s">
        <v>3621</v>
      </c>
      <c r="M77" s="1498" t="s">
        <v>453</v>
      </c>
    </row>
    <row r="78" spans="5:26" ht="15" customHeight="1" x14ac:dyDescent="0.3">
      <c r="K78" s="1496"/>
      <c r="L78" s="1496" t="s">
        <v>1097</v>
      </c>
      <c r="M78" s="1498" t="s">
        <v>453</v>
      </c>
    </row>
    <row r="79" spans="5:26" ht="15" customHeight="1" x14ac:dyDescent="0.3">
      <c r="K79" s="1496"/>
      <c r="L79" s="1496" t="s">
        <v>3622</v>
      </c>
      <c r="M79" s="1498" t="s">
        <v>453</v>
      </c>
    </row>
    <row r="80" spans="5:26" ht="15" customHeight="1" x14ac:dyDescent="0.3">
      <c r="K80" s="1496"/>
      <c r="L80" s="1496" t="s">
        <v>3623</v>
      </c>
      <c r="M80" s="1498" t="s">
        <v>453</v>
      </c>
    </row>
    <row r="81" spans="11:13" ht="15" customHeight="1" x14ac:dyDescent="0.3">
      <c r="K81" s="1496"/>
      <c r="L81" s="1496" t="s">
        <v>3624</v>
      </c>
      <c r="M81" s="1498" t="s">
        <v>453</v>
      </c>
    </row>
    <row r="82" spans="11:13" ht="15" customHeight="1" x14ac:dyDescent="0.3">
      <c r="K82" s="1496"/>
      <c r="L82" s="1496" t="s">
        <v>3625</v>
      </c>
      <c r="M82" s="1498" t="s">
        <v>453</v>
      </c>
    </row>
    <row r="83" spans="11:13" ht="15" customHeight="1" x14ac:dyDescent="0.3">
      <c r="K83" s="1496" t="s">
        <v>3626</v>
      </c>
      <c r="L83" s="1496" t="s">
        <v>3627</v>
      </c>
      <c r="M83" s="1497"/>
    </row>
    <row r="84" spans="11:13" ht="15" customHeight="1" x14ac:dyDescent="0.3">
      <c r="K84" s="1496"/>
      <c r="L84" s="1496" t="s">
        <v>3630</v>
      </c>
      <c r="M84" s="1498" t="s">
        <v>453</v>
      </c>
    </row>
    <row r="85" spans="11:13" ht="15" customHeight="1" x14ac:dyDescent="0.3">
      <c r="K85" s="1496"/>
      <c r="L85" s="1496" t="s">
        <v>3631</v>
      </c>
      <c r="M85" s="1498" t="s">
        <v>453</v>
      </c>
    </row>
    <row r="86" spans="11:13" ht="15" customHeight="1" x14ac:dyDescent="0.3">
      <c r="K86" s="1496"/>
      <c r="L86" s="1496" t="s">
        <v>3632</v>
      </c>
      <c r="M86" s="1498" t="s">
        <v>453</v>
      </c>
    </row>
    <row r="87" spans="11:13" ht="15" customHeight="1" x14ac:dyDescent="0.3">
      <c r="K87" s="1496"/>
      <c r="L87" s="1496" t="s">
        <v>3633</v>
      </c>
      <c r="M87" s="1498" t="s">
        <v>453</v>
      </c>
    </row>
    <row r="88" spans="11:13" ht="15" customHeight="1" x14ac:dyDescent="0.3">
      <c r="K88" s="1496"/>
      <c r="L88" s="1496" t="s">
        <v>3628</v>
      </c>
      <c r="M88" s="1498" t="s">
        <v>453</v>
      </c>
    </row>
    <row r="89" spans="11:13" ht="15" customHeight="1" x14ac:dyDescent="0.3">
      <c r="K89" s="1496"/>
      <c r="L89" s="1496" t="s">
        <v>3629</v>
      </c>
      <c r="M89" s="1498" t="s">
        <v>453</v>
      </c>
    </row>
    <row r="90" spans="11:13" ht="15" customHeight="1" x14ac:dyDescent="0.3">
      <c r="K90" s="1496" t="s">
        <v>3635</v>
      </c>
      <c r="L90" s="1496" t="s">
        <v>3634</v>
      </c>
      <c r="M90" s="1497"/>
    </row>
    <row r="91" spans="11:13" ht="15" customHeight="1" x14ac:dyDescent="0.3">
      <c r="K91" s="1496" t="s">
        <v>3636</v>
      </c>
      <c r="L91" s="1496" t="s">
        <v>3637</v>
      </c>
      <c r="M91" s="1497"/>
    </row>
    <row r="92" spans="11:13" ht="15" customHeight="1" x14ac:dyDescent="0.3">
      <c r="K92" s="1496"/>
      <c r="L92" s="1496" t="s">
        <v>3638</v>
      </c>
      <c r="M92" s="1497"/>
    </row>
    <row r="93" spans="11:13" ht="15" customHeight="1" x14ac:dyDescent="0.3">
      <c r="K93" s="1496"/>
      <c r="L93" s="1496" t="s">
        <v>3639</v>
      </c>
      <c r="M93" s="1497"/>
    </row>
    <row r="94" spans="11:13" ht="15" customHeight="1" x14ac:dyDescent="0.3">
      <c r="K94" s="1496"/>
      <c r="L94" s="1496" t="s">
        <v>3640</v>
      </c>
      <c r="M94" s="1497"/>
    </row>
    <row r="95" spans="11:13" ht="15" customHeight="1" x14ac:dyDescent="0.3">
      <c r="K95" s="1496"/>
      <c r="L95" s="1496" t="s">
        <v>3641</v>
      </c>
      <c r="M95" s="1498" t="s">
        <v>453</v>
      </c>
    </row>
    <row r="96" spans="11:13" ht="15" customHeight="1" x14ac:dyDescent="0.3">
      <c r="K96" s="1496"/>
      <c r="L96" s="1496" t="s">
        <v>3642</v>
      </c>
      <c r="M96" s="1498" t="s">
        <v>453</v>
      </c>
    </row>
    <row r="97" spans="11:13" ht="15" customHeight="1" x14ac:dyDescent="0.3">
      <c r="K97" s="1496"/>
      <c r="L97" s="1496" t="s">
        <v>3643</v>
      </c>
      <c r="M97" s="1498" t="s">
        <v>453</v>
      </c>
    </row>
    <row r="98" spans="11:13" ht="15" customHeight="1" x14ac:dyDescent="0.3">
      <c r="K98" s="1496"/>
      <c r="L98" s="1496" t="s">
        <v>3644</v>
      </c>
      <c r="M98" s="1498" t="s">
        <v>453</v>
      </c>
    </row>
    <row r="99" spans="11:13" ht="15" customHeight="1" x14ac:dyDescent="0.3">
      <c r="K99" s="1496"/>
      <c r="L99" s="1496" t="s">
        <v>3645</v>
      </c>
      <c r="M99" s="1498" t="s">
        <v>453</v>
      </c>
    </row>
    <row r="100" spans="11:13" ht="15" customHeight="1" x14ac:dyDescent="0.3">
      <c r="K100" s="1496"/>
      <c r="L100" s="1496" t="s">
        <v>3646</v>
      </c>
      <c r="M100" s="1498" t="s">
        <v>453</v>
      </c>
    </row>
    <row r="101" spans="11:13" ht="15" customHeight="1" x14ac:dyDescent="0.3">
      <c r="K101" s="1496"/>
      <c r="L101" s="1496" t="s">
        <v>3647</v>
      </c>
      <c r="M101" s="1498" t="s">
        <v>453</v>
      </c>
    </row>
    <row r="102" spans="11:13" ht="15" customHeight="1" x14ac:dyDescent="0.3">
      <c r="K102" s="1496"/>
      <c r="L102" s="1496" t="s">
        <v>3648</v>
      </c>
      <c r="M102" s="1498" t="s">
        <v>453</v>
      </c>
    </row>
    <row r="103" spans="11:13" ht="15" customHeight="1" x14ac:dyDescent="0.3">
      <c r="K103" s="1496"/>
      <c r="L103" s="1496" t="s">
        <v>3649</v>
      </c>
      <c r="M103" s="1498" t="s">
        <v>453</v>
      </c>
    </row>
    <row r="104" spans="11:13" ht="15" customHeight="1" x14ac:dyDescent="0.3">
      <c r="K104" s="1496"/>
      <c r="L104" s="1496" t="s">
        <v>1497</v>
      </c>
      <c r="M104" s="1498" t="s">
        <v>453</v>
      </c>
    </row>
    <row r="105" spans="11:13" ht="15" customHeight="1" x14ac:dyDescent="0.3">
      <c r="K105" s="1499"/>
      <c r="L105" s="1499" t="s">
        <v>3650</v>
      </c>
      <c r="M105" s="1500" t="s">
        <v>453</v>
      </c>
    </row>
  </sheetData>
  <mergeCells count="83">
    <mergeCell ref="N7:P7"/>
    <mergeCell ref="S7:Y7"/>
    <mergeCell ref="BB1:BD1"/>
    <mergeCell ref="B3:D3"/>
    <mergeCell ref="N2:P2"/>
    <mergeCell ref="S2:Y2"/>
    <mergeCell ref="J3:L3"/>
    <mergeCell ref="B1:D1"/>
    <mergeCell ref="J1:L1"/>
    <mergeCell ref="S1:Y1"/>
    <mergeCell ref="AP1:AV1"/>
    <mergeCell ref="AX1:AZ1"/>
    <mergeCell ref="F1:H1"/>
    <mergeCell ref="F3:H3"/>
    <mergeCell ref="F66:H66"/>
    <mergeCell ref="F69:H69"/>
    <mergeCell ref="T16:Y16"/>
    <mergeCell ref="S10:Y10"/>
    <mergeCell ref="N11:P11"/>
    <mergeCell ref="S11:Y11"/>
    <mergeCell ref="S14:Y14"/>
    <mergeCell ref="S15:Y15"/>
    <mergeCell ref="N12:P12"/>
    <mergeCell ref="S12:Y12"/>
    <mergeCell ref="T17:Y17"/>
    <mergeCell ref="U27:Y27"/>
    <mergeCell ref="AB12:AG12"/>
    <mergeCell ref="N13:P13"/>
    <mergeCell ref="S13:Y13"/>
    <mergeCell ref="AB13:AG13"/>
    <mergeCell ref="B5:D5"/>
    <mergeCell ref="AB11:AG11"/>
    <mergeCell ref="J11:L11"/>
    <mergeCell ref="N8:P8"/>
    <mergeCell ref="S8:Y8"/>
    <mergeCell ref="AB8:AG8"/>
    <mergeCell ref="O9:P9"/>
    <mergeCell ref="S9:Y9"/>
    <mergeCell ref="S5:Y5"/>
    <mergeCell ref="AB5:AG5"/>
    <mergeCell ref="S6:Y6"/>
    <mergeCell ref="AB6:AG6"/>
    <mergeCell ref="AB17:AG17"/>
    <mergeCell ref="N18:P18"/>
    <mergeCell ref="T18:Y18"/>
    <mergeCell ref="AB18:AG18"/>
    <mergeCell ref="F24:H24"/>
    <mergeCell ref="T19:Y19"/>
    <mergeCell ref="T20:Y20"/>
    <mergeCell ref="AB20:AG20"/>
    <mergeCell ref="T21:Y21"/>
    <mergeCell ref="AB21:AG21"/>
    <mergeCell ref="N23:P23"/>
    <mergeCell ref="T23:Y23"/>
    <mergeCell ref="N24:P24"/>
    <mergeCell ref="T24:Y24"/>
    <mergeCell ref="N22:P22"/>
    <mergeCell ref="T22:Y22"/>
    <mergeCell ref="AB22:AG22"/>
    <mergeCell ref="T25:Y25"/>
    <mergeCell ref="AB25:AF25"/>
    <mergeCell ref="T26:Y26"/>
    <mergeCell ref="AB26:AF26"/>
    <mergeCell ref="AB27:AF27"/>
    <mergeCell ref="U28:Y28"/>
    <mergeCell ref="AB28:AF28"/>
    <mergeCell ref="U29:Y29"/>
    <mergeCell ref="AB29:AF29"/>
    <mergeCell ref="AB35:AF35"/>
    <mergeCell ref="AB30:AF30"/>
    <mergeCell ref="F57:H57"/>
    <mergeCell ref="AB36:AF36"/>
    <mergeCell ref="AB37:AF37"/>
    <mergeCell ref="AB38:AF38"/>
    <mergeCell ref="AB42:AF42"/>
    <mergeCell ref="AB41:AF41"/>
    <mergeCell ref="AB40:AF40"/>
    <mergeCell ref="AB43:AF43"/>
    <mergeCell ref="AB39:AF39"/>
    <mergeCell ref="AB31:AF31"/>
    <mergeCell ref="AB32:AF32"/>
    <mergeCell ref="AB33:AF33"/>
    <mergeCell ref="AB34:AF34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S48"/>
  <sheetViews>
    <sheetView showGridLines="0" workbookViewId="0"/>
  </sheetViews>
  <sheetFormatPr defaultRowHeight="15.75" x14ac:dyDescent="0.25"/>
  <cols>
    <col min="1" max="1" width="1.44140625" style="367" customWidth="1"/>
    <col min="2" max="3" width="8.88671875" style="367"/>
    <col min="4" max="12" width="3.77734375" style="367" customWidth="1"/>
    <col min="13" max="13" width="1.77734375" style="367" customWidth="1"/>
    <col min="14" max="15" width="6.88671875" style="367" customWidth="1"/>
    <col min="16" max="16" width="5.77734375" style="367" customWidth="1"/>
    <col min="17" max="17" width="1.77734375" style="367" customWidth="1"/>
    <col min="18" max="19" width="6.88671875" style="367" customWidth="1"/>
    <col min="20" max="20" width="5.77734375" style="367" customWidth="1"/>
    <col min="21" max="23" width="6.88671875" style="367" customWidth="1"/>
    <col min="24" max="24" width="1.77734375" style="367" customWidth="1"/>
    <col min="25" max="25" width="8.88671875" style="367"/>
    <col min="26" max="34" width="3.77734375" style="367" customWidth="1"/>
    <col min="35" max="35" width="1.77734375" style="367" customWidth="1"/>
    <col min="36" max="36" width="8" style="367" customWidth="1"/>
    <col min="37" max="45" width="3.77734375" style="367" customWidth="1"/>
    <col min="46" max="16384" width="8.88671875" style="367"/>
  </cols>
  <sheetData>
    <row r="1" spans="1:34" x14ac:dyDescent="0.25">
      <c r="A1" s="935" t="s">
        <v>3677</v>
      </c>
    </row>
    <row r="2" spans="1:34" ht="15.75" customHeight="1" x14ac:dyDescent="0.3">
      <c r="B2" s="661" t="s">
        <v>900</v>
      </c>
      <c r="R2" s="1478" t="s">
        <v>913</v>
      </c>
    </row>
    <row r="3" spans="1:34" ht="16.5" x14ac:dyDescent="0.3">
      <c r="N3" s="1605" t="s">
        <v>505</v>
      </c>
      <c r="O3" s="1606"/>
      <c r="P3" s="1607"/>
      <c r="R3" s="1605" t="s">
        <v>896</v>
      </c>
      <c r="S3" s="1606"/>
      <c r="T3" s="1606"/>
      <c r="U3" s="1606"/>
      <c r="V3" s="1606"/>
      <c r="W3" s="1607"/>
      <c r="Y3" s="661" t="s">
        <v>3575</v>
      </c>
    </row>
    <row r="4" spans="1:34" ht="16.5" x14ac:dyDescent="0.3">
      <c r="C4" s="476" t="s">
        <v>505</v>
      </c>
      <c r="D4" s="1603" t="s">
        <v>891</v>
      </c>
      <c r="E4" s="1603"/>
      <c r="F4" s="1603"/>
      <c r="G4" s="1603" t="s">
        <v>834</v>
      </c>
      <c r="H4" s="1603"/>
      <c r="I4" s="1603"/>
      <c r="J4" s="1603" t="s">
        <v>835</v>
      </c>
      <c r="K4" s="1603"/>
      <c r="L4" s="1604"/>
      <c r="N4" s="646" t="s">
        <v>864</v>
      </c>
      <c r="O4" s="647" t="s">
        <v>884</v>
      </c>
      <c r="P4" s="648" t="s">
        <v>885</v>
      </c>
      <c r="R4" s="646" t="s">
        <v>864</v>
      </c>
      <c r="S4" s="647" t="s">
        <v>884</v>
      </c>
      <c r="T4" s="647" t="s">
        <v>885</v>
      </c>
      <c r="U4" s="647" t="s">
        <v>895</v>
      </c>
      <c r="V4" s="649" t="s">
        <v>897</v>
      </c>
      <c r="W4" s="648" t="s">
        <v>911</v>
      </c>
      <c r="Y4" s="661" t="s">
        <v>3576</v>
      </c>
    </row>
    <row r="5" spans="1:34" x14ac:dyDescent="0.25">
      <c r="B5" s="367" t="s">
        <v>832</v>
      </c>
      <c r="C5" s="477"/>
      <c r="D5" s="462">
        <v>0</v>
      </c>
      <c r="E5" s="462">
        <v>1</v>
      </c>
      <c r="F5" s="462">
        <v>2</v>
      </c>
      <c r="G5" s="462">
        <v>0</v>
      </c>
      <c r="H5" s="462">
        <v>1</v>
      </c>
      <c r="I5" s="462">
        <v>2</v>
      </c>
      <c r="J5" s="462">
        <v>0</v>
      </c>
      <c r="K5" s="462">
        <v>1</v>
      </c>
      <c r="L5" s="472">
        <v>2</v>
      </c>
      <c r="N5" s="575">
        <v>0</v>
      </c>
      <c r="O5" s="678">
        <v>0</v>
      </c>
      <c r="P5" s="679" t="s">
        <v>871</v>
      </c>
      <c r="R5" s="527">
        <v>0</v>
      </c>
      <c r="S5" s="642">
        <v>0</v>
      </c>
      <c r="T5" s="643" t="s">
        <v>871</v>
      </c>
      <c r="U5" s="644" t="s">
        <v>894</v>
      </c>
      <c r="V5" s="480"/>
      <c r="W5" s="548"/>
      <c r="Y5" s="1605" t="s">
        <v>878</v>
      </c>
      <c r="Z5" s="1606"/>
      <c r="AA5" s="1606"/>
      <c r="AB5" s="1606"/>
      <c r="AC5" s="1606"/>
      <c r="AD5" s="1606"/>
      <c r="AE5" s="1606"/>
      <c r="AF5" s="1606"/>
      <c r="AG5" s="1606"/>
      <c r="AH5" s="1607"/>
    </row>
    <row r="6" spans="1:34" x14ac:dyDescent="0.25">
      <c r="B6" s="367" t="s">
        <v>833</v>
      </c>
      <c r="C6" s="478"/>
      <c r="D6" s="474">
        <v>7</v>
      </c>
      <c r="E6" s="474">
        <v>7</v>
      </c>
      <c r="F6" s="474">
        <v>7</v>
      </c>
      <c r="G6" s="474">
        <v>8</v>
      </c>
      <c r="H6" s="474">
        <v>8</v>
      </c>
      <c r="I6" s="474">
        <v>8</v>
      </c>
      <c r="J6" s="474">
        <v>9</v>
      </c>
      <c r="K6" s="474">
        <v>9</v>
      </c>
      <c r="L6" s="475">
        <v>9</v>
      </c>
      <c r="N6" s="530">
        <v>0</v>
      </c>
      <c r="O6" s="547" t="s">
        <v>831</v>
      </c>
      <c r="P6" s="553" t="s">
        <v>865</v>
      </c>
      <c r="R6" s="650">
        <v>0</v>
      </c>
      <c r="S6" s="651" t="s">
        <v>831</v>
      </c>
      <c r="T6" s="652" t="s">
        <v>878</v>
      </c>
      <c r="U6" s="652" t="s">
        <v>849</v>
      </c>
      <c r="V6" s="653">
        <v>2</v>
      </c>
      <c r="W6" s="654" t="s">
        <v>453</v>
      </c>
      <c r="Y6" s="667" t="s">
        <v>886</v>
      </c>
      <c r="Z6" s="563">
        <v>2</v>
      </c>
      <c r="AA6" s="635"/>
      <c r="AB6" s="635"/>
      <c r="AC6" s="635"/>
      <c r="AD6" s="635"/>
      <c r="AE6" s="635"/>
      <c r="AF6" s="635"/>
      <c r="AG6" s="635"/>
      <c r="AH6" s="636"/>
    </row>
    <row r="7" spans="1:34" x14ac:dyDescent="0.25">
      <c r="N7" s="533" t="s">
        <v>831</v>
      </c>
      <c r="O7" s="677" t="s">
        <v>831</v>
      </c>
      <c r="P7" s="583" t="s">
        <v>872</v>
      </c>
      <c r="R7" s="530">
        <v>0</v>
      </c>
      <c r="S7" s="547" t="s">
        <v>328</v>
      </c>
      <c r="T7" s="397" t="s">
        <v>865</v>
      </c>
      <c r="U7" s="641" t="s">
        <v>887</v>
      </c>
      <c r="V7" s="463">
        <v>1</v>
      </c>
      <c r="W7" s="472" t="s">
        <v>453</v>
      </c>
      <c r="Y7" s="667" t="s">
        <v>831</v>
      </c>
      <c r="Z7" s="625">
        <v>1</v>
      </c>
      <c r="AA7" s="564">
        <v>2</v>
      </c>
      <c r="AB7" s="626">
        <v>3</v>
      </c>
      <c r="AC7" s="635"/>
      <c r="AD7" s="635"/>
      <c r="AE7" s="635"/>
      <c r="AF7" s="635"/>
      <c r="AG7" s="635"/>
      <c r="AH7" s="636"/>
    </row>
    <row r="8" spans="1:34" x14ac:dyDescent="0.25">
      <c r="B8" s="367" t="s">
        <v>832</v>
      </c>
      <c r="C8" s="476" t="s">
        <v>831</v>
      </c>
      <c r="D8" s="469">
        <v>0</v>
      </c>
      <c r="E8" s="469">
        <v>1</v>
      </c>
      <c r="F8" s="470">
        <v>2</v>
      </c>
      <c r="G8" s="204"/>
      <c r="N8" s="676"/>
      <c r="O8" s="676"/>
      <c r="P8" s="466"/>
      <c r="Q8" s="466"/>
      <c r="R8" s="530">
        <v>0</v>
      </c>
      <c r="S8" s="547" t="s">
        <v>506</v>
      </c>
      <c r="T8" s="397" t="s">
        <v>877</v>
      </c>
      <c r="U8" s="397" t="s">
        <v>849</v>
      </c>
      <c r="V8" s="463">
        <v>2</v>
      </c>
      <c r="W8" s="472" t="s">
        <v>453</v>
      </c>
      <c r="Y8" s="667" t="s">
        <v>849</v>
      </c>
      <c r="Z8" s="1602" t="s">
        <v>892</v>
      </c>
      <c r="AA8" s="1603"/>
      <c r="AB8" s="1603"/>
      <c r="AC8" s="1603" t="s">
        <v>829</v>
      </c>
      <c r="AD8" s="1603"/>
      <c r="AE8" s="1603"/>
      <c r="AF8" s="1603" t="s">
        <v>830</v>
      </c>
      <c r="AG8" s="1603"/>
      <c r="AH8" s="1604"/>
    </row>
    <row r="9" spans="1:34" x14ac:dyDescent="0.25">
      <c r="B9" s="367" t="s">
        <v>833</v>
      </c>
      <c r="C9" s="478" t="s">
        <v>328</v>
      </c>
      <c r="D9" s="474">
        <v>7</v>
      </c>
      <c r="E9" s="474">
        <v>8</v>
      </c>
      <c r="F9" s="475">
        <v>9</v>
      </c>
      <c r="N9" s="676"/>
      <c r="O9" s="676"/>
      <c r="P9" s="466"/>
      <c r="R9" s="650">
        <v>0</v>
      </c>
      <c r="S9" s="651" t="s">
        <v>505</v>
      </c>
      <c r="T9" s="652" t="s">
        <v>879</v>
      </c>
      <c r="U9" s="652" t="s">
        <v>849</v>
      </c>
      <c r="V9" s="653">
        <v>2</v>
      </c>
      <c r="W9" s="654" t="s">
        <v>453</v>
      </c>
      <c r="Y9" s="668"/>
      <c r="Z9" s="619">
        <v>2</v>
      </c>
      <c r="AA9" s="620">
        <v>2</v>
      </c>
      <c r="AB9" s="620">
        <v>2</v>
      </c>
      <c r="AC9" s="620">
        <v>4</v>
      </c>
      <c r="AD9" s="620">
        <v>4</v>
      </c>
      <c r="AE9" s="620">
        <v>4</v>
      </c>
      <c r="AF9" s="620">
        <v>6</v>
      </c>
      <c r="AG9" s="620">
        <v>6</v>
      </c>
      <c r="AH9" s="621">
        <v>6</v>
      </c>
    </row>
    <row r="10" spans="1:34" x14ac:dyDescent="0.25">
      <c r="N10" s="466"/>
      <c r="O10" s="466"/>
      <c r="P10" s="466"/>
      <c r="R10" s="645" t="s">
        <v>328</v>
      </c>
      <c r="S10" s="547">
        <v>0</v>
      </c>
      <c r="T10" s="397" t="s">
        <v>880</v>
      </c>
      <c r="U10" s="641" t="s">
        <v>887</v>
      </c>
      <c r="V10" s="463"/>
      <c r="W10" s="472"/>
      <c r="Y10" s="1605" t="s">
        <v>879</v>
      </c>
      <c r="Z10" s="1606"/>
      <c r="AA10" s="1606"/>
      <c r="AB10" s="1606"/>
      <c r="AC10" s="1606"/>
      <c r="AD10" s="1606"/>
      <c r="AE10" s="1607"/>
    </row>
    <row r="11" spans="1:34" x14ac:dyDescent="0.25">
      <c r="C11" s="476" t="s">
        <v>506</v>
      </c>
      <c r="D11" s="1603" t="s">
        <v>892</v>
      </c>
      <c r="E11" s="1603"/>
      <c r="F11" s="1603"/>
      <c r="G11" s="1603" t="s">
        <v>829</v>
      </c>
      <c r="H11" s="1603"/>
      <c r="I11" s="1603"/>
      <c r="J11" s="1603" t="s">
        <v>830</v>
      </c>
      <c r="K11" s="1603"/>
      <c r="L11" s="1604"/>
      <c r="N11" s="466"/>
      <c r="O11" s="676"/>
      <c r="P11" s="466"/>
      <c r="R11" s="655" t="s">
        <v>328</v>
      </c>
      <c r="S11" s="651" t="s">
        <v>831</v>
      </c>
      <c r="T11" s="652" t="s">
        <v>874</v>
      </c>
      <c r="U11" s="652" t="s">
        <v>849</v>
      </c>
      <c r="V11" s="653">
        <v>1</v>
      </c>
      <c r="W11" s="654" t="s">
        <v>453</v>
      </c>
      <c r="Y11" s="667" t="s">
        <v>886</v>
      </c>
      <c r="Z11" s="563">
        <v>2</v>
      </c>
      <c r="AA11" s="635"/>
      <c r="AB11" s="635"/>
      <c r="AC11" s="635"/>
      <c r="AD11" s="635"/>
      <c r="AE11" s="636"/>
    </row>
    <row r="12" spans="1:34" x14ac:dyDescent="0.25">
      <c r="B12" s="367" t="s">
        <v>832</v>
      </c>
      <c r="C12" s="477"/>
      <c r="D12" s="462">
        <v>7</v>
      </c>
      <c r="E12" s="462">
        <v>8</v>
      </c>
      <c r="F12" s="462">
        <v>9</v>
      </c>
      <c r="G12" s="462">
        <v>7</v>
      </c>
      <c r="H12" s="462">
        <v>8</v>
      </c>
      <c r="I12" s="462">
        <v>9</v>
      </c>
      <c r="J12" s="462">
        <v>7</v>
      </c>
      <c r="K12" s="462">
        <v>8</v>
      </c>
      <c r="L12" s="472">
        <v>9</v>
      </c>
      <c r="N12" s="466"/>
      <c r="O12" s="676"/>
      <c r="P12" s="466"/>
      <c r="R12" s="645" t="s">
        <v>328</v>
      </c>
      <c r="S12" s="547" t="s">
        <v>328</v>
      </c>
      <c r="T12" s="397" t="s">
        <v>872</v>
      </c>
      <c r="U12" s="641" t="s">
        <v>887</v>
      </c>
      <c r="V12" s="463"/>
      <c r="W12" s="472"/>
      <c r="Y12" s="667" t="s">
        <v>505</v>
      </c>
      <c r="Z12" s="1602" t="s">
        <v>891</v>
      </c>
      <c r="AA12" s="1603"/>
      <c r="AB12" s="1603"/>
      <c r="AC12" s="1603" t="s">
        <v>834</v>
      </c>
      <c r="AD12" s="1603"/>
      <c r="AE12" s="1604"/>
    </row>
    <row r="13" spans="1:34" x14ac:dyDescent="0.25">
      <c r="B13" s="367" t="s">
        <v>833</v>
      </c>
      <c r="C13" s="478"/>
      <c r="D13" s="474">
        <v>0</v>
      </c>
      <c r="E13" s="474">
        <v>0</v>
      </c>
      <c r="F13" s="474">
        <v>0</v>
      </c>
      <c r="G13" s="474">
        <v>1</v>
      </c>
      <c r="H13" s="474">
        <v>1</v>
      </c>
      <c r="I13" s="474">
        <v>1</v>
      </c>
      <c r="J13" s="474">
        <v>2</v>
      </c>
      <c r="K13" s="474">
        <v>2</v>
      </c>
      <c r="L13" s="475">
        <v>2</v>
      </c>
      <c r="N13" s="466"/>
      <c r="O13" s="676"/>
      <c r="P13" s="466"/>
      <c r="R13" s="645" t="s">
        <v>328</v>
      </c>
      <c r="S13" s="547" t="s">
        <v>506</v>
      </c>
      <c r="T13" s="397" t="s">
        <v>873</v>
      </c>
      <c r="U13" s="397" t="s">
        <v>849</v>
      </c>
      <c r="V13" s="463">
        <v>1</v>
      </c>
      <c r="W13" s="472" t="s">
        <v>453</v>
      </c>
      <c r="Y13" s="667"/>
      <c r="Z13" s="473">
        <v>1</v>
      </c>
      <c r="AA13" s="474">
        <v>2</v>
      </c>
      <c r="AB13" s="474">
        <v>3</v>
      </c>
      <c r="AC13" s="474">
        <v>4</v>
      </c>
      <c r="AD13" s="474">
        <v>5</v>
      </c>
      <c r="AE13" s="475">
        <v>6</v>
      </c>
    </row>
    <row r="14" spans="1:34" x14ac:dyDescent="0.25">
      <c r="N14" s="466"/>
      <c r="O14" s="676"/>
      <c r="P14" s="466"/>
      <c r="R14" s="655" t="s">
        <v>328</v>
      </c>
      <c r="S14" s="651" t="s">
        <v>505</v>
      </c>
      <c r="T14" s="652" t="s">
        <v>889</v>
      </c>
      <c r="U14" s="652" t="s">
        <v>849</v>
      </c>
      <c r="V14" s="653">
        <v>1</v>
      </c>
      <c r="W14" s="654" t="s">
        <v>453</v>
      </c>
      <c r="Y14" s="667" t="s">
        <v>849</v>
      </c>
      <c r="Z14" s="1610" t="s">
        <v>892</v>
      </c>
      <c r="AA14" s="1611"/>
      <c r="AB14" s="1612" t="s">
        <v>829</v>
      </c>
      <c r="AC14" s="1611"/>
      <c r="AD14" s="1612" t="s">
        <v>830</v>
      </c>
      <c r="AE14" s="1613"/>
    </row>
    <row r="15" spans="1:34" x14ac:dyDescent="0.25">
      <c r="B15" s="367" t="s">
        <v>832</v>
      </c>
      <c r="C15" s="476" t="s">
        <v>328</v>
      </c>
      <c r="D15" s="469">
        <v>7</v>
      </c>
      <c r="E15" s="469">
        <v>8</v>
      </c>
      <c r="F15" s="470">
        <v>9</v>
      </c>
      <c r="G15" s="204"/>
      <c r="N15" s="466"/>
      <c r="O15" s="466"/>
      <c r="P15" s="466"/>
      <c r="R15" s="645" t="s">
        <v>506</v>
      </c>
      <c r="S15" s="547">
        <v>0</v>
      </c>
      <c r="T15" s="397" t="s">
        <v>881</v>
      </c>
      <c r="U15" s="397" t="s">
        <v>849</v>
      </c>
      <c r="V15" s="463"/>
      <c r="W15" s="472"/>
      <c r="Y15" s="667" t="s">
        <v>893</v>
      </c>
      <c r="Z15" s="622">
        <v>2</v>
      </c>
      <c r="AA15" s="623">
        <v>8</v>
      </c>
      <c r="AB15" s="623">
        <v>4</v>
      </c>
      <c r="AC15" s="623">
        <v>10</v>
      </c>
      <c r="AD15" s="623">
        <v>6</v>
      </c>
      <c r="AE15" s="624">
        <v>12</v>
      </c>
    </row>
    <row r="16" spans="1:34" x14ac:dyDescent="0.25">
      <c r="B16" s="367" t="s">
        <v>833</v>
      </c>
      <c r="C16" s="478" t="s">
        <v>831</v>
      </c>
      <c r="D16" s="474">
        <v>0</v>
      </c>
      <c r="E16" s="474">
        <v>1</v>
      </c>
      <c r="F16" s="475">
        <v>2</v>
      </c>
      <c r="N16" s="466"/>
      <c r="O16" s="676"/>
      <c r="P16" s="466"/>
      <c r="R16" s="655" t="s">
        <v>506</v>
      </c>
      <c r="S16" s="651" t="s">
        <v>831</v>
      </c>
      <c r="T16" s="652" t="s">
        <v>883</v>
      </c>
      <c r="U16" s="652" t="s">
        <v>849</v>
      </c>
      <c r="V16" s="653"/>
      <c r="W16" s="654"/>
      <c r="Y16" s="1605" t="s">
        <v>874</v>
      </c>
      <c r="Z16" s="1606"/>
      <c r="AA16" s="1606"/>
      <c r="AB16" s="1606"/>
      <c r="AC16" s="1606"/>
      <c r="AD16" s="1606"/>
      <c r="AE16" s="1606"/>
      <c r="AF16" s="1606"/>
      <c r="AG16" s="1606"/>
      <c r="AH16" s="1607"/>
    </row>
    <row r="17" spans="3:45" x14ac:dyDescent="0.25">
      <c r="N17" s="466"/>
      <c r="O17" s="676"/>
      <c r="P17" s="466"/>
      <c r="R17" s="645" t="s">
        <v>506</v>
      </c>
      <c r="S17" s="547" t="s">
        <v>328</v>
      </c>
      <c r="T17" s="397" t="s">
        <v>882</v>
      </c>
      <c r="U17" s="397" t="s">
        <v>849</v>
      </c>
      <c r="V17" s="463"/>
      <c r="W17" s="472"/>
      <c r="Y17" s="667" t="s">
        <v>887</v>
      </c>
      <c r="Z17" s="596">
        <v>1</v>
      </c>
      <c r="AA17" s="597">
        <v>2</v>
      </c>
      <c r="AB17" s="598">
        <v>3</v>
      </c>
      <c r="AC17" s="637" t="s">
        <v>888</v>
      </c>
      <c r="AD17" s="635"/>
      <c r="AE17" s="635"/>
      <c r="AF17" s="635"/>
      <c r="AG17" s="635"/>
      <c r="AH17" s="636"/>
    </row>
    <row r="18" spans="3:45" x14ac:dyDescent="0.25">
      <c r="N18" s="466"/>
      <c r="O18" s="676"/>
      <c r="P18" s="466"/>
      <c r="R18" s="645" t="s">
        <v>506</v>
      </c>
      <c r="S18" s="547" t="s">
        <v>506</v>
      </c>
      <c r="T18" s="397" t="s">
        <v>875</v>
      </c>
      <c r="U18" s="397" t="s">
        <v>849</v>
      </c>
      <c r="V18" s="463"/>
      <c r="W18" s="472"/>
      <c r="Y18" s="667" t="s">
        <v>831</v>
      </c>
      <c r="Z18" s="625">
        <v>4</v>
      </c>
      <c r="AA18" s="564" t="s">
        <v>890</v>
      </c>
      <c r="AB18" s="626">
        <v>5</v>
      </c>
      <c r="AC18" s="635"/>
      <c r="AD18" s="635"/>
      <c r="AE18" s="635"/>
      <c r="AF18" s="635"/>
      <c r="AG18" s="635"/>
      <c r="AH18" s="636"/>
    </row>
    <row r="19" spans="3:45" x14ac:dyDescent="0.25">
      <c r="C19" s="367" t="s">
        <v>887</v>
      </c>
      <c r="D19" s="1614" t="s">
        <v>923</v>
      </c>
      <c r="E19" s="1614"/>
      <c r="F19" s="1614"/>
      <c r="G19" s="1614" t="s">
        <v>924</v>
      </c>
      <c r="H19" s="1614"/>
      <c r="I19" s="1614" t="s">
        <v>925</v>
      </c>
      <c r="J19" s="1614"/>
      <c r="K19" s="1614"/>
      <c r="N19" s="466"/>
      <c r="O19" s="676"/>
      <c r="P19" s="466"/>
      <c r="R19" s="656" t="s">
        <v>506</v>
      </c>
      <c r="S19" s="657" t="s">
        <v>505</v>
      </c>
      <c r="T19" s="658" t="s">
        <v>876</v>
      </c>
      <c r="U19" s="658" t="s">
        <v>849</v>
      </c>
      <c r="V19" s="659"/>
      <c r="W19" s="660"/>
      <c r="Y19" s="667" t="s">
        <v>849</v>
      </c>
      <c r="Z19" s="1602" t="s">
        <v>892</v>
      </c>
      <c r="AA19" s="1603"/>
      <c r="AB19" s="1603"/>
      <c r="AC19" s="1603" t="s">
        <v>829</v>
      </c>
      <c r="AD19" s="1603"/>
      <c r="AE19" s="1603"/>
      <c r="AF19" s="1603" t="s">
        <v>830</v>
      </c>
      <c r="AG19" s="1603"/>
      <c r="AH19" s="1604"/>
    </row>
    <row r="20" spans="3:45" x14ac:dyDescent="0.25">
      <c r="C20" s="683" t="s">
        <v>884</v>
      </c>
      <c r="D20" s="480">
        <v>0</v>
      </c>
      <c r="E20" s="486" t="s">
        <v>922</v>
      </c>
      <c r="F20" s="479">
        <v>2</v>
      </c>
      <c r="G20" s="480" t="s">
        <v>922</v>
      </c>
      <c r="H20" s="479">
        <v>1</v>
      </c>
      <c r="I20" s="480">
        <v>0</v>
      </c>
      <c r="J20" s="486">
        <v>1</v>
      </c>
      <c r="K20" s="663" t="s">
        <v>922</v>
      </c>
      <c r="Y20" s="668" t="s">
        <v>893</v>
      </c>
      <c r="Z20" s="619">
        <v>4</v>
      </c>
      <c r="AA20" s="620">
        <v>8</v>
      </c>
      <c r="AB20" s="620">
        <v>12</v>
      </c>
      <c r="AC20" s="620">
        <v>1</v>
      </c>
      <c r="AD20" s="620">
        <v>2</v>
      </c>
      <c r="AE20" s="620">
        <v>3</v>
      </c>
      <c r="AF20" s="620">
        <v>5</v>
      </c>
      <c r="AG20" s="620">
        <v>10</v>
      </c>
      <c r="AH20" s="621">
        <v>15</v>
      </c>
    </row>
    <row r="21" spans="3:45" x14ac:dyDescent="0.25">
      <c r="C21" s="686" t="s">
        <v>926</v>
      </c>
      <c r="D21" s="463">
        <v>0</v>
      </c>
      <c r="E21" s="465" t="s">
        <v>922</v>
      </c>
      <c r="F21" s="464">
        <v>2</v>
      </c>
      <c r="G21" s="465" t="s">
        <v>922</v>
      </c>
      <c r="H21" s="465">
        <v>4</v>
      </c>
      <c r="I21" s="463">
        <v>5</v>
      </c>
      <c r="J21" s="465">
        <v>6</v>
      </c>
      <c r="K21" s="482" t="s">
        <v>922</v>
      </c>
      <c r="R21" s="1605" t="s">
        <v>901</v>
      </c>
      <c r="S21" s="1606"/>
      <c r="T21" s="1606"/>
      <c r="U21" s="1606"/>
      <c r="V21" s="1607"/>
      <c r="Y21" s="1605" t="s">
        <v>889</v>
      </c>
      <c r="Z21" s="1606"/>
      <c r="AA21" s="1606"/>
      <c r="AB21" s="1606"/>
      <c r="AC21" s="1606"/>
      <c r="AD21" s="1606"/>
      <c r="AE21" s="1606"/>
      <c r="AF21" s="1606"/>
      <c r="AG21" s="1606"/>
      <c r="AH21" s="1607"/>
      <c r="AJ21" s="1605" t="s">
        <v>873</v>
      </c>
      <c r="AK21" s="1606"/>
      <c r="AL21" s="1606"/>
      <c r="AM21" s="1606"/>
      <c r="AN21" s="1606"/>
      <c r="AO21" s="1606"/>
      <c r="AP21" s="1606"/>
      <c r="AQ21" s="1606"/>
      <c r="AR21" s="1606"/>
      <c r="AS21" s="1607"/>
    </row>
    <row r="22" spans="3:45" x14ac:dyDescent="0.25">
      <c r="C22" s="685" t="s">
        <v>921</v>
      </c>
      <c r="D22" s="687">
        <v>1</v>
      </c>
      <c r="E22" s="487"/>
      <c r="F22" s="484"/>
      <c r="G22" s="687">
        <v>3</v>
      </c>
      <c r="H22" s="484"/>
      <c r="I22" s="687">
        <v>7</v>
      </c>
      <c r="J22" s="487"/>
      <c r="K22" s="485"/>
      <c r="R22" s="664" t="s">
        <v>899</v>
      </c>
      <c r="S22" s="665" t="s">
        <v>336</v>
      </c>
      <c r="T22" s="671" t="s">
        <v>898</v>
      </c>
      <c r="U22" s="665" t="s">
        <v>863</v>
      </c>
      <c r="V22" s="666" t="s">
        <v>467</v>
      </c>
      <c r="W22" s="562"/>
      <c r="Y22" s="667" t="s">
        <v>887</v>
      </c>
      <c r="Z22" s="632">
        <v>1</v>
      </c>
      <c r="AA22" s="633">
        <v>2</v>
      </c>
      <c r="AB22" s="634">
        <v>3</v>
      </c>
      <c r="AC22" s="637" t="s">
        <v>888</v>
      </c>
      <c r="AD22" s="635"/>
      <c r="AE22" s="635"/>
      <c r="AF22" s="635"/>
      <c r="AG22" s="635"/>
      <c r="AH22" s="636"/>
      <c r="AJ22" s="667" t="s">
        <v>887</v>
      </c>
      <c r="AK22" s="596">
        <v>1</v>
      </c>
      <c r="AL22" s="597">
        <v>2</v>
      </c>
      <c r="AM22" s="598">
        <v>3</v>
      </c>
      <c r="AN22" s="635" t="s">
        <v>888</v>
      </c>
      <c r="AO22" s="635"/>
      <c r="AP22" s="635"/>
      <c r="AQ22" s="635"/>
      <c r="AR22" s="635"/>
      <c r="AS22" s="636"/>
    </row>
    <row r="23" spans="3:45" x14ac:dyDescent="0.25">
      <c r="D23" s="562"/>
      <c r="E23" s="562"/>
      <c r="F23" s="562"/>
      <c r="G23" s="562"/>
      <c r="H23" s="562"/>
      <c r="I23" s="562"/>
      <c r="J23" s="562"/>
      <c r="K23" s="562"/>
      <c r="R23" s="662">
        <v>0</v>
      </c>
      <c r="S23" s="486">
        <v>1</v>
      </c>
      <c r="T23" s="479">
        <v>1</v>
      </c>
      <c r="U23" s="486">
        <v>0</v>
      </c>
      <c r="V23" s="663">
        <v>0</v>
      </c>
      <c r="W23" s="562"/>
      <c r="Y23" s="667" t="s">
        <v>505</v>
      </c>
      <c r="Z23" s="1602" t="s">
        <v>891</v>
      </c>
      <c r="AA23" s="1603"/>
      <c r="AB23" s="1603"/>
      <c r="AC23" s="1603" t="s">
        <v>834</v>
      </c>
      <c r="AD23" s="1603"/>
      <c r="AE23" s="1603"/>
      <c r="AF23" s="1603" t="s">
        <v>835</v>
      </c>
      <c r="AG23" s="1603"/>
      <c r="AH23" s="1604"/>
      <c r="AJ23" s="667" t="s">
        <v>506</v>
      </c>
      <c r="AK23" s="1602" t="s">
        <v>892</v>
      </c>
      <c r="AL23" s="1603"/>
      <c r="AM23" s="1603"/>
      <c r="AN23" s="1603" t="s">
        <v>829</v>
      </c>
      <c r="AO23" s="1603"/>
      <c r="AP23" s="1603"/>
      <c r="AQ23" s="1603" t="s">
        <v>830</v>
      </c>
      <c r="AR23" s="1603"/>
      <c r="AS23" s="1604"/>
    </row>
    <row r="24" spans="3:45" x14ac:dyDescent="0.25">
      <c r="C24" s="367" t="s">
        <v>849</v>
      </c>
      <c r="D24" s="1614" t="s">
        <v>923</v>
      </c>
      <c r="E24" s="1614"/>
      <c r="F24" s="1614"/>
      <c r="G24" s="1614" t="s">
        <v>924</v>
      </c>
      <c r="H24" s="1614"/>
      <c r="I24" s="1614" t="s">
        <v>925</v>
      </c>
      <c r="J24" s="1614"/>
      <c r="K24" s="1614"/>
      <c r="R24" s="481">
        <v>0</v>
      </c>
      <c r="S24" s="465" t="s">
        <v>359</v>
      </c>
      <c r="T24" s="464">
        <v>1</v>
      </c>
      <c r="U24" s="465">
        <v>1</v>
      </c>
      <c r="V24" s="482" t="s">
        <v>831</v>
      </c>
      <c r="W24" s="562"/>
      <c r="Y24" s="667"/>
      <c r="Z24" s="630">
        <v>1</v>
      </c>
      <c r="AA24" s="631">
        <v>2</v>
      </c>
      <c r="AB24" s="631">
        <v>3</v>
      </c>
      <c r="AC24" s="627">
        <v>4</v>
      </c>
      <c r="AD24" s="627">
        <v>5</v>
      </c>
      <c r="AE24" s="627">
        <v>6</v>
      </c>
      <c r="AF24" s="628">
        <v>7</v>
      </c>
      <c r="AG24" s="628">
        <v>8</v>
      </c>
      <c r="AH24" s="629">
        <v>9</v>
      </c>
      <c r="AJ24" s="667"/>
      <c r="AK24" s="619">
        <v>1</v>
      </c>
      <c r="AL24" s="620">
        <v>2</v>
      </c>
      <c r="AM24" s="620">
        <v>3</v>
      </c>
      <c r="AN24" s="620">
        <v>4</v>
      </c>
      <c r="AO24" s="620">
        <v>5</v>
      </c>
      <c r="AP24" s="620">
        <v>6</v>
      </c>
      <c r="AQ24" s="620">
        <v>7</v>
      </c>
      <c r="AR24" s="620">
        <v>8</v>
      </c>
      <c r="AS24" s="621">
        <v>9</v>
      </c>
    </row>
    <row r="25" spans="3:45" x14ac:dyDescent="0.25">
      <c r="C25" s="683" t="s">
        <v>884</v>
      </c>
      <c r="D25" s="480">
        <v>0</v>
      </c>
      <c r="E25" s="486" t="s">
        <v>922</v>
      </c>
      <c r="F25" s="479">
        <v>2</v>
      </c>
      <c r="G25" s="480" t="s">
        <v>922</v>
      </c>
      <c r="H25" s="479">
        <v>1</v>
      </c>
      <c r="I25" s="480">
        <v>0</v>
      </c>
      <c r="J25" s="486">
        <v>1</v>
      </c>
      <c r="K25" s="663" t="s">
        <v>922</v>
      </c>
      <c r="R25" s="481">
        <v>0</v>
      </c>
      <c r="S25" s="465" t="s">
        <v>359</v>
      </c>
      <c r="T25" s="464" t="s">
        <v>359</v>
      </c>
      <c r="U25" s="465">
        <v>2</v>
      </c>
      <c r="V25" s="482" t="s">
        <v>505</v>
      </c>
      <c r="W25" s="562"/>
      <c r="Y25" s="667" t="s">
        <v>849</v>
      </c>
      <c r="Z25" s="1608" t="s">
        <v>892</v>
      </c>
      <c r="AA25" s="1609"/>
      <c r="AB25" s="1609"/>
      <c r="AC25" s="1603" t="s">
        <v>829</v>
      </c>
      <c r="AD25" s="1603"/>
      <c r="AE25" s="1603"/>
      <c r="AF25" s="1603" t="s">
        <v>830</v>
      </c>
      <c r="AG25" s="1603"/>
      <c r="AH25" s="1604"/>
      <c r="AJ25" s="667" t="s">
        <v>849</v>
      </c>
      <c r="AK25" s="1608" t="s">
        <v>892</v>
      </c>
      <c r="AL25" s="1609"/>
      <c r="AM25" s="1609"/>
      <c r="AN25" s="1603" t="s">
        <v>829</v>
      </c>
      <c r="AO25" s="1603"/>
      <c r="AP25" s="1603"/>
      <c r="AQ25" s="1603" t="s">
        <v>830</v>
      </c>
      <c r="AR25" s="1603"/>
      <c r="AS25" s="1604"/>
    </row>
    <row r="26" spans="3:45" x14ac:dyDescent="0.25">
      <c r="C26" s="686" t="s">
        <v>926</v>
      </c>
      <c r="D26" s="463">
        <v>0</v>
      </c>
      <c r="E26" s="465" t="s">
        <v>922</v>
      </c>
      <c r="F26" s="464">
        <v>2</v>
      </c>
      <c r="G26" s="465" t="s">
        <v>922</v>
      </c>
      <c r="H26" s="465">
        <v>4</v>
      </c>
      <c r="I26" s="463">
        <v>5</v>
      </c>
      <c r="J26" s="465">
        <v>6</v>
      </c>
      <c r="K26" s="482" t="s">
        <v>922</v>
      </c>
      <c r="R26" s="481" t="s">
        <v>831</v>
      </c>
      <c r="S26" s="465" t="s">
        <v>359</v>
      </c>
      <c r="T26" s="464">
        <v>1</v>
      </c>
      <c r="U26" s="465">
        <v>1</v>
      </c>
      <c r="V26" s="482" t="s">
        <v>831</v>
      </c>
      <c r="W26" s="562"/>
      <c r="Y26" s="668" t="s">
        <v>893</v>
      </c>
      <c r="Z26" s="630">
        <v>1</v>
      </c>
      <c r="AA26" s="627">
        <v>8</v>
      </c>
      <c r="AB26" s="628">
        <v>21</v>
      </c>
      <c r="AC26" s="631">
        <v>2</v>
      </c>
      <c r="AD26" s="627">
        <v>10</v>
      </c>
      <c r="AE26" s="628">
        <v>24</v>
      </c>
      <c r="AF26" s="631">
        <v>3</v>
      </c>
      <c r="AG26" s="627">
        <v>12</v>
      </c>
      <c r="AH26" s="629">
        <v>27</v>
      </c>
      <c r="AJ26" s="668" t="s">
        <v>893</v>
      </c>
      <c r="AK26" s="619">
        <v>1</v>
      </c>
      <c r="AL26" s="620">
        <v>4</v>
      </c>
      <c r="AM26" s="620">
        <v>9</v>
      </c>
      <c r="AN26" s="620">
        <v>4</v>
      </c>
      <c r="AO26" s="620">
        <v>10</v>
      </c>
      <c r="AP26" s="620">
        <v>18</v>
      </c>
      <c r="AQ26" s="620">
        <v>7</v>
      </c>
      <c r="AR26" s="620">
        <v>16</v>
      </c>
      <c r="AS26" s="621">
        <v>27</v>
      </c>
    </row>
    <row r="27" spans="3:45" x14ac:dyDescent="0.25">
      <c r="C27" s="684" t="s">
        <v>927</v>
      </c>
      <c r="D27" s="463" t="s">
        <v>922</v>
      </c>
      <c r="E27" s="464" t="s">
        <v>453</v>
      </c>
      <c r="F27" s="465"/>
      <c r="G27" s="465"/>
      <c r="H27" s="465"/>
      <c r="I27" s="465"/>
      <c r="J27" s="465"/>
      <c r="K27" s="482"/>
      <c r="R27" s="481" t="s">
        <v>831</v>
      </c>
      <c r="S27" s="465" t="s">
        <v>359</v>
      </c>
      <c r="T27" s="464" t="s">
        <v>359</v>
      </c>
      <c r="U27" s="465">
        <v>2</v>
      </c>
      <c r="V27" s="482" t="s">
        <v>505</v>
      </c>
      <c r="W27" s="562"/>
      <c r="Y27" s="1605" t="s">
        <v>883</v>
      </c>
      <c r="Z27" s="1606"/>
      <c r="AA27" s="1606"/>
      <c r="AB27" s="1606"/>
      <c r="AC27" s="1606"/>
      <c r="AD27" s="1606"/>
      <c r="AE27" s="1606"/>
      <c r="AF27" s="1606"/>
      <c r="AG27" s="1606"/>
      <c r="AH27" s="1607"/>
      <c r="AJ27" s="1605" t="s">
        <v>882</v>
      </c>
      <c r="AK27" s="1606"/>
      <c r="AL27" s="1606"/>
      <c r="AM27" s="1606"/>
      <c r="AN27" s="1606"/>
      <c r="AO27" s="1606"/>
      <c r="AP27" s="1606"/>
      <c r="AQ27" s="1606"/>
      <c r="AR27" s="1606"/>
      <c r="AS27" s="1607"/>
    </row>
    <row r="28" spans="3:45" x14ac:dyDescent="0.25">
      <c r="C28" s="684" t="s">
        <v>928</v>
      </c>
      <c r="D28" s="463" t="s">
        <v>922</v>
      </c>
      <c r="E28" s="465" t="s">
        <v>922</v>
      </c>
      <c r="F28" s="465" t="s">
        <v>922</v>
      </c>
      <c r="G28" s="464" t="s">
        <v>453</v>
      </c>
      <c r="H28" s="465"/>
      <c r="I28" s="465"/>
      <c r="J28" s="465"/>
      <c r="K28" s="482"/>
      <c r="R28" s="481" t="s">
        <v>328</v>
      </c>
      <c r="S28" s="465">
        <v>1</v>
      </c>
      <c r="T28" s="464" t="s">
        <v>359</v>
      </c>
      <c r="U28" s="465">
        <v>1</v>
      </c>
      <c r="V28" s="482" t="s">
        <v>328</v>
      </c>
      <c r="Y28" s="669" t="s">
        <v>849</v>
      </c>
      <c r="Z28" s="1602" t="s">
        <v>892</v>
      </c>
      <c r="AA28" s="1603"/>
      <c r="AB28" s="1603"/>
      <c r="AC28" s="1603" t="s">
        <v>829</v>
      </c>
      <c r="AD28" s="1603"/>
      <c r="AE28" s="1603"/>
      <c r="AF28" s="1603" t="s">
        <v>830</v>
      </c>
      <c r="AG28" s="1603"/>
      <c r="AH28" s="1604"/>
      <c r="AJ28" s="669" t="s">
        <v>849</v>
      </c>
      <c r="AK28" s="1602" t="s">
        <v>892</v>
      </c>
      <c r="AL28" s="1603"/>
      <c r="AM28" s="1603"/>
      <c r="AN28" s="1603" t="s">
        <v>829</v>
      </c>
      <c r="AO28" s="1603"/>
      <c r="AP28" s="1603"/>
      <c r="AQ28" s="1603" t="s">
        <v>830</v>
      </c>
      <c r="AR28" s="1603"/>
      <c r="AS28" s="1604"/>
    </row>
    <row r="29" spans="3:45" x14ac:dyDescent="0.25">
      <c r="C29" s="685" t="s">
        <v>929</v>
      </c>
      <c r="D29" s="687" t="s">
        <v>922</v>
      </c>
      <c r="E29" s="487" t="s">
        <v>922</v>
      </c>
      <c r="F29" s="487" t="s">
        <v>922</v>
      </c>
      <c r="G29" s="487" t="s">
        <v>922</v>
      </c>
      <c r="H29" s="487" t="s">
        <v>922</v>
      </c>
      <c r="I29" s="487" t="s">
        <v>922</v>
      </c>
      <c r="J29" s="487" t="s">
        <v>922</v>
      </c>
      <c r="K29" s="485" t="s">
        <v>453</v>
      </c>
      <c r="R29" s="481" t="s">
        <v>328</v>
      </c>
      <c r="S29" s="465" t="s">
        <v>359</v>
      </c>
      <c r="T29" s="464" t="s">
        <v>359</v>
      </c>
      <c r="U29" s="465">
        <v>2</v>
      </c>
      <c r="V29" s="482" t="s">
        <v>505</v>
      </c>
      <c r="Y29" s="670"/>
      <c r="Z29" s="619">
        <v>1</v>
      </c>
      <c r="AA29" s="620">
        <v>2</v>
      </c>
      <c r="AB29" s="620">
        <v>3</v>
      </c>
      <c r="AC29" s="620">
        <v>4</v>
      </c>
      <c r="AD29" s="620">
        <v>5</v>
      </c>
      <c r="AE29" s="620">
        <v>6</v>
      </c>
      <c r="AF29" s="620">
        <v>7</v>
      </c>
      <c r="AG29" s="620">
        <v>8</v>
      </c>
      <c r="AH29" s="621">
        <v>9</v>
      </c>
      <c r="AJ29" s="670"/>
      <c r="AK29" s="630">
        <v>1</v>
      </c>
      <c r="AL29" s="627">
        <v>2</v>
      </c>
      <c r="AM29" s="628">
        <v>3</v>
      </c>
      <c r="AN29" s="631">
        <v>4</v>
      </c>
      <c r="AO29" s="627">
        <v>5</v>
      </c>
      <c r="AP29" s="628">
        <v>6</v>
      </c>
      <c r="AQ29" s="631">
        <v>7</v>
      </c>
      <c r="AR29" s="627">
        <v>8</v>
      </c>
      <c r="AS29" s="629">
        <v>9</v>
      </c>
    </row>
    <row r="30" spans="3:45" x14ac:dyDescent="0.25">
      <c r="D30" s="562"/>
      <c r="E30" s="562"/>
      <c r="F30" s="562"/>
      <c r="G30" s="562"/>
      <c r="H30" s="562"/>
      <c r="I30" s="562"/>
      <c r="J30" s="562"/>
      <c r="K30" s="562"/>
      <c r="R30" s="481" t="s">
        <v>505</v>
      </c>
      <c r="S30" s="465" t="s">
        <v>359</v>
      </c>
      <c r="T30" s="464" t="s">
        <v>359</v>
      </c>
      <c r="U30" s="465">
        <v>2</v>
      </c>
      <c r="V30" s="482" t="s">
        <v>505</v>
      </c>
      <c r="Y30" s="670" t="s">
        <v>831</v>
      </c>
      <c r="Z30" s="596">
        <v>1</v>
      </c>
      <c r="AA30" s="597">
        <v>2</v>
      </c>
      <c r="AB30" s="598">
        <v>3</v>
      </c>
      <c r="AC30" s="638"/>
      <c r="AD30" s="639"/>
      <c r="AE30" s="639"/>
      <c r="AF30" s="639"/>
      <c r="AG30" s="639"/>
      <c r="AH30" s="640"/>
      <c r="AJ30" s="670" t="s">
        <v>328</v>
      </c>
      <c r="AK30" s="632">
        <v>1</v>
      </c>
      <c r="AL30" s="633">
        <v>2</v>
      </c>
      <c r="AM30" s="634">
        <v>3</v>
      </c>
      <c r="AN30" s="638"/>
      <c r="AO30" s="639"/>
      <c r="AP30" s="639"/>
      <c r="AQ30" s="639"/>
      <c r="AR30" s="639"/>
      <c r="AS30" s="640"/>
    </row>
    <row r="31" spans="3:45" x14ac:dyDescent="0.25">
      <c r="D31" s="562"/>
      <c r="E31" s="562"/>
      <c r="F31" s="562"/>
      <c r="G31" s="562"/>
      <c r="H31" s="562"/>
      <c r="I31" s="562"/>
      <c r="J31" s="562"/>
      <c r="K31" s="562"/>
      <c r="R31" s="483" t="s">
        <v>506</v>
      </c>
      <c r="S31" s="487" t="s">
        <v>359</v>
      </c>
      <c r="T31" s="484" t="s">
        <v>359</v>
      </c>
      <c r="U31" s="487">
        <v>2</v>
      </c>
      <c r="V31" s="485" t="s">
        <v>506</v>
      </c>
      <c r="Y31" s="667" t="s">
        <v>849</v>
      </c>
      <c r="Z31" s="1602" t="s">
        <v>892</v>
      </c>
      <c r="AA31" s="1603"/>
      <c r="AB31" s="1603"/>
      <c r="AC31" s="1603" t="s">
        <v>829</v>
      </c>
      <c r="AD31" s="1603"/>
      <c r="AE31" s="1603"/>
      <c r="AF31" s="1603" t="s">
        <v>830</v>
      </c>
      <c r="AG31" s="1603"/>
      <c r="AH31" s="1604"/>
      <c r="AJ31" s="667" t="s">
        <v>849</v>
      </c>
      <c r="AK31" s="1602" t="s">
        <v>892</v>
      </c>
      <c r="AL31" s="1603"/>
      <c r="AM31" s="1603"/>
      <c r="AN31" s="1603" t="s">
        <v>829</v>
      </c>
      <c r="AO31" s="1603"/>
      <c r="AP31" s="1603"/>
      <c r="AQ31" s="1603" t="s">
        <v>830</v>
      </c>
      <c r="AR31" s="1603"/>
      <c r="AS31" s="1604"/>
    </row>
    <row r="32" spans="3:45" ht="15.75" customHeight="1" x14ac:dyDescent="0.3">
      <c r="D32" s="562"/>
      <c r="E32" s="562"/>
      <c r="F32" s="562"/>
      <c r="G32" s="562"/>
      <c r="H32" s="562"/>
      <c r="I32" s="562"/>
      <c r="J32" s="562"/>
      <c r="K32" s="562"/>
      <c r="N32" s="661" t="s">
        <v>909</v>
      </c>
      <c r="R32" s="672"/>
      <c r="S32" s="672"/>
      <c r="T32" s="672"/>
      <c r="U32" s="672"/>
      <c r="V32" s="672"/>
      <c r="Y32" s="668" t="s">
        <v>893</v>
      </c>
      <c r="Z32" s="619">
        <v>1</v>
      </c>
      <c r="AA32" s="620">
        <v>2</v>
      </c>
      <c r="AB32" s="620">
        <v>3</v>
      </c>
      <c r="AC32" s="620">
        <v>8</v>
      </c>
      <c r="AD32" s="620">
        <v>10</v>
      </c>
      <c r="AE32" s="620">
        <v>12</v>
      </c>
      <c r="AF32" s="620">
        <v>21</v>
      </c>
      <c r="AG32" s="620">
        <v>24</v>
      </c>
      <c r="AH32" s="621">
        <v>27</v>
      </c>
      <c r="AJ32" s="668" t="s">
        <v>893</v>
      </c>
      <c r="AK32" s="630">
        <v>1</v>
      </c>
      <c r="AL32" s="627">
        <v>4</v>
      </c>
      <c r="AM32" s="628">
        <v>9</v>
      </c>
      <c r="AN32" s="631">
        <v>4</v>
      </c>
      <c r="AO32" s="627">
        <v>10</v>
      </c>
      <c r="AP32" s="628">
        <v>18</v>
      </c>
      <c r="AQ32" s="631">
        <v>7</v>
      </c>
      <c r="AR32" s="627">
        <v>16</v>
      </c>
      <c r="AS32" s="629">
        <v>27</v>
      </c>
    </row>
    <row r="33" spans="4:34" ht="16.5" x14ac:dyDescent="0.3">
      <c r="D33" s="562"/>
      <c r="E33" s="562"/>
      <c r="F33" s="562"/>
      <c r="G33" s="562"/>
      <c r="H33" s="562"/>
      <c r="I33" s="562"/>
      <c r="J33" s="562"/>
      <c r="K33" s="562"/>
      <c r="N33" s="661" t="s">
        <v>905</v>
      </c>
      <c r="R33" s="673"/>
      <c r="S33" s="673"/>
      <c r="T33" s="673"/>
      <c r="U33" s="673"/>
      <c r="V33" s="673"/>
      <c r="Y33" s="1605" t="s">
        <v>876</v>
      </c>
      <c r="Z33" s="1606"/>
      <c r="AA33" s="1606"/>
      <c r="AB33" s="1606"/>
      <c r="AC33" s="1606"/>
      <c r="AD33" s="1606"/>
      <c r="AE33" s="1606"/>
      <c r="AF33" s="1606"/>
      <c r="AG33" s="1606"/>
      <c r="AH33" s="1607"/>
    </row>
    <row r="34" spans="4:34" ht="16.5" x14ac:dyDescent="0.3">
      <c r="N34" s="674" t="s">
        <v>904</v>
      </c>
      <c r="R34" s="673"/>
      <c r="S34" s="673"/>
      <c r="T34" s="673"/>
      <c r="U34" s="673"/>
      <c r="V34" s="673"/>
      <c r="Y34" s="669" t="s">
        <v>849</v>
      </c>
      <c r="Z34" s="1602" t="s">
        <v>892</v>
      </c>
      <c r="AA34" s="1603"/>
      <c r="AB34" s="1603"/>
      <c r="AC34" s="1603" t="s">
        <v>829</v>
      </c>
      <c r="AD34" s="1603"/>
      <c r="AE34" s="1603"/>
      <c r="AF34" s="1603" t="s">
        <v>830</v>
      </c>
      <c r="AG34" s="1603"/>
      <c r="AH34" s="1604"/>
    </row>
    <row r="35" spans="4:34" ht="16.5" x14ac:dyDescent="0.3">
      <c r="N35" s="675" t="s">
        <v>910</v>
      </c>
      <c r="R35" s="562"/>
      <c r="S35" s="562"/>
      <c r="T35" s="562"/>
      <c r="U35" s="562"/>
      <c r="V35" s="562"/>
      <c r="Y35" s="670"/>
      <c r="Z35" s="630">
        <v>1</v>
      </c>
      <c r="AA35" s="631">
        <v>2</v>
      </c>
      <c r="AB35" s="631">
        <v>3</v>
      </c>
      <c r="AC35" s="627">
        <v>4</v>
      </c>
      <c r="AD35" s="627">
        <v>5</v>
      </c>
      <c r="AE35" s="627">
        <v>6</v>
      </c>
      <c r="AF35" s="628">
        <v>7</v>
      </c>
      <c r="AG35" s="628">
        <v>8</v>
      </c>
      <c r="AH35" s="629">
        <v>9</v>
      </c>
    </row>
    <row r="36" spans="4:34" ht="16.5" x14ac:dyDescent="0.3">
      <c r="N36" s="661" t="s">
        <v>908</v>
      </c>
      <c r="R36" s="179"/>
      <c r="S36" s="562"/>
      <c r="T36" s="562"/>
      <c r="U36" s="562"/>
      <c r="V36" s="562"/>
      <c r="Y36" s="670" t="s">
        <v>505</v>
      </c>
      <c r="Z36" s="1602" t="s">
        <v>891</v>
      </c>
      <c r="AA36" s="1603"/>
      <c r="AB36" s="1603"/>
      <c r="AC36" s="1603" t="s">
        <v>834</v>
      </c>
      <c r="AD36" s="1603"/>
      <c r="AE36" s="1603"/>
      <c r="AF36" s="1603" t="s">
        <v>835</v>
      </c>
      <c r="AG36" s="1603"/>
      <c r="AH36" s="1604"/>
    </row>
    <row r="37" spans="4:34" ht="16.5" x14ac:dyDescent="0.3">
      <c r="N37" s="661" t="s">
        <v>906</v>
      </c>
      <c r="Y37" s="667"/>
      <c r="Z37" s="630">
        <v>1</v>
      </c>
      <c r="AA37" s="627">
        <v>2</v>
      </c>
      <c r="AB37" s="628">
        <v>3</v>
      </c>
      <c r="AC37" s="631">
        <v>4</v>
      </c>
      <c r="AD37" s="627">
        <v>5</v>
      </c>
      <c r="AE37" s="628">
        <v>6</v>
      </c>
      <c r="AF37" s="631">
        <v>7</v>
      </c>
      <c r="AG37" s="627">
        <v>8</v>
      </c>
      <c r="AH37" s="629">
        <v>9</v>
      </c>
    </row>
    <row r="38" spans="4:34" ht="16.5" x14ac:dyDescent="0.3">
      <c r="N38" s="661" t="s">
        <v>907</v>
      </c>
      <c r="Y38" s="667" t="s">
        <v>849</v>
      </c>
      <c r="Z38" s="1602" t="s">
        <v>892</v>
      </c>
      <c r="AA38" s="1603"/>
      <c r="AB38" s="1603"/>
      <c r="AC38" s="1603" t="s">
        <v>829</v>
      </c>
      <c r="AD38" s="1603"/>
      <c r="AE38" s="1603"/>
      <c r="AF38" s="1603" t="s">
        <v>830</v>
      </c>
      <c r="AG38" s="1603"/>
      <c r="AH38" s="1604"/>
    </row>
    <row r="39" spans="4:34" ht="16.5" x14ac:dyDescent="0.3">
      <c r="N39" s="674" t="s">
        <v>902</v>
      </c>
      <c r="Y39" s="668" t="s">
        <v>893</v>
      </c>
      <c r="Z39" s="619">
        <v>1</v>
      </c>
      <c r="AA39" s="620">
        <v>8</v>
      </c>
      <c r="AB39" s="620">
        <v>21</v>
      </c>
      <c r="AC39" s="620">
        <v>8</v>
      </c>
      <c r="AD39" s="620">
        <v>25</v>
      </c>
      <c r="AE39" s="620">
        <v>48</v>
      </c>
      <c r="AF39" s="620">
        <v>21</v>
      </c>
      <c r="AG39" s="620">
        <v>42</v>
      </c>
      <c r="AH39" s="621">
        <v>81</v>
      </c>
    </row>
    <row r="40" spans="4:34" ht="16.5" x14ac:dyDescent="0.3">
      <c r="N40" s="674" t="s">
        <v>903</v>
      </c>
    </row>
    <row r="43" spans="4:34" x14ac:dyDescent="0.25">
      <c r="N43" s="367" t="s">
        <v>728</v>
      </c>
      <c r="O43" s="367" t="s">
        <v>3577</v>
      </c>
      <c r="S43" s="367" t="s">
        <v>823</v>
      </c>
      <c r="Y43" s="367" t="s">
        <v>915</v>
      </c>
      <c r="Z43" s="680">
        <v>0</v>
      </c>
      <c r="AA43" s="680">
        <v>1</v>
      </c>
      <c r="AB43" s="680">
        <v>2</v>
      </c>
      <c r="AC43" s="680">
        <v>3</v>
      </c>
      <c r="AD43" s="680">
        <v>4</v>
      </c>
      <c r="AE43" s="680">
        <v>5</v>
      </c>
      <c r="AF43" s="680">
        <v>6</v>
      </c>
    </row>
    <row r="44" spans="4:34" x14ac:dyDescent="0.25">
      <c r="N44" s="367" t="s">
        <v>731</v>
      </c>
      <c r="O44" s="367" t="s">
        <v>3579</v>
      </c>
      <c r="P44" s="367" t="s">
        <v>3581</v>
      </c>
      <c r="S44" s="367" t="s">
        <v>3577</v>
      </c>
      <c r="Y44" s="367" t="s">
        <v>884</v>
      </c>
      <c r="Z44" s="562" t="s">
        <v>448</v>
      </c>
      <c r="AA44" s="562" t="s">
        <v>60</v>
      </c>
      <c r="AB44" s="562" t="s">
        <v>709</v>
      </c>
      <c r="AC44" s="562" t="s">
        <v>710</v>
      </c>
    </row>
    <row r="45" spans="4:34" x14ac:dyDescent="0.25">
      <c r="N45" s="367" t="s">
        <v>898</v>
      </c>
      <c r="O45" s="367" t="s">
        <v>3578</v>
      </c>
      <c r="S45" s="367" t="s">
        <v>3580</v>
      </c>
      <c r="Y45" s="367" t="s">
        <v>914</v>
      </c>
      <c r="Z45" s="562">
        <v>2</v>
      </c>
      <c r="AA45" s="562">
        <v>3</v>
      </c>
      <c r="AB45" s="562">
        <v>4</v>
      </c>
      <c r="AC45" s="562">
        <v>5</v>
      </c>
    </row>
    <row r="46" spans="4:34" x14ac:dyDescent="0.25">
      <c r="Y46" s="367" t="s">
        <v>916</v>
      </c>
      <c r="Z46" s="562" t="s">
        <v>359</v>
      </c>
      <c r="AA46" s="562" t="s">
        <v>359</v>
      </c>
      <c r="AB46" s="562" t="s">
        <v>918</v>
      </c>
      <c r="AC46" s="562" t="s">
        <v>918</v>
      </c>
    </row>
    <row r="47" spans="4:34" x14ac:dyDescent="0.25">
      <c r="Y47" s="367" t="s">
        <v>917</v>
      </c>
      <c r="Z47" s="562" t="s">
        <v>918</v>
      </c>
      <c r="AA47" s="562" t="s">
        <v>918</v>
      </c>
      <c r="AB47" s="562" t="s">
        <v>359</v>
      </c>
      <c r="AC47" s="562" t="s">
        <v>359</v>
      </c>
    </row>
    <row r="48" spans="4:34" x14ac:dyDescent="0.25">
      <c r="Y48" s="367" t="s">
        <v>884</v>
      </c>
      <c r="Z48" s="562"/>
      <c r="AA48" s="562"/>
      <c r="AB48" s="562" t="s">
        <v>448</v>
      </c>
      <c r="AC48" s="562" t="s">
        <v>60</v>
      </c>
      <c r="AD48" s="562" t="s">
        <v>709</v>
      </c>
      <c r="AE48" s="562" t="s">
        <v>710</v>
      </c>
    </row>
  </sheetData>
  <mergeCells count="67">
    <mergeCell ref="D19:F19"/>
    <mergeCell ref="G19:H19"/>
    <mergeCell ref="I19:K19"/>
    <mergeCell ref="D24:F24"/>
    <mergeCell ref="G24:H24"/>
    <mergeCell ref="I24:K24"/>
    <mergeCell ref="N3:P3"/>
    <mergeCell ref="D4:F4"/>
    <mergeCell ref="G4:I4"/>
    <mergeCell ref="J4:L4"/>
    <mergeCell ref="R3:W3"/>
    <mergeCell ref="D11:F11"/>
    <mergeCell ref="G11:I11"/>
    <mergeCell ref="J11:L11"/>
    <mergeCell ref="Z8:AB8"/>
    <mergeCell ref="AC8:AE8"/>
    <mergeCell ref="Z14:AA14"/>
    <mergeCell ref="AB14:AC14"/>
    <mergeCell ref="AD14:AE14"/>
    <mergeCell ref="Y5:AH5"/>
    <mergeCell ref="Y10:AE10"/>
    <mergeCell ref="AF8:AH8"/>
    <mergeCell ref="Z12:AB12"/>
    <mergeCell ref="AC12:AE12"/>
    <mergeCell ref="AF19:AH19"/>
    <mergeCell ref="Y16:AH16"/>
    <mergeCell ref="Y21:AH21"/>
    <mergeCell ref="Z25:AB25"/>
    <mergeCell ref="AC25:AE25"/>
    <mergeCell ref="AF25:AH25"/>
    <mergeCell ref="Z23:AB23"/>
    <mergeCell ref="AC23:AE23"/>
    <mergeCell ref="AF23:AH23"/>
    <mergeCell ref="Z19:AB19"/>
    <mergeCell ref="AC19:AE19"/>
    <mergeCell ref="Y33:AH33"/>
    <mergeCell ref="Z34:AB34"/>
    <mergeCell ref="AC34:AE34"/>
    <mergeCell ref="AF34:AH34"/>
    <mergeCell ref="Z28:AB28"/>
    <mergeCell ref="AC28:AE28"/>
    <mergeCell ref="AF28:AH28"/>
    <mergeCell ref="Z31:AB31"/>
    <mergeCell ref="AC31:AE31"/>
    <mergeCell ref="AF31:AH31"/>
    <mergeCell ref="Z38:AB38"/>
    <mergeCell ref="AC38:AE38"/>
    <mergeCell ref="AF38:AH38"/>
    <mergeCell ref="Z36:AB36"/>
    <mergeCell ref="AC36:AE36"/>
    <mergeCell ref="AF36:AH36"/>
    <mergeCell ref="R21:V21"/>
    <mergeCell ref="AJ27:AS27"/>
    <mergeCell ref="AK28:AM28"/>
    <mergeCell ref="AN28:AP28"/>
    <mergeCell ref="AQ28:AS28"/>
    <mergeCell ref="AN25:AP25"/>
    <mergeCell ref="AQ25:AS25"/>
    <mergeCell ref="Y27:AH27"/>
    <mergeCell ref="AK31:AM31"/>
    <mergeCell ref="AN31:AP31"/>
    <mergeCell ref="AQ31:AS31"/>
    <mergeCell ref="AJ21:AS21"/>
    <mergeCell ref="AK23:AM23"/>
    <mergeCell ref="AN23:AP23"/>
    <mergeCell ref="AQ23:AS23"/>
    <mergeCell ref="AK25:AM25"/>
  </mergeCells>
  <pageMargins left="0.7" right="0.7" top="0.75" bottom="0.75" header="0.3" footer="0.3"/>
  <pageSetup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BD52"/>
  <sheetViews>
    <sheetView showGridLines="0" zoomScaleNormal="100" workbookViewId="0">
      <selection activeCell="A2" sqref="A2"/>
    </sheetView>
  </sheetViews>
  <sheetFormatPr defaultRowHeight="15.75" x14ac:dyDescent="0.25"/>
  <cols>
    <col min="1" max="1" width="1.44140625" style="367" customWidth="1"/>
    <col min="2" max="6" width="6.88671875" style="367" customWidth="1"/>
    <col min="7" max="7" width="1.77734375" style="367" customWidth="1"/>
    <col min="8" max="25" width="6.88671875" style="367" customWidth="1"/>
    <col min="26" max="26" width="1.77734375" style="367" customWidth="1"/>
    <col min="27" max="28" width="6.88671875" style="204" customWidth="1"/>
    <col min="29" max="29" width="5.77734375" style="367" customWidth="1"/>
    <col min="30" max="30" width="6.88671875" style="367" customWidth="1"/>
    <col min="31" max="31" width="8" style="367" customWidth="1"/>
    <col min="32" max="32" width="16" style="367" customWidth="1"/>
    <col min="33" max="33" width="1.77734375" style="367" customWidth="1"/>
    <col min="34" max="36" width="6.88671875" style="367" customWidth="1"/>
    <col min="37" max="37" width="5.77734375" style="367" customWidth="1"/>
    <col min="38" max="38" width="6.88671875" style="367" customWidth="1"/>
    <col min="39" max="40" width="8" style="367" customWidth="1"/>
    <col min="41" max="42" width="16" style="367" customWidth="1"/>
    <col min="43" max="43" width="1.77734375" style="367" customWidth="1"/>
    <col min="44" max="47" width="6.88671875" style="367" customWidth="1"/>
    <col min="48" max="48" width="5.77734375" style="367" customWidth="1"/>
    <col min="49" max="49" width="6.88671875" style="367" customWidth="1"/>
    <col min="50" max="51" width="8" style="367" customWidth="1"/>
    <col min="52" max="52" width="6.88671875" style="367" customWidth="1"/>
    <col min="53" max="55" width="16" style="367" customWidth="1"/>
    <col min="56" max="56" width="1.77734375" style="367" customWidth="1"/>
    <col min="57" max="16384" width="8.88671875" style="367"/>
  </cols>
  <sheetData>
    <row r="1" spans="1:56" x14ac:dyDescent="0.25">
      <c r="A1" s="935" t="s">
        <v>3679</v>
      </c>
      <c r="AA1" s="1491"/>
      <c r="AB1" s="1491"/>
    </row>
    <row r="2" spans="1:56" ht="16.5" x14ac:dyDescent="0.3">
      <c r="B2" s="1615" t="s">
        <v>845</v>
      </c>
      <c r="C2" s="1615"/>
      <c r="D2" s="1615"/>
      <c r="E2" s="1615"/>
      <c r="F2" s="1615"/>
      <c r="G2" s="1615"/>
      <c r="H2" s="1615"/>
      <c r="I2" s="1615"/>
      <c r="J2" s="1615"/>
      <c r="K2" s="1615"/>
      <c r="L2" s="1615"/>
      <c r="M2" s="1615"/>
      <c r="N2" s="1615"/>
      <c r="O2" s="1615"/>
      <c r="P2" s="1615"/>
      <c r="Q2" s="1615"/>
      <c r="R2" s="1615"/>
      <c r="S2" s="1615"/>
      <c r="T2" s="1615"/>
      <c r="U2" s="1615"/>
      <c r="V2" s="1615"/>
      <c r="W2" s="1615"/>
      <c r="X2" s="1615"/>
      <c r="Y2" s="1615"/>
      <c r="Z2" s="618"/>
      <c r="AA2" s="1623" t="s">
        <v>868</v>
      </c>
      <c r="AB2" s="1623"/>
      <c r="AC2" s="1623"/>
      <c r="AD2" s="1623"/>
      <c r="AE2" s="1623"/>
      <c r="AF2" s="1623"/>
      <c r="AG2" s="1623"/>
      <c r="AH2" s="1623"/>
      <c r="AI2" s="1623"/>
      <c r="AJ2" s="1623"/>
      <c r="AK2" s="1623"/>
      <c r="AL2" s="1623"/>
      <c r="AM2" s="1623"/>
      <c r="AN2" s="1623"/>
      <c r="AO2" s="1623"/>
      <c r="AP2" s="1623"/>
      <c r="AQ2" s="1623"/>
      <c r="AR2" s="1623"/>
      <c r="AS2" s="1623"/>
      <c r="AT2" s="1623"/>
      <c r="AU2" s="1623"/>
      <c r="AV2" s="1623"/>
      <c r="AW2" s="1623"/>
      <c r="AX2" s="1623"/>
      <c r="AY2" s="1623"/>
      <c r="AZ2" s="1623"/>
      <c r="BA2" s="1623"/>
      <c r="BB2" s="1623"/>
      <c r="BC2" s="1623"/>
      <c r="BD2" s="617"/>
    </row>
    <row r="3" spans="1:56" x14ac:dyDescent="0.25">
      <c r="B3" s="204">
        <v>0</v>
      </c>
      <c r="C3" s="204" t="s">
        <v>831</v>
      </c>
      <c r="D3" s="204" t="s">
        <v>328</v>
      </c>
      <c r="E3" s="204" t="s">
        <v>505</v>
      </c>
      <c r="F3" s="204" t="s">
        <v>506</v>
      </c>
      <c r="M3" s="1619" t="s">
        <v>818</v>
      </c>
      <c r="N3" s="1619"/>
      <c r="P3" s="1619" t="s">
        <v>841</v>
      </c>
      <c r="Q3" s="1619"/>
      <c r="R3" s="1619"/>
      <c r="S3" s="1619"/>
      <c r="Z3" s="615"/>
      <c r="AA3" s="616"/>
      <c r="AB3" s="593" t="s">
        <v>863</v>
      </c>
      <c r="AC3" s="594" t="s">
        <v>849</v>
      </c>
      <c r="AD3" s="595" t="s">
        <v>864</v>
      </c>
      <c r="AE3" s="378"/>
      <c r="AF3" s="378"/>
      <c r="AG3" s="378"/>
      <c r="AH3" s="1618" t="s">
        <v>862</v>
      </c>
      <c r="AI3" s="1616"/>
      <c r="AJ3" s="1616"/>
      <c r="AK3" s="594" t="s">
        <v>849</v>
      </c>
      <c r="AL3" s="1616" t="s">
        <v>861</v>
      </c>
      <c r="AM3" s="1616"/>
      <c r="AN3" s="1617"/>
      <c r="AO3" s="1618" t="s">
        <v>867</v>
      </c>
      <c r="AP3" s="1624"/>
      <c r="AQ3" s="378"/>
      <c r="AR3" s="1620" t="s">
        <v>862</v>
      </c>
      <c r="AS3" s="1621"/>
      <c r="AT3" s="1621"/>
      <c r="AU3" s="1628"/>
      <c r="AV3" s="594" t="s">
        <v>849</v>
      </c>
      <c r="AW3" s="1617" t="s">
        <v>861</v>
      </c>
      <c r="AX3" s="1621"/>
      <c r="AY3" s="1621"/>
      <c r="AZ3" s="1622"/>
      <c r="BA3" s="1620" t="s">
        <v>867</v>
      </c>
      <c r="BB3" s="1621"/>
      <c r="BC3" s="1622"/>
      <c r="BD3" s="602"/>
    </row>
    <row r="4" spans="1:56" x14ac:dyDescent="0.25">
      <c r="B4" s="468" t="s">
        <v>453</v>
      </c>
      <c r="C4" s="469"/>
      <c r="D4" s="469"/>
      <c r="E4" s="469"/>
      <c r="F4" s="470"/>
      <c r="M4" s="580" t="s">
        <v>839</v>
      </c>
      <c r="N4" s="552">
        <v>5</v>
      </c>
      <c r="P4" s="523" t="s">
        <v>840</v>
      </c>
      <c r="Q4" s="524" t="s">
        <v>842</v>
      </c>
      <c r="R4" s="525" t="s">
        <v>843</v>
      </c>
      <c r="S4" s="470" t="s">
        <v>844</v>
      </c>
      <c r="T4" s="442"/>
      <c r="Z4" s="615"/>
      <c r="AA4" s="243"/>
      <c r="AB4" s="536">
        <v>0</v>
      </c>
      <c r="AC4" s="559" t="s">
        <v>505</v>
      </c>
      <c r="AD4" s="528" t="s">
        <v>847</v>
      </c>
      <c r="AE4" s="529" t="s">
        <v>846</v>
      </c>
      <c r="AF4" s="378"/>
      <c r="AG4" s="378"/>
      <c r="AH4" s="527">
        <v>0</v>
      </c>
      <c r="AI4" s="539" t="s">
        <v>831</v>
      </c>
      <c r="AJ4" s="546" t="s">
        <v>328</v>
      </c>
      <c r="AK4" s="555" t="s">
        <v>506</v>
      </c>
      <c r="AL4" s="528" t="s">
        <v>847</v>
      </c>
      <c r="AM4" s="528" t="s">
        <v>851</v>
      </c>
      <c r="AN4" s="528" t="s">
        <v>833</v>
      </c>
      <c r="AO4" s="566" t="s">
        <v>853</v>
      </c>
      <c r="AP4" s="549"/>
      <c r="AQ4" s="378"/>
      <c r="AR4" s="575">
        <v>0</v>
      </c>
      <c r="AS4" s="576" t="s">
        <v>831</v>
      </c>
      <c r="AT4" s="578" t="s">
        <v>328</v>
      </c>
      <c r="AU4" s="577" t="s">
        <v>505</v>
      </c>
      <c r="AV4" s="584" t="s">
        <v>505</v>
      </c>
      <c r="AW4" s="587" t="s">
        <v>847</v>
      </c>
      <c r="AX4" s="528" t="s">
        <v>851</v>
      </c>
      <c r="AY4" s="528" t="s">
        <v>832</v>
      </c>
      <c r="AZ4" s="529" t="s">
        <v>850</v>
      </c>
      <c r="BA4" s="592" t="s">
        <v>860</v>
      </c>
      <c r="BB4" s="466"/>
      <c r="BC4" s="579"/>
      <c r="BD4" s="602"/>
    </row>
    <row r="5" spans="1:56" x14ac:dyDescent="0.25">
      <c r="B5" s="471"/>
      <c r="C5" s="462" t="s">
        <v>453</v>
      </c>
      <c r="D5" s="462"/>
      <c r="E5" s="462"/>
      <c r="F5" s="472"/>
      <c r="M5" s="581" t="s">
        <v>836</v>
      </c>
      <c r="N5" s="553">
        <f>2 * 9</f>
        <v>18</v>
      </c>
      <c r="P5" s="512">
        <v>2</v>
      </c>
      <c r="Q5" s="513">
        <v>8</v>
      </c>
      <c r="R5" s="514">
        <v>8</v>
      </c>
      <c r="S5" s="515">
        <v>0</v>
      </c>
      <c r="T5" s="442"/>
      <c r="Z5" s="615"/>
      <c r="AA5" s="243"/>
      <c r="AB5" s="537" t="s">
        <v>831</v>
      </c>
      <c r="AC5" s="560" t="s">
        <v>505</v>
      </c>
      <c r="AD5" s="531" t="s">
        <v>848</v>
      </c>
      <c r="AE5" s="532"/>
      <c r="AF5" s="378"/>
      <c r="AG5" s="378"/>
      <c r="AH5" s="530">
        <v>0</v>
      </c>
      <c r="AI5" s="540" t="s">
        <v>831</v>
      </c>
      <c r="AJ5" s="540" t="s">
        <v>505</v>
      </c>
      <c r="AK5" s="556" t="s">
        <v>505</v>
      </c>
      <c r="AL5" s="531" t="s">
        <v>847</v>
      </c>
      <c r="AM5" s="531" t="s">
        <v>851</v>
      </c>
      <c r="AN5" s="531" t="s">
        <v>832</v>
      </c>
      <c r="AO5" s="522"/>
      <c r="AP5" s="515"/>
      <c r="AQ5" s="378"/>
      <c r="AR5" s="530">
        <v>0</v>
      </c>
      <c r="AS5" s="540" t="s">
        <v>328</v>
      </c>
      <c r="AT5" s="541" t="s">
        <v>831</v>
      </c>
      <c r="AU5" s="573" t="s">
        <v>505</v>
      </c>
      <c r="AV5" s="585" t="s">
        <v>505</v>
      </c>
      <c r="AW5" s="396" t="s">
        <v>847</v>
      </c>
      <c r="AX5" s="531" t="s">
        <v>851</v>
      </c>
      <c r="AY5" s="531" t="s">
        <v>833</v>
      </c>
      <c r="AZ5" s="532" t="s">
        <v>850</v>
      </c>
      <c r="BA5" s="568" t="s">
        <v>858</v>
      </c>
      <c r="BB5" s="466"/>
      <c r="BC5" s="579"/>
      <c r="BD5" s="602"/>
    </row>
    <row r="6" spans="1:56" x14ac:dyDescent="0.25">
      <c r="B6" s="471"/>
      <c r="C6" s="462"/>
      <c r="D6" s="462" t="s">
        <v>453</v>
      </c>
      <c r="E6" s="462"/>
      <c r="F6" s="472"/>
      <c r="M6" s="581" t="s">
        <v>837</v>
      </c>
      <c r="N6" s="553">
        <f>6*7</f>
        <v>42</v>
      </c>
      <c r="P6" s="512"/>
      <c r="Q6" s="222">
        <v>10</v>
      </c>
      <c r="R6" s="516">
        <v>10</v>
      </c>
      <c r="S6" s="517">
        <f>N6-SUM(Q6:R6)</f>
        <v>22</v>
      </c>
      <c r="Z6" s="615"/>
      <c r="AA6" s="243"/>
      <c r="AB6" s="537" t="s">
        <v>328</v>
      </c>
      <c r="AC6" s="560" t="s">
        <v>506</v>
      </c>
      <c r="AD6" s="531" t="s">
        <v>848</v>
      </c>
      <c r="AE6" s="532"/>
      <c r="AF6" s="378"/>
      <c r="AG6" s="378"/>
      <c r="AH6" s="530">
        <v>0</v>
      </c>
      <c r="AI6" s="540" t="s">
        <v>831</v>
      </c>
      <c r="AJ6" s="540" t="s">
        <v>506</v>
      </c>
      <c r="AK6" s="557" t="s">
        <v>506</v>
      </c>
      <c r="AL6" s="531" t="s">
        <v>847</v>
      </c>
      <c r="AM6" s="531" t="s">
        <v>851</v>
      </c>
      <c r="AN6" s="531" t="s">
        <v>833</v>
      </c>
      <c r="AO6" s="522"/>
      <c r="AP6" s="515"/>
      <c r="AQ6" s="378"/>
      <c r="AR6" s="530">
        <v>0</v>
      </c>
      <c r="AS6" s="540" t="s">
        <v>831</v>
      </c>
      <c r="AT6" s="540" t="s">
        <v>505</v>
      </c>
      <c r="AU6" s="588" t="s">
        <v>328</v>
      </c>
      <c r="AV6" s="585" t="s">
        <v>505</v>
      </c>
      <c r="AW6" s="396" t="s">
        <v>847</v>
      </c>
      <c r="AX6" s="531" t="s">
        <v>851</v>
      </c>
      <c r="AY6" s="531" t="s">
        <v>832</v>
      </c>
      <c r="AZ6" s="532" t="s">
        <v>850</v>
      </c>
      <c r="BA6" s="568" t="s">
        <v>860</v>
      </c>
      <c r="BB6" s="466"/>
      <c r="BC6" s="579"/>
      <c r="BD6" s="602"/>
    </row>
    <row r="7" spans="1:56" x14ac:dyDescent="0.25">
      <c r="B7" s="471"/>
      <c r="C7" s="462"/>
      <c r="D7" s="462"/>
      <c r="E7" s="462" t="s">
        <v>453</v>
      </c>
      <c r="F7" s="472"/>
      <c r="M7" s="582" t="s">
        <v>838</v>
      </c>
      <c r="N7" s="583">
        <f>24*2</f>
        <v>48</v>
      </c>
      <c r="P7" s="518"/>
      <c r="Q7" s="519">
        <v>2</v>
      </c>
      <c r="R7" s="520">
        <v>2</v>
      </c>
      <c r="S7" s="521">
        <f>N7-SUM(Q7:R7)</f>
        <v>44</v>
      </c>
      <c r="Z7" s="615"/>
      <c r="AA7" s="243"/>
      <c r="AB7" s="537" t="s">
        <v>505</v>
      </c>
      <c r="AC7" s="560" t="s">
        <v>505</v>
      </c>
      <c r="AD7" s="531" t="s">
        <v>850</v>
      </c>
      <c r="AE7" s="532"/>
      <c r="AF7" s="378"/>
      <c r="AG7" s="378"/>
      <c r="AH7" s="530">
        <v>0</v>
      </c>
      <c r="AI7" s="540" t="s">
        <v>328</v>
      </c>
      <c r="AJ7" s="540" t="s">
        <v>505</v>
      </c>
      <c r="AK7" s="557" t="s">
        <v>505</v>
      </c>
      <c r="AL7" s="531" t="s">
        <v>847</v>
      </c>
      <c r="AM7" s="531" t="s">
        <v>851</v>
      </c>
      <c r="AN7" s="531" t="s">
        <v>833</v>
      </c>
      <c r="AO7" s="567"/>
      <c r="AP7" s="515"/>
      <c r="AQ7" s="378"/>
      <c r="AR7" s="530">
        <v>0</v>
      </c>
      <c r="AS7" s="540" t="s">
        <v>328</v>
      </c>
      <c r="AT7" s="540" t="s">
        <v>505</v>
      </c>
      <c r="AU7" s="588" t="s">
        <v>831</v>
      </c>
      <c r="AV7" s="585" t="s">
        <v>505</v>
      </c>
      <c r="AW7" s="396" t="s">
        <v>847</v>
      </c>
      <c r="AX7" s="531" t="s">
        <v>851</v>
      </c>
      <c r="AY7" s="531" t="s">
        <v>833</v>
      </c>
      <c r="AZ7" s="532" t="s">
        <v>850</v>
      </c>
      <c r="BA7" s="568" t="s">
        <v>858</v>
      </c>
      <c r="BB7" s="466"/>
      <c r="BC7" s="579"/>
      <c r="BD7" s="602"/>
    </row>
    <row r="8" spans="1:56" x14ac:dyDescent="0.25">
      <c r="B8" s="473"/>
      <c r="C8" s="474"/>
      <c r="D8" s="474"/>
      <c r="E8" s="474"/>
      <c r="F8" s="475" t="s">
        <v>453</v>
      </c>
      <c r="N8" s="367">
        <f>SUM(N4:N7)</f>
        <v>113</v>
      </c>
      <c r="P8" s="441">
        <f t="shared" ref="P8:S8" si="0">SUM(P4:P7)</f>
        <v>2</v>
      </c>
      <c r="Q8" s="498">
        <f t="shared" si="0"/>
        <v>20</v>
      </c>
      <c r="R8" s="502">
        <f t="shared" si="0"/>
        <v>20</v>
      </c>
      <c r="S8" s="461">
        <f t="shared" si="0"/>
        <v>66</v>
      </c>
      <c r="Z8" s="615"/>
      <c r="AA8" s="243"/>
      <c r="AB8" s="538" t="s">
        <v>506</v>
      </c>
      <c r="AC8" s="561" t="s">
        <v>506</v>
      </c>
      <c r="AD8" s="534" t="s">
        <v>850</v>
      </c>
      <c r="AE8" s="535"/>
      <c r="AF8" s="378"/>
      <c r="AG8" s="378"/>
      <c r="AH8" s="530">
        <v>0</v>
      </c>
      <c r="AI8" s="540" t="s">
        <v>328</v>
      </c>
      <c r="AJ8" s="540" t="s">
        <v>506</v>
      </c>
      <c r="AK8" s="557" t="s">
        <v>506</v>
      </c>
      <c r="AL8" s="531" t="s">
        <v>847</v>
      </c>
      <c r="AM8" s="531" t="s">
        <v>851</v>
      </c>
      <c r="AN8" s="531" t="s">
        <v>832</v>
      </c>
      <c r="AO8" s="522"/>
      <c r="AP8" s="515"/>
      <c r="AQ8" s="378"/>
      <c r="AR8" s="530">
        <v>0</v>
      </c>
      <c r="AS8" s="540" t="s">
        <v>505</v>
      </c>
      <c r="AT8" s="541" t="s">
        <v>831</v>
      </c>
      <c r="AU8" s="588" t="s">
        <v>328</v>
      </c>
      <c r="AV8" s="585" t="s">
        <v>505</v>
      </c>
      <c r="AW8" s="396" t="s">
        <v>847</v>
      </c>
      <c r="AX8" s="531" t="s">
        <v>852</v>
      </c>
      <c r="AY8" s="531" t="s">
        <v>850</v>
      </c>
      <c r="AZ8" s="532" t="s">
        <v>850</v>
      </c>
      <c r="BA8" s="568" t="s">
        <v>858</v>
      </c>
      <c r="BB8" s="554" t="s">
        <v>860</v>
      </c>
      <c r="BC8" s="579"/>
      <c r="BD8" s="602"/>
    </row>
    <row r="9" spans="1:56" x14ac:dyDescent="0.25">
      <c r="B9" s="468" t="s">
        <v>453</v>
      </c>
      <c r="C9" s="469" t="s">
        <v>453</v>
      </c>
      <c r="D9" s="469"/>
      <c r="E9" s="469"/>
      <c r="F9" s="470"/>
      <c r="H9" s="493">
        <v>0</v>
      </c>
      <c r="I9" s="494" t="s">
        <v>831</v>
      </c>
      <c r="J9" s="503" t="s">
        <v>831</v>
      </c>
      <c r="K9" s="504">
        <v>0</v>
      </c>
      <c r="M9" s="467"/>
      <c r="N9" s="467"/>
      <c r="O9" s="467"/>
      <c r="P9" s="467"/>
      <c r="Q9" s="467"/>
      <c r="R9" s="467"/>
      <c r="S9" s="467"/>
      <c r="T9" s="467"/>
      <c r="Z9" s="615"/>
      <c r="AA9" s="599"/>
      <c r="AB9" s="240"/>
      <c r="AC9" s="378"/>
      <c r="AD9" s="378"/>
      <c r="AE9" s="378"/>
      <c r="AF9" s="378"/>
      <c r="AG9" s="378"/>
      <c r="AH9" s="530" t="s">
        <v>831</v>
      </c>
      <c r="AI9" s="541" t="s">
        <v>328</v>
      </c>
      <c r="AJ9" s="540" t="s">
        <v>505</v>
      </c>
      <c r="AK9" s="557" t="s">
        <v>505</v>
      </c>
      <c r="AL9" s="531" t="s">
        <v>851</v>
      </c>
      <c r="AM9" s="531" t="s">
        <v>832</v>
      </c>
      <c r="AN9" s="531" t="s">
        <v>850</v>
      </c>
      <c r="AO9" s="568" t="s">
        <v>860</v>
      </c>
      <c r="AP9" s="515"/>
      <c r="AQ9" s="378"/>
      <c r="AR9" s="530">
        <v>0</v>
      </c>
      <c r="AS9" s="540" t="s">
        <v>505</v>
      </c>
      <c r="AT9" s="541" t="s">
        <v>328</v>
      </c>
      <c r="AU9" s="588" t="s">
        <v>831</v>
      </c>
      <c r="AV9" s="585" t="s">
        <v>505</v>
      </c>
      <c r="AW9" s="396" t="s">
        <v>847</v>
      </c>
      <c r="AX9" s="531" t="s">
        <v>852</v>
      </c>
      <c r="AY9" s="531" t="s">
        <v>850</v>
      </c>
      <c r="AZ9" s="532" t="s">
        <v>850</v>
      </c>
      <c r="BA9" s="568" t="s">
        <v>860</v>
      </c>
      <c r="BB9" s="554" t="s">
        <v>858</v>
      </c>
      <c r="BC9" s="579"/>
      <c r="BD9" s="602"/>
    </row>
    <row r="10" spans="1:56" x14ac:dyDescent="0.25">
      <c r="B10" s="471" t="s">
        <v>453</v>
      </c>
      <c r="C10" s="462"/>
      <c r="D10" s="462" t="s">
        <v>453</v>
      </c>
      <c r="E10" s="462"/>
      <c r="F10" s="472"/>
      <c r="H10" s="488">
        <v>0</v>
      </c>
      <c r="I10" s="489" t="s">
        <v>328</v>
      </c>
      <c r="J10" s="505" t="s">
        <v>328</v>
      </c>
      <c r="K10" s="506">
        <v>0</v>
      </c>
      <c r="M10" s="467"/>
      <c r="N10" s="467"/>
      <c r="O10" s="467"/>
      <c r="P10" s="467"/>
      <c r="Q10" s="467"/>
      <c r="R10" s="467"/>
      <c r="S10" s="467"/>
      <c r="T10" s="467"/>
      <c r="Z10" s="602"/>
      <c r="AA10" s="1625" t="s">
        <v>862</v>
      </c>
      <c r="AB10" s="1626"/>
      <c r="AC10" s="565" t="s">
        <v>849</v>
      </c>
      <c r="AD10" s="1626" t="s">
        <v>861</v>
      </c>
      <c r="AE10" s="1627"/>
      <c r="AF10" s="563" t="s">
        <v>866</v>
      </c>
      <c r="AG10" s="378"/>
      <c r="AH10" s="530" t="s">
        <v>831</v>
      </c>
      <c r="AI10" s="541" t="s">
        <v>328</v>
      </c>
      <c r="AJ10" s="540" t="s">
        <v>506</v>
      </c>
      <c r="AK10" s="557" t="s">
        <v>506</v>
      </c>
      <c r="AL10" s="531" t="s">
        <v>851</v>
      </c>
      <c r="AM10" s="531" t="s">
        <v>833</v>
      </c>
      <c r="AN10" s="531" t="s">
        <v>850</v>
      </c>
      <c r="AO10" s="568" t="s">
        <v>853</v>
      </c>
      <c r="AP10" s="515"/>
      <c r="AQ10" s="378"/>
      <c r="AR10" s="530" t="s">
        <v>831</v>
      </c>
      <c r="AS10" s="541">
        <v>0</v>
      </c>
      <c r="AT10" s="541" t="s">
        <v>328</v>
      </c>
      <c r="AU10" s="573" t="s">
        <v>505</v>
      </c>
      <c r="AV10" s="585" t="s">
        <v>505</v>
      </c>
      <c r="AW10" s="396" t="s">
        <v>851</v>
      </c>
      <c r="AX10" s="531" t="s">
        <v>848</v>
      </c>
      <c r="AY10" s="531" t="s">
        <v>832</v>
      </c>
      <c r="AZ10" s="532" t="s">
        <v>850</v>
      </c>
      <c r="BA10" s="568" t="s">
        <v>854</v>
      </c>
      <c r="BB10" s="554" t="s">
        <v>860</v>
      </c>
      <c r="BC10" s="579"/>
      <c r="BD10" s="602"/>
    </row>
    <row r="11" spans="1:56" x14ac:dyDescent="0.25">
      <c r="B11" s="471" t="s">
        <v>453</v>
      </c>
      <c r="C11" s="462"/>
      <c r="D11" s="462"/>
      <c r="E11" s="462" t="s">
        <v>453</v>
      </c>
      <c r="F11" s="472"/>
      <c r="H11" s="488">
        <v>0</v>
      </c>
      <c r="I11" s="489" t="s">
        <v>505</v>
      </c>
      <c r="J11" s="505" t="s">
        <v>505</v>
      </c>
      <c r="K11" s="506">
        <v>0</v>
      </c>
      <c r="M11" s="467"/>
      <c r="N11" s="467"/>
      <c r="O11" s="467"/>
      <c r="P11" s="467"/>
      <c r="Q11" s="467"/>
      <c r="R11" s="467"/>
      <c r="S11" s="467"/>
      <c r="T11" s="467"/>
      <c r="Z11" s="602"/>
      <c r="AA11" s="539">
        <v>0</v>
      </c>
      <c r="AB11" s="539" t="s">
        <v>831</v>
      </c>
      <c r="AC11" s="559" t="s">
        <v>505</v>
      </c>
      <c r="AD11" s="528" t="s">
        <v>847</v>
      </c>
      <c r="AE11" s="528" t="s">
        <v>851</v>
      </c>
      <c r="AF11" s="570"/>
      <c r="AG11" s="378"/>
      <c r="AH11" s="530">
        <v>0</v>
      </c>
      <c r="AI11" s="540" t="s">
        <v>328</v>
      </c>
      <c r="AJ11" s="541" t="s">
        <v>831</v>
      </c>
      <c r="AK11" s="557" t="s">
        <v>505</v>
      </c>
      <c r="AL11" s="531" t="s">
        <v>847</v>
      </c>
      <c r="AM11" s="531" t="s">
        <v>851</v>
      </c>
      <c r="AN11" s="531" t="s">
        <v>833</v>
      </c>
      <c r="AO11" s="568" t="s">
        <v>858</v>
      </c>
      <c r="AP11" s="515"/>
      <c r="AQ11" s="378"/>
      <c r="AR11" s="530" t="s">
        <v>831</v>
      </c>
      <c r="AS11" s="541">
        <v>0</v>
      </c>
      <c r="AT11" s="540" t="s">
        <v>505</v>
      </c>
      <c r="AU11" s="588" t="s">
        <v>328</v>
      </c>
      <c r="AV11" s="585" t="s">
        <v>505</v>
      </c>
      <c r="AW11" s="396" t="s">
        <v>851</v>
      </c>
      <c r="AX11" s="531" t="s">
        <v>848</v>
      </c>
      <c r="AY11" s="531" t="s">
        <v>832</v>
      </c>
      <c r="AZ11" s="532" t="s">
        <v>850</v>
      </c>
      <c r="BA11" s="568" t="s">
        <v>854</v>
      </c>
      <c r="BB11" s="554" t="s">
        <v>860</v>
      </c>
      <c r="BC11" s="579"/>
      <c r="BD11" s="602"/>
    </row>
    <row r="12" spans="1:56" x14ac:dyDescent="0.25">
      <c r="B12" s="471"/>
      <c r="C12" s="462"/>
      <c r="D12" s="462"/>
      <c r="E12" s="462"/>
      <c r="F12" s="472" t="s">
        <v>453</v>
      </c>
      <c r="H12" s="488">
        <v>0</v>
      </c>
      <c r="I12" s="489" t="s">
        <v>506</v>
      </c>
      <c r="J12" s="505" t="s">
        <v>506</v>
      </c>
      <c r="K12" s="506">
        <v>0</v>
      </c>
      <c r="M12" s="467"/>
      <c r="N12" s="467"/>
      <c r="O12" s="467"/>
      <c r="P12" s="467"/>
      <c r="Q12" s="467"/>
      <c r="R12" s="467"/>
      <c r="S12" s="467"/>
      <c r="T12" s="467"/>
      <c r="Z12" s="602"/>
      <c r="AA12" s="540">
        <v>0</v>
      </c>
      <c r="AB12" s="540" t="s">
        <v>328</v>
      </c>
      <c r="AC12" s="560" t="s">
        <v>506</v>
      </c>
      <c r="AD12" s="531" t="s">
        <v>847</v>
      </c>
      <c r="AE12" s="531" t="s">
        <v>851</v>
      </c>
      <c r="AF12" s="526"/>
      <c r="AG12" s="378"/>
      <c r="AH12" s="530">
        <v>0</v>
      </c>
      <c r="AI12" s="540" t="s">
        <v>505</v>
      </c>
      <c r="AJ12" s="541" t="s">
        <v>831</v>
      </c>
      <c r="AK12" s="557" t="s">
        <v>505</v>
      </c>
      <c r="AL12" s="531" t="s">
        <v>847</v>
      </c>
      <c r="AM12" s="531" t="s">
        <v>852</v>
      </c>
      <c r="AN12" s="531" t="s">
        <v>850</v>
      </c>
      <c r="AO12" s="568" t="s">
        <v>858</v>
      </c>
      <c r="AP12" s="515"/>
      <c r="AQ12" s="378"/>
      <c r="AR12" s="530" t="s">
        <v>831</v>
      </c>
      <c r="AS12" s="541" t="s">
        <v>328</v>
      </c>
      <c r="AT12" s="541">
        <v>0</v>
      </c>
      <c r="AU12" s="573" t="s">
        <v>505</v>
      </c>
      <c r="AV12" s="585" t="s">
        <v>505</v>
      </c>
      <c r="AW12" s="396" t="s">
        <v>851</v>
      </c>
      <c r="AX12" s="531" t="s">
        <v>832</v>
      </c>
      <c r="AY12" s="531" t="s">
        <v>850</v>
      </c>
      <c r="AZ12" s="532" t="s">
        <v>850</v>
      </c>
      <c r="BA12" s="568" t="s">
        <v>860</v>
      </c>
      <c r="BB12" s="554" t="s">
        <v>856</v>
      </c>
      <c r="BC12" s="579"/>
      <c r="BD12" s="602"/>
    </row>
    <row r="13" spans="1:56" x14ac:dyDescent="0.25">
      <c r="B13" s="471"/>
      <c r="C13" s="462" t="s">
        <v>453</v>
      </c>
      <c r="D13" s="462" t="s">
        <v>453</v>
      </c>
      <c r="E13" s="462"/>
      <c r="F13" s="472"/>
      <c r="H13" s="501" t="s">
        <v>831</v>
      </c>
      <c r="I13" s="499" t="s">
        <v>328</v>
      </c>
      <c r="J13" s="491" t="s">
        <v>328</v>
      </c>
      <c r="K13" s="492" t="s">
        <v>831</v>
      </c>
      <c r="M13" s="467"/>
      <c r="N13" s="467"/>
      <c r="O13" s="467"/>
      <c r="P13" s="467"/>
      <c r="Q13" s="467"/>
      <c r="R13" s="467"/>
      <c r="S13" s="467"/>
      <c r="T13" s="467"/>
      <c r="Z13" s="602"/>
      <c r="AA13" s="540">
        <v>0</v>
      </c>
      <c r="AB13" s="540" t="s">
        <v>505</v>
      </c>
      <c r="AC13" s="560" t="s">
        <v>505</v>
      </c>
      <c r="AD13" s="531" t="s">
        <v>847</v>
      </c>
      <c r="AE13" s="531" t="s">
        <v>852</v>
      </c>
      <c r="AF13" s="526"/>
      <c r="AG13" s="378"/>
      <c r="AH13" s="530">
        <v>0</v>
      </c>
      <c r="AI13" s="540" t="s">
        <v>506</v>
      </c>
      <c r="AJ13" s="541" t="s">
        <v>831</v>
      </c>
      <c r="AK13" s="557" t="s">
        <v>506</v>
      </c>
      <c r="AL13" s="531" t="s">
        <v>847</v>
      </c>
      <c r="AM13" s="531" t="s">
        <v>852</v>
      </c>
      <c r="AN13" s="531" t="s">
        <v>850</v>
      </c>
      <c r="AO13" s="568" t="s">
        <v>859</v>
      </c>
      <c r="AP13" s="515"/>
      <c r="AQ13" s="378"/>
      <c r="AR13" s="530" t="s">
        <v>831</v>
      </c>
      <c r="AS13" s="541" t="s">
        <v>328</v>
      </c>
      <c r="AT13" s="540" t="s">
        <v>505</v>
      </c>
      <c r="AU13" s="588">
        <v>0</v>
      </c>
      <c r="AV13" s="585" t="s">
        <v>505</v>
      </c>
      <c r="AW13" s="396" t="s">
        <v>851</v>
      </c>
      <c r="AX13" s="531" t="s">
        <v>832</v>
      </c>
      <c r="AY13" s="531" t="s">
        <v>850</v>
      </c>
      <c r="AZ13" s="532" t="s">
        <v>850</v>
      </c>
      <c r="BA13" s="568" t="s">
        <v>860</v>
      </c>
      <c r="BB13" s="554" t="s">
        <v>856</v>
      </c>
      <c r="BC13" s="579"/>
      <c r="BD13" s="602"/>
    </row>
    <row r="14" spans="1:56" x14ac:dyDescent="0.25">
      <c r="B14" s="471"/>
      <c r="C14" s="462" t="s">
        <v>453</v>
      </c>
      <c r="D14" s="462"/>
      <c r="E14" s="462" t="s">
        <v>453</v>
      </c>
      <c r="F14" s="472"/>
      <c r="H14" s="488" t="s">
        <v>831</v>
      </c>
      <c r="I14" s="489" t="s">
        <v>505</v>
      </c>
      <c r="J14" s="505" t="s">
        <v>505</v>
      </c>
      <c r="K14" s="506" t="s">
        <v>831</v>
      </c>
      <c r="M14" s="467"/>
      <c r="N14" s="467"/>
      <c r="O14" s="467"/>
      <c r="P14" s="467"/>
      <c r="Q14" s="467"/>
      <c r="R14" s="467"/>
      <c r="S14" s="467"/>
      <c r="T14" s="467"/>
      <c r="Z14" s="602"/>
      <c r="AA14" s="540">
        <v>0</v>
      </c>
      <c r="AB14" s="540" t="s">
        <v>506</v>
      </c>
      <c r="AC14" s="560" t="s">
        <v>506</v>
      </c>
      <c r="AD14" s="531" t="s">
        <v>847</v>
      </c>
      <c r="AE14" s="531" t="s">
        <v>852</v>
      </c>
      <c r="AF14" s="526"/>
      <c r="AG14" s="378"/>
      <c r="AH14" s="530">
        <v>0</v>
      </c>
      <c r="AI14" s="540" t="s">
        <v>505</v>
      </c>
      <c r="AJ14" s="541" t="s">
        <v>328</v>
      </c>
      <c r="AK14" s="557" t="s">
        <v>505</v>
      </c>
      <c r="AL14" s="531" t="s">
        <v>847</v>
      </c>
      <c r="AM14" s="531" t="s">
        <v>852</v>
      </c>
      <c r="AN14" s="531" t="s">
        <v>850</v>
      </c>
      <c r="AO14" s="568" t="s">
        <v>860</v>
      </c>
      <c r="AP14" s="515"/>
      <c r="AQ14" s="378"/>
      <c r="AR14" s="530" t="s">
        <v>831</v>
      </c>
      <c r="AS14" s="540" t="s">
        <v>505</v>
      </c>
      <c r="AT14" s="541">
        <v>0</v>
      </c>
      <c r="AU14" s="588" t="s">
        <v>328</v>
      </c>
      <c r="AV14" s="585" t="s">
        <v>505</v>
      </c>
      <c r="AW14" s="396" t="s">
        <v>851</v>
      </c>
      <c r="AX14" s="531" t="s">
        <v>832</v>
      </c>
      <c r="AY14" s="531" t="s">
        <v>850</v>
      </c>
      <c r="AZ14" s="532" t="s">
        <v>850</v>
      </c>
      <c r="BA14" s="590" t="s">
        <v>856</v>
      </c>
      <c r="BB14" s="554" t="s">
        <v>860</v>
      </c>
      <c r="BC14" s="579"/>
      <c r="BD14" s="602"/>
    </row>
    <row r="15" spans="1:56" x14ac:dyDescent="0.25">
      <c r="B15" s="471"/>
      <c r="C15" s="462" t="s">
        <v>453</v>
      </c>
      <c r="D15" s="462"/>
      <c r="E15" s="462"/>
      <c r="F15" s="472" t="s">
        <v>453</v>
      </c>
      <c r="H15" s="488" t="s">
        <v>831</v>
      </c>
      <c r="I15" s="489" t="s">
        <v>506</v>
      </c>
      <c r="J15" s="505" t="s">
        <v>506</v>
      </c>
      <c r="K15" s="506" t="s">
        <v>831</v>
      </c>
      <c r="M15" s="467"/>
      <c r="N15" s="467"/>
      <c r="O15" s="467"/>
      <c r="P15" s="467"/>
      <c r="Q15" s="467"/>
      <c r="R15" s="467"/>
      <c r="S15" s="467"/>
      <c r="T15" s="467"/>
      <c r="Z15" s="602"/>
      <c r="AA15" s="540" t="s">
        <v>831</v>
      </c>
      <c r="AB15" s="541" t="s">
        <v>328</v>
      </c>
      <c r="AC15" s="560" t="s">
        <v>506</v>
      </c>
      <c r="AD15" s="531" t="s">
        <v>851</v>
      </c>
      <c r="AE15" s="531" t="s">
        <v>833</v>
      </c>
      <c r="AF15" s="571" t="s">
        <v>853</v>
      </c>
      <c r="AG15" s="378"/>
      <c r="AH15" s="530">
        <v>0</v>
      </c>
      <c r="AI15" s="540" t="s">
        <v>506</v>
      </c>
      <c r="AJ15" s="541" t="s">
        <v>328</v>
      </c>
      <c r="AK15" s="557" t="s">
        <v>506</v>
      </c>
      <c r="AL15" s="531" t="s">
        <v>847</v>
      </c>
      <c r="AM15" s="531" t="s">
        <v>852</v>
      </c>
      <c r="AN15" s="531" t="s">
        <v>850</v>
      </c>
      <c r="AO15" s="568" t="s">
        <v>853</v>
      </c>
      <c r="AP15" s="515"/>
      <c r="AQ15" s="378"/>
      <c r="AR15" s="530" t="s">
        <v>831</v>
      </c>
      <c r="AS15" s="540" t="s">
        <v>505</v>
      </c>
      <c r="AT15" s="541" t="s">
        <v>328</v>
      </c>
      <c r="AU15" s="588">
        <v>0</v>
      </c>
      <c r="AV15" s="585" t="s">
        <v>505</v>
      </c>
      <c r="AW15" s="396" t="s">
        <v>851</v>
      </c>
      <c r="AX15" s="531" t="s">
        <v>832</v>
      </c>
      <c r="AY15" s="531" t="s">
        <v>850</v>
      </c>
      <c r="AZ15" s="532" t="s">
        <v>850</v>
      </c>
      <c r="BA15" s="568" t="s">
        <v>860</v>
      </c>
      <c r="BB15" s="554" t="s">
        <v>856</v>
      </c>
      <c r="BC15" s="579"/>
      <c r="BD15" s="602"/>
    </row>
    <row r="16" spans="1:56" x14ac:dyDescent="0.25">
      <c r="B16" s="471"/>
      <c r="C16" s="462"/>
      <c r="D16" s="462" t="s">
        <v>453</v>
      </c>
      <c r="E16" s="462" t="s">
        <v>453</v>
      </c>
      <c r="F16" s="472"/>
      <c r="H16" s="488" t="s">
        <v>328</v>
      </c>
      <c r="I16" s="489" t="s">
        <v>505</v>
      </c>
      <c r="J16" s="505" t="s">
        <v>505</v>
      </c>
      <c r="K16" s="506" t="s">
        <v>328</v>
      </c>
      <c r="M16" s="467"/>
      <c r="N16" s="467"/>
      <c r="O16" s="467"/>
      <c r="P16" s="467"/>
      <c r="Q16" s="467"/>
      <c r="R16" s="467"/>
      <c r="S16" s="467"/>
      <c r="T16" s="467"/>
      <c r="Z16" s="602"/>
      <c r="AA16" s="540" t="s">
        <v>831</v>
      </c>
      <c r="AB16" s="540" t="s">
        <v>505</v>
      </c>
      <c r="AC16" s="560" t="s">
        <v>505</v>
      </c>
      <c r="AD16" s="531" t="s">
        <v>851</v>
      </c>
      <c r="AE16" s="531" t="s">
        <v>832</v>
      </c>
      <c r="AF16" s="526"/>
      <c r="AG16" s="378"/>
      <c r="AH16" s="530" t="s">
        <v>831</v>
      </c>
      <c r="AI16" s="540" t="s">
        <v>505</v>
      </c>
      <c r="AJ16" s="541" t="s">
        <v>328</v>
      </c>
      <c r="AK16" s="557" t="s">
        <v>505</v>
      </c>
      <c r="AL16" s="531" t="s">
        <v>851</v>
      </c>
      <c r="AM16" s="531" t="s">
        <v>832</v>
      </c>
      <c r="AN16" s="531" t="s">
        <v>850</v>
      </c>
      <c r="AO16" s="568" t="s">
        <v>860</v>
      </c>
      <c r="AP16" s="515"/>
      <c r="AQ16" s="378"/>
      <c r="AR16" s="530" t="s">
        <v>328</v>
      </c>
      <c r="AS16" s="541" t="s">
        <v>831</v>
      </c>
      <c r="AT16" s="541">
        <v>0</v>
      </c>
      <c r="AU16" s="573" t="s">
        <v>505</v>
      </c>
      <c r="AV16" s="585" t="s">
        <v>505</v>
      </c>
      <c r="AW16" s="396" t="s">
        <v>851</v>
      </c>
      <c r="AX16" s="531" t="s">
        <v>833</v>
      </c>
      <c r="AY16" s="531" t="s">
        <v>850</v>
      </c>
      <c r="AZ16" s="532" t="s">
        <v>850</v>
      </c>
      <c r="BA16" s="568" t="s">
        <v>858</v>
      </c>
      <c r="BB16" s="554" t="s">
        <v>856</v>
      </c>
      <c r="BC16" s="579"/>
      <c r="BD16" s="602"/>
    </row>
    <row r="17" spans="2:56" x14ac:dyDescent="0.25">
      <c r="B17" s="471"/>
      <c r="C17" s="462"/>
      <c r="D17" s="462" t="s">
        <v>453</v>
      </c>
      <c r="E17" s="462"/>
      <c r="F17" s="472" t="s">
        <v>453</v>
      </c>
      <c r="H17" s="488" t="s">
        <v>328</v>
      </c>
      <c r="I17" s="489" t="s">
        <v>506</v>
      </c>
      <c r="J17" s="505" t="s">
        <v>506</v>
      </c>
      <c r="K17" s="506" t="s">
        <v>328</v>
      </c>
      <c r="Z17" s="602"/>
      <c r="AA17" s="540" t="s">
        <v>831</v>
      </c>
      <c r="AB17" s="540" t="s">
        <v>506</v>
      </c>
      <c r="AC17" s="560" t="s">
        <v>506</v>
      </c>
      <c r="AD17" s="531" t="s">
        <v>851</v>
      </c>
      <c r="AE17" s="531" t="s">
        <v>833</v>
      </c>
      <c r="AF17" s="526"/>
      <c r="AG17" s="378"/>
      <c r="AH17" s="530" t="s">
        <v>831</v>
      </c>
      <c r="AI17" s="540" t="s">
        <v>506</v>
      </c>
      <c r="AJ17" s="541" t="s">
        <v>328</v>
      </c>
      <c r="AK17" s="557" t="s">
        <v>506</v>
      </c>
      <c r="AL17" s="531" t="s">
        <v>851</v>
      </c>
      <c r="AM17" s="531" t="s">
        <v>833</v>
      </c>
      <c r="AN17" s="531" t="s">
        <v>850</v>
      </c>
      <c r="AO17" s="568" t="s">
        <v>853</v>
      </c>
      <c r="AP17" s="515"/>
      <c r="AQ17" s="378"/>
      <c r="AR17" s="530" t="s">
        <v>328</v>
      </c>
      <c r="AS17" s="541" t="s">
        <v>831</v>
      </c>
      <c r="AT17" s="540" t="s">
        <v>505</v>
      </c>
      <c r="AU17" s="588">
        <v>0</v>
      </c>
      <c r="AV17" s="585" t="s">
        <v>505</v>
      </c>
      <c r="AW17" s="396" t="s">
        <v>851</v>
      </c>
      <c r="AX17" s="531" t="s">
        <v>833</v>
      </c>
      <c r="AY17" s="531" t="s">
        <v>850</v>
      </c>
      <c r="AZ17" s="532" t="s">
        <v>850</v>
      </c>
      <c r="BA17" s="568" t="s">
        <v>858</v>
      </c>
      <c r="BB17" s="554" t="s">
        <v>856</v>
      </c>
      <c r="BC17" s="579"/>
      <c r="BD17" s="602"/>
    </row>
    <row r="18" spans="2:56" x14ac:dyDescent="0.25">
      <c r="B18" s="468" t="s">
        <v>453</v>
      </c>
      <c r="C18" s="469" t="s">
        <v>453</v>
      </c>
      <c r="D18" s="469" t="s">
        <v>453</v>
      </c>
      <c r="E18" s="469"/>
      <c r="F18" s="470"/>
      <c r="H18" s="493">
        <v>0</v>
      </c>
      <c r="I18" s="495" t="s">
        <v>831</v>
      </c>
      <c r="J18" s="494" t="s">
        <v>328</v>
      </c>
      <c r="K18" s="497">
        <v>0</v>
      </c>
      <c r="L18" s="495" t="s">
        <v>328</v>
      </c>
      <c r="M18" s="494" t="s">
        <v>831</v>
      </c>
      <c r="N18" s="480" t="s">
        <v>831</v>
      </c>
      <c r="O18" s="486">
        <v>0</v>
      </c>
      <c r="P18" s="479" t="s">
        <v>328</v>
      </c>
      <c r="Q18" s="503" t="s">
        <v>831</v>
      </c>
      <c r="R18" s="509" t="s">
        <v>328</v>
      </c>
      <c r="S18" s="510">
        <v>0</v>
      </c>
      <c r="T18" s="480" t="s">
        <v>328</v>
      </c>
      <c r="U18" s="486">
        <v>0</v>
      </c>
      <c r="V18" s="479" t="s">
        <v>831</v>
      </c>
      <c r="W18" s="503" t="s">
        <v>328</v>
      </c>
      <c r="X18" s="509" t="s">
        <v>831</v>
      </c>
      <c r="Y18" s="509">
        <v>0</v>
      </c>
      <c r="Z18" s="602"/>
      <c r="AA18" s="540" t="s">
        <v>328</v>
      </c>
      <c r="AB18" s="540" t="s">
        <v>505</v>
      </c>
      <c r="AC18" s="560" t="s">
        <v>505</v>
      </c>
      <c r="AD18" s="531" t="s">
        <v>851</v>
      </c>
      <c r="AE18" s="531" t="s">
        <v>833</v>
      </c>
      <c r="AF18" s="526"/>
      <c r="AG18" s="378"/>
      <c r="AH18" s="530" t="s">
        <v>831</v>
      </c>
      <c r="AI18" s="541">
        <v>0</v>
      </c>
      <c r="AJ18" s="541" t="s">
        <v>328</v>
      </c>
      <c r="AK18" s="557" t="s">
        <v>506</v>
      </c>
      <c r="AL18" s="531" t="s">
        <v>851</v>
      </c>
      <c r="AM18" s="531" t="s">
        <v>848</v>
      </c>
      <c r="AN18" s="531" t="s">
        <v>833</v>
      </c>
      <c r="AO18" s="568" t="s">
        <v>854</v>
      </c>
      <c r="AP18" s="550" t="s">
        <v>853</v>
      </c>
      <c r="AQ18" s="378"/>
      <c r="AR18" s="530" t="s">
        <v>328</v>
      </c>
      <c r="AS18" s="541">
        <v>0</v>
      </c>
      <c r="AT18" s="541" t="s">
        <v>831</v>
      </c>
      <c r="AU18" s="573" t="s">
        <v>505</v>
      </c>
      <c r="AV18" s="585" t="s">
        <v>505</v>
      </c>
      <c r="AW18" s="396" t="s">
        <v>851</v>
      </c>
      <c r="AX18" s="531" t="s">
        <v>848</v>
      </c>
      <c r="AY18" s="531" t="s">
        <v>833</v>
      </c>
      <c r="AZ18" s="532" t="s">
        <v>850</v>
      </c>
      <c r="BA18" s="568" t="s">
        <v>855</v>
      </c>
      <c r="BB18" s="554" t="s">
        <v>858</v>
      </c>
      <c r="BC18" s="579"/>
      <c r="BD18" s="602"/>
    </row>
    <row r="19" spans="2:56" x14ac:dyDescent="0.25">
      <c r="B19" s="471" t="s">
        <v>453</v>
      </c>
      <c r="C19" s="462" t="s">
        <v>453</v>
      </c>
      <c r="D19" s="462"/>
      <c r="E19" s="462" t="s">
        <v>453</v>
      </c>
      <c r="F19" s="472"/>
      <c r="H19" s="488">
        <v>0</v>
      </c>
      <c r="I19" s="496" t="s">
        <v>831</v>
      </c>
      <c r="J19" s="489" t="s">
        <v>505</v>
      </c>
      <c r="K19" s="463">
        <v>0</v>
      </c>
      <c r="L19" s="465" t="s">
        <v>505</v>
      </c>
      <c r="M19" s="464" t="s">
        <v>831</v>
      </c>
      <c r="N19" s="463" t="s">
        <v>831</v>
      </c>
      <c r="O19" s="465">
        <v>0</v>
      </c>
      <c r="P19" s="464" t="s">
        <v>505</v>
      </c>
      <c r="Q19" s="463" t="s">
        <v>831</v>
      </c>
      <c r="R19" s="465" t="s">
        <v>505</v>
      </c>
      <c r="S19" s="464">
        <v>0</v>
      </c>
      <c r="T19" s="463" t="s">
        <v>505</v>
      </c>
      <c r="U19" s="465">
        <v>0</v>
      </c>
      <c r="V19" s="464" t="s">
        <v>831</v>
      </c>
      <c r="W19" s="505" t="s">
        <v>505</v>
      </c>
      <c r="X19" s="507" t="s">
        <v>831</v>
      </c>
      <c r="Y19" s="507">
        <v>0</v>
      </c>
      <c r="Z19" s="602"/>
      <c r="AA19" s="540" t="s">
        <v>328</v>
      </c>
      <c r="AB19" s="540" t="s">
        <v>506</v>
      </c>
      <c r="AC19" s="560" t="s">
        <v>506</v>
      </c>
      <c r="AD19" s="531" t="s">
        <v>851</v>
      </c>
      <c r="AE19" s="531" t="s">
        <v>832</v>
      </c>
      <c r="AF19" s="526"/>
      <c r="AG19" s="378"/>
      <c r="AH19" s="530" t="s">
        <v>831</v>
      </c>
      <c r="AI19" s="541">
        <v>0</v>
      </c>
      <c r="AJ19" s="540" t="s">
        <v>505</v>
      </c>
      <c r="AK19" s="557" t="s">
        <v>505</v>
      </c>
      <c r="AL19" s="531" t="s">
        <v>851</v>
      </c>
      <c r="AM19" s="531" t="s">
        <v>848</v>
      </c>
      <c r="AN19" s="531" t="s">
        <v>832</v>
      </c>
      <c r="AO19" s="568" t="s">
        <v>854</v>
      </c>
      <c r="AP19" s="515"/>
      <c r="AQ19" s="378"/>
      <c r="AR19" s="530" t="s">
        <v>328</v>
      </c>
      <c r="AS19" s="541">
        <v>0</v>
      </c>
      <c r="AT19" s="540" t="s">
        <v>505</v>
      </c>
      <c r="AU19" s="588" t="s">
        <v>831</v>
      </c>
      <c r="AV19" s="585" t="s">
        <v>505</v>
      </c>
      <c r="AW19" s="396" t="s">
        <v>851</v>
      </c>
      <c r="AX19" s="531" t="s">
        <v>848</v>
      </c>
      <c r="AY19" s="531" t="s">
        <v>833</v>
      </c>
      <c r="AZ19" s="532" t="s">
        <v>850</v>
      </c>
      <c r="BA19" s="568" t="s">
        <v>855</v>
      </c>
      <c r="BB19" s="554" t="s">
        <v>858</v>
      </c>
      <c r="BC19" s="579"/>
      <c r="BD19" s="602"/>
    </row>
    <row r="20" spans="2:56" x14ac:dyDescent="0.25">
      <c r="B20" s="471" t="s">
        <v>453</v>
      </c>
      <c r="C20" s="462" t="s">
        <v>453</v>
      </c>
      <c r="D20" s="462"/>
      <c r="E20" s="462"/>
      <c r="F20" s="472" t="s">
        <v>453</v>
      </c>
      <c r="H20" s="488">
        <v>0</v>
      </c>
      <c r="I20" s="496" t="s">
        <v>831</v>
      </c>
      <c r="J20" s="489" t="s">
        <v>506</v>
      </c>
      <c r="K20" s="463">
        <v>0</v>
      </c>
      <c r="L20" s="465" t="s">
        <v>506</v>
      </c>
      <c r="M20" s="464" t="s">
        <v>831</v>
      </c>
      <c r="N20" s="463" t="s">
        <v>831</v>
      </c>
      <c r="O20" s="465">
        <v>0</v>
      </c>
      <c r="P20" s="464" t="s">
        <v>506</v>
      </c>
      <c r="Q20" s="463" t="s">
        <v>831</v>
      </c>
      <c r="R20" s="465" t="s">
        <v>506</v>
      </c>
      <c r="S20" s="464">
        <v>0</v>
      </c>
      <c r="T20" s="463" t="s">
        <v>506</v>
      </c>
      <c r="U20" s="465">
        <v>0</v>
      </c>
      <c r="V20" s="464" t="s">
        <v>831</v>
      </c>
      <c r="W20" s="505" t="s">
        <v>506</v>
      </c>
      <c r="X20" s="507" t="s">
        <v>831</v>
      </c>
      <c r="Y20" s="507">
        <v>0</v>
      </c>
      <c r="Z20" s="602"/>
      <c r="AA20" s="540" t="s">
        <v>831</v>
      </c>
      <c r="AB20" s="541">
        <v>0</v>
      </c>
      <c r="AC20" s="560" t="s">
        <v>505</v>
      </c>
      <c r="AD20" s="531" t="s">
        <v>851</v>
      </c>
      <c r="AE20" s="531" t="s">
        <v>848</v>
      </c>
      <c r="AF20" s="571" t="s">
        <v>854</v>
      </c>
      <c r="AG20" s="378"/>
      <c r="AH20" s="530" t="s">
        <v>831</v>
      </c>
      <c r="AI20" s="541">
        <v>0</v>
      </c>
      <c r="AJ20" s="540" t="s">
        <v>506</v>
      </c>
      <c r="AK20" s="557" t="s">
        <v>506</v>
      </c>
      <c r="AL20" s="531" t="s">
        <v>851</v>
      </c>
      <c r="AM20" s="531" t="s">
        <v>848</v>
      </c>
      <c r="AN20" s="531" t="s">
        <v>833</v>
      </c>
      <c r="AO20" s="568" t="s">
        <v>854</v>
      </c>
      <c r="AP20" s="515"/>
      <c r="AQ20" s="378"/>
      <c r="AR20" s="530" t="s">
        <v>328</v>
      </c>
      <c r="AS20" s="540" t="s">
        <v>505</v>
      </c>
      <c r="AT20" s="541" t="s">
        <v>831</v>
      </c>
      <c r="AU20" s="588">
        <v>0</v>
      </c>
      <c r="AV20" s="585" t="s">
        <v>505</v>
      </c>
      <c r="AW20" s="396" t="s">
        <v>851</v>
      </c>
      <c r="AX20" s="531" t="s">
        <v>833</v>
      </c>
      <c r="AY20" s="531" t="s">
        <v>850</v>
      </c>
      <c r="AZ20" s="532" t="s">
        <v>850</v>
      </c>
      <c r="BA20" s="568" t="s">
        <v>858</v>
      </c>
      <c r="BB20" s="554" t="s">
        <v>856</v>
      </c>
      <c r="BC20" s="579"/>
      <c r="BD20" s="602"/>
    </row>
    <row r="21" spans="2:56" x14ac:dyDescent="0.25">
      <c r="B21" s="471" t="s">
        <v>453</v>
      </c>
      <c r="C21" s="462"/>
      <c r="D21" s="462" t="s">
        <v>453</v>
      </c>
      <c r="E21" s="462" t="s">
        <v>453</v>
      </c>
      <c r="F21" s="472"/>
      <c r="H21" s="488">
        <v>0</v>
      </c>
      <c r="I21" s="496" t="s">
        <v>328</v>
      </c>
      <c r="J21" s="489" t="s">
        <v>505</v>
      </c>
      <c r="K21" s="463">
        <v>0</v>
      </c>
      <c r="L21" s="465" t="s">
        <v>505</v>
      </c>
      <c r="M21" s="464" t="s">
        <v>328</v>
      </c>
      <c r="N21" s="463" t="s">
        <v>328</v>
      </c>
      <c r="O21" s="465">
        <v>0</v>
      </c>
      <c r="P21" s="464" t="s">
        <v>505</v>
      </c>
      <c r="Q21" s="463" t="s">
        <v>328</v>
      </c>
      <c r="R21" s="465" t="s">
        <v>505</v>
      </c>
      <c r="S21" s="464">
        <v>0</v>
      </c>
      <c r="T21" s="463" t="s">
        <v>505</v>
      </c>
      <c r="U21" s="465">
        <v>0</v>
      </c>
      <c r="V21" s="464" t="s">
        <v>328</v>
      </c>
      <c r="W21" s="505" t="s">
        <v>505</v>
      </c>
      <c r="X21" s="507" t="s">
        <v>328</v>
      </c>
      <c r="Y21" s="507">
        <v>0</v>
      </c>
      <c r="Z21" s="602"/>
      <c r="AA21" s="540" t="s">
        <v>328</v>
      </c>
      <c r="AB21" s="541">
        <v>0</v>
      </c>
      <c r="AC21" s="560" t="s">
        <v>506</v>
      </c>
      <c r="AD21" s="531" t="s">
        <v>851</v>
      </c>
      <c r="AE21" s="531" t="s">
        <v>848</v>
      </c>
      <c r="AF21" s="571" t="s">
        <v>855</v>
      </c>
      <c r="AG21" s="378"/>
      <c r="AH21" s="530" t="s">
        <v>328</v>
      </c>
      <c r="AI21" s="541">
        <v>0</v>
      </c>
      <c r="AJ21" s="540" t="s">
        <v>505</v>
      </c>
      <c r="AK21" s="557" t="s">
        <v>505</v>
      </c>
      <c r="AL21" s="531" t="s">
        <v>851</v>
      </c>
      <c r="AM21" s="531" t="s">
        <v>848</v>
      </c>
      <c r="AN21" s="531" t="s">
        <v>833</v>
      </c>
      <c r="AO21" s="568" t="s">
        <v>855</v>
      </c>
      <c r="AP21" s="515"/>
      <c r="AQ21" s="378"/>
      <c r="AR21" s="530" t="s">
        <v>328</v>
      </c>
      <c r="AS21" s="540" t="s">
        <v>505</v>
      </c>
      <c r="AT21" s="541">
        <v>0</v>
      </c>
      <c r="AU21" s="588" t="s">
        <v>831</v>
      </c>
      <c r="AV21" s="585" t="s">
        <v>505</v>
      </c>
      <c r="AW21" s="396" t="s">
        <v>851</v>
      </c>
      <c r="AX21" s="531" t="s">
        <v>833</v>
      </c>
      <c r="AY21" s="531" t="s">
        <v>850</v>
      </c>
      <c r="AZ21" s="532" t="s">
        <v>850</v>
      </c>
      <c r="BA21" s="568" t="s">
        <v>856</v>
      </c>
      <c r="BB21" s="554" t="s">
        <v>858</v>
      </c>
      <c r="BC21" s="579"/>
      <c r="BD21" s="602"/>
    </row>
    <row r="22" spans="2:56" x14ac:dyDescent="0.25">
      <c r="B22" s="471" t="s">
        <v>453</v>
      </c>
      <c r="C22" s="462"/>
      <c r="D22" s="462" t="s">
        <v>453</v>
      </c>
      <c r="E22" s="462"/>
      <c r="F22" s="472" t="s">
        <v>453</v>
      </c>
      <c r="H22" s="488">
        <v>0</v>
      </c>
      <c r="I22" s="496" t="s">
        <v>328</v>
      </c>
      <c r="J22" s="489" t="s">
        <v>506</v>
      </c>
      <c r="K22" s="463">
        <v>0</v>
      </c>
      <c r="L22" s="465" t="s">
        <v>506</v>
      </c>
      <c r="M22" s="464" t="s">
        <v>328</v>
      </c>
      <c r="N22" s="463" t="s">
        <v>328</v>
      </c>
      <c r="O22" s="465">
        <v>0</v>
      </c>
      <c r="P22" s="464" t="s">
        <v>506</v>
      </c>
      <c r="Q22" s="463" t="s">
        <v>328</v>
      </c>
      <c r="R22" s="465" t="s">
        <v>506</v>
      </c>
      <c r="S22" s="464">
        <v>0</v>
      </c>
      <c r="T22" s="463" t="s">
        <v>506</v>
      </c>
      <c r="U22" s="465">
        <v>0</v>
      </c>
      <c r="V22" s="464" t="s">
        <v>328</v>
      </c>
      <c r="W22" s="505" t="s">
        <v>506</v>
      </c>
      <c r="X22" s="507" t="s">
        <v>328</v>
      </c>
      <c r="Y22" s="507">
        <v>0</v>
      </c>
      <c r="Z22" s="602"/>
      <c r="AA22" s="540" t="s">
        <v>505</v>
      </c>
      <c r="AB22" s="541">
        <v>0</v>
      </c>
      <c r="AC22" s="560" t="s">
        <v>505</v>
      </c>
      <c r="AD22" s="531" t="s">
        <v>852</v>
      </c>
      <c r="AE22" s="531" t="s">
        <v>850</v>
      </c>
      <c r="AF22" s="571" t="s">
        <v>856</v>
      </c>
      <c r="AG22" s="378"/>
      <c r="AH22" s="530" t="s">
        <v>328</v>
      </c>
      <c r="AI22" s="541">
        <v>0</v>
      </c>
      <c r="AJ22" s="540" t="s">
        <v>506</v>
      </c>
      <c r="AK22" s="557" t="s">
        <v>506</v>
      </c>
      <c r="AL22" s="531" t="s">
        <v>851</v>
      </c>
      <c r="AM22" s="531" t="s">
        <v>848</v>
      </c>
      <c r="AN22" s="531" t="s">
        <v>832</v>
      </c>
      <c r="AO22" s="568" t="s">
        <v>855</v>
      </c>
      <c r="AP22" s="515"/>
      <c r="AQ22" s="378"/>
      <c r="AR22" s="530" t="s">
        <v>505</v>
      </c>
      <c r="AS22" s="541" t="s">
        <v>831</v>
      </c>
      <c r="AT22" s="541" t="s">
        <v>328</v>
      </c>
      <c r="AU22" s="588">
        <v>0</v>
      </c>
      <c r="AV22" s="585" t="s">
        <v>505</v>
      </c>
      <c r="AW22" s="396" t="s">
        <v>852</v>
      </c>
      <c r="AX22" s="531" t="s">
        <v>850</v>
      </c>
      <c r="AY22" s="531" t="s">
        <v>850</v>
      </c>
      <c r="AZ22" s="532" t="s">
        <v>850</v>
      </c>
      <c r="BA22" s="568" t="s">
        <v>858</v>
      </c>
      <c r="BB22" s="554" t="s">
        <v>860</v>
      </c>
      <c r="BC22" s="550" t="s">
        <v>856</v>
      </c>
      <c r="BD22" s="602"/>
    </row>
    <row r="23" spans="2:56" x14ac:dyDescent="0.25">
      <c r="B23" s="471"/>
      <c r="C23" s="462" t="s">
        <v>453</v>
      </c>
      <c r="D23" s="462" t="s">
        <v>453</v>
      </c>
      <c r="E23" s="462" t="s">
        <v>453</v>
      </c>
      <c r="F23" s="472"/>
      <c r="H23" s="488" t="s">
        <v>831</v>
      </c>
      <c r="I23" s="496" t="s">
        <v>328</v>
      </c>
      <c r="J23" s="489" t="s">
        <v>505</v>
      </c>
      <c r="K23" s="463" t="s">
        <v>831</v>
      </c>
      <c r="L23" s="465" t="s">
        <v>505</v>
      </c>
      <c r="M23" s="464" t="s">
        <v>328</v>
      </c>
      <c r="N23" s="490" t="s">
        <v>328</v>
      </c>
      <c r="O23" s="496" t="s">
        <v>831</v>
      </c>
      <c r="P23" s="489" t="s">
        <v>505</v>
      </c>
      <c r="Q23" s="463" t="s">
        <v>328</v>
      </c>
      <c r="R23" s="465" t="s">
        <v>505</v>
      </c>
      <c r="S23" s="464" t="s">
        <v>831</v>
      </c>
      <c r="T23" s="505" t="s">
        <v>505</v>
      </c>
      <c r="U23" s="507" t="s">
        <v>831</v>
      </c>
      <c r="V23" s="508" t="s">
        <v>328</v>
      </c>
      <c r="W23" s="505" t="s">
        <v>505</v>
      </c>
      <c r="X23" s="507" t="s">
        <v>328</v>
      </c>
      <c r="Y23" s="507" t="s">
        <v>831</v>
      </c>
      <c r="Z23" s="602"/>
      <c r="AA23" s="540" t="s">
        <v>506</v>
      </c>
      <c r="AB23" s="541">
        <v>0</v>
      </c>
      <c r="AC23" s="560" t="s">
        <v>506</v>
      </c>
      <c r="AD23" s="531" t="s">
        <v>852</v>
      </c>
      <c r="AE23" s="531" t="s">
        <v>850</v>
      </c>
      <c r="AF23" s="571" t="s">
        <v>857</v>
      </c>
      <c r="AG23" s="378"/>
      <c r="AH23" s="530" t="s">
        <v>328</v>
      </c>
      <c r="AI23" s="541" t="s">
        <v>831</v>
      </c>
      <c r="AJ23" s="540" t="s">
        <v>505</v>
      </c>
      <c r="AK23" s="557" t="s">
        <v>505</v>
      </c>
      <c r="AL23" s="531" t="s">
        <v>851</v>
      </c>
      <c r="AM23" s="531" t="s">
        <v>833</v>
      </c>
      <c r="AN23" s="531" t="s">
        <v>850</v>
      </c>
      <c r="AO23" s="568" t="s">
        <v>858</v>
      </c>
      <c r="AP23" s="515"/>
      <c r="AQ23" s="378"/>
      <c r="AR23" s="530" t="s">
        <v>505</v>
      </c>
      <c r="AS23" s="541" t="s">
        <v>831</v>
      </c>
      <c r="AT23" s="541">
        <v>0</v>
      </c>
      <c r="AU23" s="588" t="s">
        <v>328</v>
      </c>
      <c r="AV23" s="585" t="s">
        <v>505</v>
      </c>
      <c r="AW23" s="396" t="s">
        <v>852</v>
      </c>
      <c r="AX23" s="531" t="s">
        <v>850</v>
      </c>
      <c r="AY23" s="531" t="s">
        <v>850</v>
      </c>
      <c r="AZ23" s="532" t="s">
        <v>850</v>
      </c>
      <c r="BA23" s="568" t="s">
        <v>858</v>
      </c>
      <c r="BB23" s="554" t="s">
        <v>856</v>
      </c>
      <c r="BC23" s="550" t="s">
        <v>860</v>
      </c>
      <c r="BD23" s="602"/>
    </row>
    <row r="24" spans="2:56" x14ac:dyDescent="0.25">
      <c r="B24" s="471"/>
      <c r="C24" s="462" t="s">
        <v>453</v>
      </c>
      <c r="D24" s="462" t="s">
        <v>453</v>
      </c>
      <c r="E24" s="462"/>
      <c r="F24" s="472" t="s">
        <v>453</v>
      </c>
      <c r="H24" s="488" t="s">
        <v>831</v>
      </c>
      <c r="I24" s="496" t="s">
        <v>328</v>
      </c>
      <c r="J24" s="489" t="s">
        <v>506</v>
      </c>
      <c r="K24" s="463" t="s">
        <v>831</v>
      </c>
      <c r="L24" s="465" t="s">
        <v>506</v>
      </c>
      <c r="M24" s="464" t="s">
        <v>328</v>
      </c>
      <c r="N24" s="490" t="s">
        <v>328</v>
      </c>
      <c r="O24" s="496" t="s">
        <v>831</v>
      </c>
      <c r="P24" s="489" t="s">
        <v>506</v>
      </c>
      <c r="Q24" s="463" t="s">
        <v>328</v>
      </c>
      <c r="R24" s="465" t="s">
        <v>506</v>
      </c>
      <c r="S24" s="464" t="s">
        <v>831</v>
      </c>
      <c r="T24" s="505" t="s">
        <v>506</v>
      </c>
      <c r="U24" s="507" t="s">
        <v>831</v>
      </c>
      <c r="V24" s="508" t="s">
        <v>328</v>
      </c>
      <c r="W24" s="505" t="s">
        <v>506</v>
      </c>
      <c r="X24" s="507" t="s">
        <v>328</v>
      </c>
      <c r="Y24" s="507" t="s">
        <v>831</v>
      </c>
      <c r="Z24" s="602"/>
      <c r="AA24" s="540" t="s">
        <v>328</v>
      </c>
      <c r="AB24" s="541" t="s">
        <v>831</v>
      </c>
      <c r="AC24" s="560" t="s">
        <v>505</v>
      </c>
      <c r="AD24" s="531" t="s">
        <v>851</v>
      </c>
      <c r="AE24" s="531" t="s">
        <v>833</v>
      </c>
      <c r="AF24" s="571" t="s">
        <v>858</v>
      </c>
      <c r="AG24" s="378"/>
      <c r="AH24" s="530" t="s">
        <v>328</v>
      </c>
      <c r="AI24" s="541" t="s">
        <v>831</v>
      </c>
      <c r="AJ24" s="540" t="s">
        <v>506</v>
      </c>
      <c r="AK24" s="557" t="s">
        <v>506</v>
      </c>
      <c r="AL24" s="531" t="s">
        <v>851</v>
      </c>
      <c r="AM24" s="531" t="s">
        <v>832</v>
      </c>
      <c r="AN24" s="531" t="s">
        <v>850</v>
      </c>
      <c r="AO24" s="568" t="s">
        <v>859</v>
      </c>
      <c r="AP24" s="515"/>
      <c r="AQ24" s="378"/>
      <c r="AR24" s="530" t="s">
        <v>505</v>
      </c>
      <c r="AS24" s="541" t="s">
        <v>328</v>
      </c>
      <c r="AT24" s="541" t="s">
        <v>831</v>
      </c>
      <c r="AU24" s="588">
        <v>0</v>
      </c>
      <c r="AV24" s="585" t="s">
        <v>505</v>
      </c>
      <c r="AW24" s="396" t="s">
        <v>852</v>
      </c>
      <c r="AX24" s="531" t="s">
        <v>850</v>
      </c>
      <c r="AY24" s="531" t="s">
        <v>850</v>
      </c>
      <c r="AZ24" s="532" t="s">
        <v>850</v>
      </c>
      <c r="BA24" s="568" t="s">
        <v>860</v>
      </c>
      <c r="BB24" s="554" t="s">
        <v>858</v>
      </c>
      <c r="BC24" s="550" t="s">
        <v>856</v>
      </c>
      <c r="BD24" s="602"/>
    </row>
    <row r="25" spans="2:56" x14ac:dyDescent="0.25">
      <c r="B25" s="468" t="s">
        <v>453</v>
      </c>
      <c r="C25" s="469" t="s">
        <v>453</v>
      </c>
      <c r="D25" s="469" t="s">
        <v>453</v>
      </c>
      <c r="E25" s="469" t="s">
        <v>453</v>
      </c>
      <c r="F25" s="470"/>
      <c r="H25" s="493">
        <v>0</v>
      </c>
      <c r="I25" s="495" t="s">
        <v>831</v>
      </c>
      <c r="J25" s="495" t="s">
        <v>328</v>
      </c>
      <c r="K25" s="500" t="s">
        <v>505</v>
      </c>
      <c r="L25" s="493">
        <v>0</v>
      </c>
      <c r="M25" s="495" t="s">
        <v>831</v>
      </c>
      <c r="N25" s="495" t="s">
        <v>328</v>
      </c>
      <c r="O25" s="500" t="s">
        <v>506</v>
      </c>
      <c r="Z25" s="602"/>
      <c r="AA25" s="540" t="s">
        <v>505</v>
      </c>
      <c r="AB25" s="541" t="s">
        <v>831</v>
      </c>
      <c r="AC25" s="560" t="s">
        <v>505</v>
      </c>
      <c r="AD25" s="531" t="s">
        <v>852</v>
      </c>
      <c r="AE25" s="531" t="s">
        <v>850</v>
      </c>
      <c r="AF25" s="571" t="s">
        <v>858</v>
      </c>
      <c r="AG25" s="378"/>
      <c r="AH25" s="530" t="s">
        <v>831</v>
      </c>
      <c r="AI25" s="541" t="s">
        <v>328</v>
      </c>
      <c r="AJ25" s="541">
        <v>0</v>
      </c>
      <c r="AK25" s="557" t="s">
        <v>506</v>
      </c>
      <c r="AL25" s="531" t="s">
        <v>851</v>
      </c>
      <c r="AM25" s="531" t="s">
        <v>833</v>
      </c>
      <c r="AN25" s="531" t="s">
        <v>850</v>
      </c>
      <c r="AO25" s="568" t="s">
        <v>853</v>
      </c>
      <c r="AP25" s="550" t="s">
        <v>857</v>
      </c>
      <c r="AQ25" s="378"/>
      <c r="AR25" s="530" t="s">
        <v>505</v>
      </c>
      <c r="AS25" s="541" t="s">
        <v>328</v>
      </c>
      <c r="AT25" s="541">
        <v>0</v>
      </c>
      <c r="AU25" s="588" t="s">
        <v>831</v>
      </c>
      <c r="AV25" s="585" t="s">
        <v>505</v>
      </c>
      <c r="AW25" s="396" t="s">
        <v>852</v>
      </c>
      <c r="AX25" s="531" t="s">
        <v>850</v>
      </c>
      <c r="AY25" s="531" t="s">
        <v>850</v>
      </c>
      <c r="AZ25" s="532" t="s">
        <v>850</v>
      </c>
      <c r="BA25" s="568" t="s">
        <v>860</v>
      </c>
      <c r="BB25" s="554" t="s">
        <v>856</v>
      </c>
      <c r="BC25" s="550" t="s">
        <v>858</v>
      </c>
      <c r="BD25" s="602"/>
    </row>
    <row r="26" spans="2:56" x14ac:dyDescent="0.25">
      <c r="B26" s="473" t="s">
        <v>453</v>
      </c>
      <c r="C26" s="474" t="s">
        <v>453</v>
      </c>
      <c r="D26" s="474" t="s">
        <v>453</v>
      </c>
      <c r="E26" s="474"/>
      <c r="F26" s="475" t="s">
        <v>453</v>
      </c>
      <c r="H26" s="543">
        <v>0</v>
      </c>
      <c r="I26" s="544" t="s">
        <v>328</v>
      </c>
      <c r="J26" s="544" t="s">
        <v>831</v>
      </c>
      <c r="K26" s="545" t="s">
        <v>505</v>
      </c>
      <c r="L26" s="543">
        <v>0</v>
      </c>
      <c r="M26" s="544" t="s">
        <v>328</v>
      </c>
      <c r="N26" s="544" t="s">
        <v>831</v>
      </c>
      <c r="O26" s="545" t="s">
        <v>506</v>
      </c>
      <c r="Z26" s="602"/>
      <c r="AA26" s="540" t="s">
        <v>506</v>
      </c>
      <c r="AB26" s="541" t="s">
        <v>831</v>
      </c>
      <c r="AC26" s="560" t="s">
        <v>506</v>
      </c>
      <c r="AD26" s="531" t="s">
        <v>852</v>
      </c>
      <c r="AE26" s="531" t="s">
        <v>850</v>
      </c>
      <c r="AF26" s="571" t="s">
        <v>859</v>
      </c>
      <c r="AG26" s="378"/>
      <c r="AH26" s="530" t="s">
        <v>831</v>
      </c>
      <c r="AI26" s="540" t="s">
        <v>505</v>
      </c>
      <c r="AJ26" s="541">
        <v>0</v>
      </c>
      <c r="AK26" s="557" t="s">
        <v>505</v>
      </c>
      <c r="AL26" s="531" t="s">
        <v>851</v>
      </c>
      <c r="AM26" s="531" t="s">
        <v>832</v>
      </c>
      <c r="AN26" s="531" t="s">
        <v>850</v>
      </c>
      <c r="AO26" s="568" t="s">
        <v>856</v>
      </c>
      <c r="AP26" s="515"/>
      <c r="AQ26" s="378"/>
      <c r="AR26" s="530" t="s">
        <v>505</v>
      </c>
      <c r="AS26" s="541">
        <v>0</v>
      </c>
      <c r="AT26" s="541" t="s">
        <v>831</v>
      </c>
      <c r="AU26" s="588" t="s">
        <v>328</v>
      </c>
      <c r="AV26" s="585" t="s">
        <v>505</v>
      </c>
      <c r="AW26" s="396" t="s">
        <v>852</v>
      </c>
      <c r="AX26" s="531" t="s">
        <v>850</v>
      </c>
      <c r="AY26" s="531" t="s">
        <v>850</v>
      </c>
      <c r="AZ26" s="532" t="s">
        <v>850</v>
      </c>
      <c r="BA26" s="568" t="s">
        <v>856</v>
      </c>
      <c r="BB26" s="554" t="s">
        <v>858</v>
      </c>
      <c r="BC26" s="591" t="s">
        <v>860</v>
      </c>
      <c r="BD26" s="602"/>
    </row>
    <row r="27" spans="2:56" x14ac:dyDescent="0.25">
      <c r="H27" s="481">
        <v>0</v>
      </c>
      <c r="I27" s="465" t="s">
        <v>831</v>
      </c>
      <c r="J27" s="465" t="s">
        <v>505</v>
      </c>
      <c r="K27" s="482" t="s">
        <v>328</v>
      </c>
      <c r="L27" s="481">
        <v>0</v>
      </c>
      <c r="M27" s="465" t="s">
        <v>831</v>
      </c>
      <c r="N27" s="465" t="s">
        <v>506</v>
      </c>
      <c r="O27" s="482" t="s">
        <v>328</v>
      </c>
      <c r="Z27" s="602"/>
      <c r="AA27" s="540" t="s">
        <v>505</v>
      </c>
      <c r="AB27" s="541" t="s">
        <v>328</v>
      </c>
      <c r="AC27" s="560" t="s">
        <v>505</v>
      </c>
      <c r="AD27" s="531" t="s">
        <v>852</v>
      </c>
      <c r="AE27" s="531" t="s">
        <v>850</v>
      </c>
      <c r="AF27" s="571" t="s">
        <v>860</v>
      </c>
      <c r="AG27" s="378"/>
      <c r="AH27" s="530" t="s">
        <v>831</v>
      </c>
      <c r="AI27" s="540" t="s">
        <v>506</v>
      </c>
      <c r="AJ27" s="541">
        <v>0</v>
      </c>
      <c r="AK27" s="557" t="s">
        <v>506</v>
      </c>
      <c r="AL27" s="531" t="s">
        <v>851</v>
      </c>
      <c r="AM27" s="531" t="s">
        <v>833</v>
      </c>
      <c r="AN27" s="531" t="s">
        <v>850</v>
      </c>
      <c r="AO27" s="568" t="s">
        <v>857</v>
      </c>
      <c r="AP27" s="515"/>
      <c r="AQ27" s="378"/>
      <c r="AR27" s="530" t="s">
        <v>505</v>
      </c>
      <c r="AS27" s="541">
        <v>0</v>
      </c>
      <c r="AT27" s="541" t="s">
        <v>328</v>
      </c>
      <c r="AU27" s="588" t="s">
        <v>831</v>
      </c>
      <c r="AV27" s="585" t="s">
        <v>505</v>
      </c>
      <c r="AW27" s="396" t="s">
        <v>852</v>
      </c>
      <c r="AX27" s="531" t="s">
        <v>850</v>
      </c>
      <c r="AY27" s="531" t="s">
        <v>850</v>
      </c>
      <c r="AZ27" s="532" t="s">
        <v>850</v>
      </c>
      <c r="BA27" s="590" t="s">
        <v>856</v>
      </c>
      <c r="BB27" s="554" t="s">
        <v>860</v>
      </c>
      <c r="BC27" s="550" t="s">
        <v>858</v>
      </c>
      <c r="BD27" s="602"/>
    </row>
    <row r="28" spans="2:56" x14ac:dyDescent="0.25">
      <c r="H28" s="481">
        <v>0</v>
      </c>
      <c r="I28" s="465" t="s">
        <v>328</v>
      </c>
      <c r="J28" s="465" t="s">
        <v>505</v>
      </c>
      <c r="K28" s="482" t="s">
        <v>831</v>
      </c>
      <c r="L28" s="481">
        <v>0</v>
      </c>
      <c r="M28" s="465" t="s">
        <v>328</v>
      </c>
      <c r="N28" s="465" t="s">
        <v>506</v>
      </c>
      <c r="O28" s="482" t="s">
        <v>831</v>
      </c>
      <c r="Z28" s="602"/>
      <c r="AA28" s="574" t="s">
        <v>506</v>
      </c>
      <c r="AB28" s="542" t="s">
        <v>328</v>
      </c>
      <c r="AC28" s="561" t="s">
        <v>506</v>
      </c>
      <c r="AD28" s="534" t="s">
        <v>852</v>
      </c>
      <c r="AE28" s="534" t="s">
        <v>850</v>
      </c>
      <c r="AF28" s="572" t="s">
        <v>853</v>
      </c>
      <c r="AG28" s="378"/>
      <c r="AH28" s="530" t="s">
        <v>328</v>
      </c>
      <c r="AI28" s="540" t="s">
        <v>505</v>
      </c>
      <c r="AJ28" s="541">
        <v>0</v>
      </c>
      <c r="AK28" s="557" t="s">
        <v>505</v>
      </c>
      <c r="AL28" s="531" t="s">
        <v>851</v>
      </c>
      <c r="AM28" s="531" t="s">
        <v>833</v>
      </c>
      <c r="AN28" s="531" t="s">
        <v>850</v>
      </c>
      <c r="AO28" s="568" t="s">
        <v>856</v>
      </c>
      <c r="AP28" s="515"/>
      <c r="AQ28" s="378"/>
      <c r="AR28" s="530">
        <v>0</v>
      </c>
      <c r="AS28" s="540" t="s">
        <v>831</v>
      </c>
      <c r="AT28" s="541" t="s">
        <v>328</v>
      </c>
      <c r="AU28" s="573" t="s">
        <v>506</v>
      </c>
      <c r="AV28" s="586" t="s">
        <v>506</v>
      </c>
      <c r="AW28" s="396" t="s">
        <v>847</v>
      </c>
      <c r="AX28" s="531" t="s">
        <v>851</v>
      </c>
      <c r="AY28" s="531" t="s">
        <v>833</v>
      </c>
      <c r="AZ28" s="532" t="s">
        <v>850</v>
      </c>
      <c r="BA28" s="568" t="s">
        <v>853</v>
      </c>
      <c r="BB28" s="466"/>
      <c r="BC28" s="579"/>
      <c r="BD28" s="602"/>
    </row>
    <row r="29" spans="2:56" x14ac:dyDescent="0.25">
      <c r="H29" s="481">
        <v>0</v>
      </c>
      <c r="I29" s="465" t="s">
        <v>505</v>
      </c>
      <c r="J29" s="465" t="s">
        <v>831</v>
      </c>
      <c r="K29" s="482" t="s">
        <v>328</v>
      </c>
      <c r="L29" s="481">
        <v>0</v>
      </c>
      <c r="M29" s="465" t="s">
        <v>506</v>
      </c>
      <c r="N29" s="465" t="s">
        <v>831</v>
      </c>
      <c r="O29" s="482" t="s">
        <v>328</v>
      </c>
      <c r="Z29" s="615"/>
      <c r="AA29" s="616"/>
      <c r="AB29" s="240"/>
      <c r="AC29" s="378"/>
      <c r="AD29" s="378"/>
      <c r="AE29" s="378"/>
      <c r="AF29" s="378"/>
      <c r="AG29" s="378"/>
      <c r="AH29" s="530" t="s">
        <v>328</v>
      </c>
      <c r="AI29" s="540" t="s">
        <v>506</v>
      </c>
      <c r="AJ29" s="541">
        <v>0</v>
      </c>
      <c r="AK29" s="557" t="s">
        <v>506</v>
      </c>
      <c r="AL29" s="531" t="s">
        <v>851</v>
      </c>
      <c r="AM29" s="531" t="s">
        <v>832</v>
      </c>
      <c r="AN29" s="531" t="s">
        <v>850</v>
      </c>
      <c r="AO29" s="568" t="s">
        <v>857</v>
      </c>
      <c r="AP29" s="515"/>
      <c r="AQ29" s="378"/>
      <c r="AR29" s="530">
        <v>0</v>
      </c>
      <c r="AS29" s="540" t="s">
        <v>328</v>
      </c>
      <c r="AT29" s="541" t="s">
        <v>831</v>
      </c>
      <c r="AU29" s="573" t="s">
        <v>506</v>
      </c>
      <c r="AV29" s="586" t="s">
        <v>506</v>
      </c>
      <c r="AW29" s="396" t="s">
        <v>847</v>
      </c>
      <c r="AX29" s="531" t="s">
        <v>851</v>
      </c>
      <c r="AY29" s="531" t="s">
        <v>832</v>
      </c>
      <c r="AZ29" s="532" t="s">
        <v>850</v>
      </c>
      <c r="BA29" s="568" t="s">
        <v>859</v>
      </c>
      <c r="BB29" s="466"/>
      <c r="BC29" s="579"/>
      <c r="BD29" s="602"/>
    </row>
    <row r="30" spans="2:56" x14ac:dyDescent="0.25">
      <c r="H30" s="481">
        <v>0</v>
      </c>
      <c r="I30" s="465" t="s">
        <v>505</v>
      </c>
      <c r="J30" s="465" t="s">
        <v>328</v>
      </c>
      <c r="K30" s="482" t="s">
        <v>831</v>
      </c>
      <c r="L30" s="481">
        <v>0</v>
      </c>
      <c r="M30" s="465" t="s">
        <v>506</v>
      </c>
      <c r="N30" s="465" t="s">
        <v>328</v>
      </c>
      <c r="O30" s="482" t="s">
        <v>831</v>
      </c>
      <c r="Z30" s="615"/>
      <c r="AA30" s="243"/>
      <c r="AB30" s="240"/>
      <c r="AC30" s="378"/>
      <c r="AD30" s="378"/>
      <c r="AE30" s="378"/>
      <c r="AF30" s="378"/>
      <c r="AG30" s="378"/>
      <c r="AH30" s="530" t="s">
        <v>328</v>
      </c>
      <c r="AI30" s="540" t="s">
        <v>505</v>
      </c>
      <c r="AJ30" s="541" t="s">
        <v>831</v>
      </c>
      <c r="AK30" s="557" t="s">
        <v>505</v>
      </c>
      <c r="AL30" s="531" t="s">
        <v>851</v>
      </c>
      <c r="AM30" s="531" t="s">
        <v>833</v>
      </c>
      <c r="AN30" s="531" t="s">
        <v>850</v>
      </c>
      <c r="AO30" s="568" t="s">
        <v>858</v>
      </c>
      <c r="AP30" s="515"/>
      <c r="AQ30" s="378"/>
      <c r="AR30" s="530">
        <v>0</v>
      </c>
      <c r="AS30" s="540" t="s">
        <v>831</v>
      </c>
      <c r="AT30" s="540" t="s">
        <v>506</v>
      </c>
      <c r="AU30" s="588" t="s">
        <v>328</v>
      </c>
      <c r="AV30" s="586" t="s">
        <v>506</v>
      </c>
      <c r="AW30" s="396" t="s">
        <v>847</v>
      </c>
      <c r="AX30" s="531" t="s">
        <v>851</v>
      </c>
      <c r="AY30" s="531" t="s">
        <v>833</v>
      </c>
      <c r="AZ30" s="532" t="s">
        <v>850</v>
      </c>
      <c r="BA30" s="568" t="s">
        <v>853</v>
      </c>
      <c r="BB30" s="466"/>
      <c r="BC30" s="579"/>
      <c r="BD30" s="602"/>
    </row>
    <row r="31" spans="2:56" x14ac:dyDescent="0.25">
      <c r="H31" s="481" t="s">
        <v>831</v>
      </c>
      <c r="I31" s="465">
        <v>0</v>
      </c>
      <c r="J31" s="465" t="s">
        <v>328</v>
      </c>
      <c r="K31" s="482" t="s">
        <v>505</v>
      </c>
      <c r="L31" s="481" t="s">
        <v>831</v>
      </c>
      <c r="M31" s="465">
        <v>0</v>
      </c>
      <c r="N31" s="465" t="s">
        <v>328</v>
      </c>
      <c r="O31" s="482" t="s">
        <v>506</v>
      </c>
      <c r="Z31" s="615"/>
      <c r="AA31" s="254" t="s">
        <v>869</v>
      </c>
      <c r="AB31" s="240"/>
      <c r="AC31" s="378"/>
      <c r="AD31" s="378"/>
      <c r="AE31" s="378"/>
      <c r="AF31" s="378"/>
      <c r="AG31" s="378"/>
      <c r="AH31" s="530" t="s">
        <v>328</v>
      </c>
      <c r="AI31" s="540" t="s">
        <v>506</v>
      </c>
      <c r="AJ31" s="541" t="s">
        <v>831</v>
      </c>
      <c r="AK31" s="557" t="s">
        <v>506</v>
      </c>
      <c r="AL31" s="531" t="s">
        <v>851</v>
      </c>
      <c r="AM31" s="531" t="s">
        <v>832</v>
      </c>
      <c r="AN31" s="531" t="s">
        <v>850</v>
      </c>
      <c r="AO31" s="568" t="s">
        <v>859</v>
      </c>
      <c r="AP31" s="515"/>
      <c r="AQ31" s="378"/>
      <c r="AR31" s="530">
        <v>0</v>
      </c>
      <c r="AS31" s="540" t="s">
        <v>328</v>
      </c>
      <c r="AT31" s="540" t="s">
        <v>506</v>
      </c>
      <c r="AU31" s="588" t="s">
        <v>831</v>
      </c>
      <c r="AV31" s="586" t="s">
        <v>506</v>
      </c>
      <c r="AW31" s="396" t="s">
        <v>847</v>
      </c>
      <c r="AX31" s="531" t="s">
        <v>851</v>
      </c>
      <c r="AY31" s="531" t="s">
        <v>832</v>
      </c>
      <c r="AZ31" s="532" t="s">
        <v>850</v>
      </c>
      <c r="BA31" s="568" t="s">
        <v>859</v>
      </c>
      <c r="BB31" s="466"/>
      <c r="BC31" s="579"/>
      <c r="BD31" s="602"/>
    </row>
    <row r="32" spans="2:56" x14ac:dyDescent="0.25">
      <c r="H32" s="481" t="s">
        <v>831</v>
      </c>
      <c r="I32" s="465">
        <v>0</v>
      </c>
      <c r="J32" s="465" t="s">
        <v>505</v>
      </c>
      <c r="K32" s="482" t="s">
        <v>328</v>
      </c>
      <c r="L32" s="481" t="s">
        <v>831</v>
      </c>
      <c r="M32" s="465">
        <v>0</v>
      </c>
      <c r="N32" s="465" t="s">
        <v>506</v>
      </c>
      <c r="O32" s="482" t="s">
        <v>328</v>
      </c>
      <c r="Z32" s="615"/>
      <c r="AA32" s="254" t="s">
        <v>870</v>
      </c>
      <c r="AB32" s="240"/>
      <c r="AC32" s="378"/>
      <c r="AD32" s="378"/>
      <c r="AE32" s="378"/>
      <c r="AF32" s="378"/>
      <c r="AG32" s="378"/>
      <c r="AH32" s="530" t="s">
        <v>328</v>
      </c>
      <c r="AI32" s="541">
        <v>0</v>
      </c>
      <c r="AJ32" s="541" t="s">
        <v>831</v>
      </c>
      <c r="AK32" s="557" t="s">
        <v>505</v>
      </c>
      <c r="AL32" s="531" t="s">
        <v>851</v>
      </c>
      <c r="AM32" s="531" t="s">
        <v>848</v>
      </c>
      <c r="AN32" s="531" t="s">
        <v>833</v>
      </c>
      <c r="AO32" s="568" t="s">
        <v>855</v>
      </c>
      <c r="AP32" s="550" t="s">
        <v>858</v>
      </c>
      <c r="AQ32" s="378"/>
      <c r="AR32" s="530">
        <v>0</v>
      </c>
      <c r="AS32" s="540" t="s">
        <v>506</v>
      </c>
      <c r="AT32" s="541" t="s">
        <v>831</v>
      </c>
      <c r="AU32" s="588" t="s">
        <v>328</v>
      </c>
      <c r="AV32" s="586" t="s">
        <v>506</v>
      </c>
      <c r="AW32" s="396" t="s">
        <v>847</v>
      </c>
      <c r="AX32" s="531" t="s">
        <v>852</v>
      </c>
      <c r="AY32" s="531" t="s">
        <v>850</v>
      </c>
      <c r="AZ32" s="532" t="s">
        <v>850</v>
      </c>
      <c r="BA32" s="589" t="s">
        <v>859</v>
      </c>
      <c r="BB32" s="554" t="s">
        <v>853</v>
      </c>
      <c r="BC32" s="579"/>
      <c r="BD32" s="602"/>
    </row>
    <row r="33" spans="8:56" x14ac:dyDescent="0.25">
      <c r="H33" s="481" t="s">
        <v>831</v>
      </c>
      <c r="I33" s="465" t="s">
        <v>328</v>
      </c>
      <c r="J33" s="465">
        <v>0</v>
      </c>
      <c r="K33" s="482" t="s">
        <v>505</v>
      </c>
      <c r="L33" s="481" t="s">
        <v>831</v>
      </c>
      <c r="M33" s="465" t="s">
        <v>328</v>
      </c>
      <c r="N33" s="465">
        <v>0</v>
      </c>
      <c r="O33" s="482" t="s">
        <v>506</v>
      </c>
      <c r="Z33" s="615"/>
      <c r="AA33" s="243"/>
      <c r="AB33" s="240"/>
      <c r="AC33" s="378"/>
      <c r="AD33" s="378"/>
      <c r="AE33" s="378"/>
      <c r="AF33" s="378"/>
      <c r="AG33" s="378"/>
      <c r="AH33" s="530" t="s">
        <v>505</v>
      </c>
      <c r="AI33" s="541">
        <v>0</v>
      </c>
      <c r="AJ33" s="541" t="s">
        <v>831</v>
      </c>
      <c r="AK33" s="557" t="s">
        <v>505</v>
      </c>
      <c r="AL33" s="531" t="s">
        <v>852</v>
      </c>
      <c r="AM33" s="531" t="s">
        <v>850</v>
      </c>
      <c r="AN33" s="531" t="s">
        <v>850</v>
      </c>
      <c r="AO33" s="568" t="s">
        <v>856</v>
      </c>
      <c r="AP33" s="550" t="s">
        <v>858</v>
      </c>
      <c r="AQ33" s="378"/>
      <c r="AR33" s="530">
        <v>0</v>
      </c>
      <c r="AS33" s="540" t="s">
        <v>506</v>
      </c>
      <c r="AT33" s="541" t="s">
        <v>328</v>
      </c>
      <c r="AU33" s="588" t="s">
        <v>831</v>
      </c>
      <c r="AV33" s="586" t="s">
        <v>506</v>
      </c>
      <c r="AW33" s="396" t="s">
        <v>847</v>
      </c>
      <c r="AX33" s="531" t="s">
        <v>852</v>
      </c>
      <c r="AY33" s="531" t="s">
        <v>850</v>
      </c>
      <c r="AZ33" s="532" t="s">
        <v>850</v>
      </c>
      <c r="BA33" s="589" t="s">
        <v>853</v>
      </c>
      <c r="BB33" s="554" t="s">
        <v>859</v>
      </c>
      <c r="BC33" s="579"/>
      <c r="BD33" s="602"/>
    </row>
    <row r="34" spans="8:56" x14ac:dyDescent="0.25">
      <c r="H34" s="481" t="s">
        <v>831</v>
      </c>
      <c r="I34" s="465" t="s">
        <v>328</v>
      </c>
      <c r="J34" s="465" t="s">
        <v>505</v>
      </c>
      <c r="K34" s="482">
        <v>0</v>
      </c>
      <c r="L34" s="481" t="s">
        <v>831</v>
      </c>
      <c r="M34" s="465" t="s">
        <v>328</v>
      </c>
      <c r="N34" s="465" t="s">
        <v>506</v>
      </c>
      <c r="O34" s="482">
        <v>0</v>
      </c>
      <c r="Z34" s="615"/>
      <c r="AA34" s="243"/>
      <c r="AB34" s="240"/>
      <c r="AC34" s="378"/>
      <c r="AD34" s="378"/>
      <c r="AE34" s="378"/>
      <c r="AF34" s="378"/>
      <c r="AG34" s="378"/>
      <c r="AH34" s="530" t="s">
        <v>506</v>
      </c>
      <c r="AI34" s="541">
        <v>0</v>
      </c>
      <c r="AJ34" s="541" t="s">
        <v>831</v>
      </c>
      <c r="AK34" s="557" t="s">
        <v>506</v>
      </c>
      <c r="AL34" s="531" t="s">
        <v>852</v>
      </c>
      <c r="AM34" s="531" t="s">
        <v>850</v>
      </c>
      <c r="AN34" s="531" t="s">
        <v>850</v>
      </c>
      <c r="AO34" s="568" t="s">
        <v>857</v>
      </c>
      <c r="AP34" s="550" t="s">
        <v>859</v>
      </c>
      <c r="AQ34" s="378"/>
      <c r="AR34" s="530" t="s">
        <v>831</v>
      </c>
      <c r="AS34" s="541">
        <v>0</v>
      </c>
      <c r="AT34" s="541" t="s">
        <v>328</v>
      </c>
      <c r="AU34" s="573" t="s">
        <v>506</v>
      </c>
      <c r="AV34" s="586" t="s">
        <v>506</v>
      </c>
      <c r="AW34" s="396" t="s">
        <v>851</v>
      </c>
      <c r="AX34" s="531" t="s">
        <v>848</v>
      </c>
      <c r="AY34" s="531" t="s">
        <v>833</v>
      </c>
      <c r="AZ34" s="532" t="s">
        <v>850</v>
      </c>
      <c r="BA34" s="589" t="s">
        <v>854</v>
      </c>
      <c r="BB34" s="554" t="s">
        <v>853</v>
      </c>
      <c r="BC34" s="579"/>
      <c r="BD34" s="602"/>
    </row>
    <row r="35" spans="8:56" x14ac:dyDescent="0.25">
      <c r="H35" s="481" t="s">
        <v>831</v>
      </c>
      <c r="I35" s="465" t="s">
        <v>505</v>
      </c>
      <c r="J35" s="465">
        <v>0</v>
      </c>
      <c r="K35" s="482" t="s">
        <v>328</v>
      </c>
      <c r="L35" s="481" t="s">
        <v>831</v>
      </c>
      <c r="M35" s="465" t="s">
        <v>506</v>
      </c>
      <c r="N35" s="465">
        <v>0</v>
      </c>
      <c r="O35" s="482" t="s">
        <v>328</v>
      </c>
      <c r="Z35" s="615"/>
      <c r="AA35" s="243"/>
      <c r="AB35" s="240"/>
      <c r="AC35" s="378"/>
      <c r="AD35" s="378"/>
      <c r="AE35" s="378"/>
      <c r="AF35" s="378"/>
      <c r="AG35" s="378"/>
      <c r="AH35" s="530" t="s">
        <v>505</v>
      </c>
      <c r="AI35" s="541">
        <v>0</v>
      </c>
      <c r="AJ35" s="541" t="s">
        <v>328</v>
      </c>
      <c r="AK35" s="557" t="s">
        <v>505</v>
      </c>
      <c r="AL35" s="531" t="s">
        <v>852</v>
      </c>
      <c r="AM35" s="531" t="s">
        <v>850</v>
      </c>
      <c r="AN35" s="531" t="s">
        <v>850</v>
      </c>
      <c r="AO35" s="568" t="s">
        <v>856</v>
      </c>
      <c r="AP35" s="550" t="s">
        <v>860</v>
      </c>
      <c r="AQ35" s="378"/>
      <c r="AR35" s="530" t="s">
        <v>831</v>
      </c>
      <c r="AS35" s="541">
        <v>0</v>
      </c>
      <c r="AT35" s="540" t="s">
        <v>506</v>
      </c>
      <c r="AU35" s="588" t="s">
        <v>328</v>
      </c>
      <c r="AV35" s="586" t="s">
        <v>506</v>
      </c>
      <c r="AW35" s="396" t="s">
        <v>851</v>
      </c>
      <c r="AX35" s="531" t="s">
        <v>848</v>
      </c>
      <c r="AY35" s="531" t="s">
        <v>833</v>
      </c>
      <c r="AZ35" s="532" t="s">
        <v>850</v>
      </c>
      <c r="BA35" s="589" t="s">
        <v>854</v>
      </c>
      <c r="BB35" s="554" t="s">
        <v>859</v>
      </c>
      <c r="BC35" s="579"/>
      <c r="BD35" s="602"/>
    </row>
    <row r="36" spans="8:56" x14ac:dyDescent="0.25">
      <c r="H36" s="481" t="s">
        <v>831</v>
      </c>
      <c r="I36" s="465" t="s">
        <v>505</v>
      </c>
      <c r="J36" s="465" t="s">
        <v>328</v>
      </c>
      <c r="K36" s="482">
        <v>0</v>
      </c>
      <c r="L36" s="481" t="s">
        <v>831</v>
      </c>
      <c r="M36" s="465" t="s">
        <v>506</v>
      </c>
      <c r="N36" s="465" t="s">
        <v>328</v>
      </c>
      <c r="O36" s="482">
        <v>0</v>
      </c>
      <c r="Z36" s="615"/>
      <c r="AA36" s="243"/>
      <c r="AB36" s="240"/>
      <c r="AC36" s="378"/>
      <c r="AD36" s="378"/>
      <c r="AE36" s="378"/>
      <c r="AF36" s="378"/>
      <c r="AG36" s="378"/>
      <c r="AH36" s="530" t="s">
        <v>506</v>
      </c>
      <c r="AI36" s="541">
        <v>0</v>
      </c>
      <c r="AJ36" s="541" t="s">
        <v>328</v>
      </c>
      <c r="AK36" s="557" t="s">
        <v>506</v>
      </c>
      <c r="AL36" s="531" t="s">
        <v>852</v>
      </c>
      <c r="AM36" s="531" t="s">
        <v>850</v>
      </c>
      <c r="AN36" s="531" t="s">
        <v>850</v>
      </c>
      <c r="AO36" s="568" t="s">
        <v>857</v>
      </c>
      <c r="AP36" s="550" t="s">
        <v>853</v>
      </c>
      <c r="AQ36" s="378"/>
      <c r="AR36" s="530" t="s">
        <v>831</v>
      </c>
      <c r="AS36" s="541" t="s">
        <v>328</v>
      </c>
      <c r="AT36" s="541">
        <v>0</v>
      </c>
      <c r="AU36" s="573" t="s">
        <v>506</v>
      </c>
      <c r="AV36" s="586" t="s">
        <v>506</v>
      </c>
      <c r="AW36" s="396" t="s">
        <v>851</v>
      </c>
      <c r="AX36" s="531" t="s">
        <v>833</v>
      </c>
      <c r="AY36" s="531" t="s">
        <v>850</v>
      </c>
      <c r="AZ36" s="532" t="s">
        <v>850</v>
      </c>
      <c r="BA36" s="589" t="s">
        <v>853</v>
      </c>
      <c r="BB36" s="554" t="s">
        <v>857</v>
      </c>
      <c r="BC36" s="579"/>
      <c r="BD36" s="602"/>
    </row>
    <row r="37" spans="8:56" x14ac:dyDescent="0.25">
      <c r="H37" s="481" t="s">
        <v>328</v>
      </c>
      <c r="I37" s="465" t="s">
        <v>831</v>
      </c>
      <c r="J37" s="465">
        <v>0</v>
      </c>
      <c r="K37" s="482" t="s">
        <v>505</v>
      </c>
      <c r="L37" s="481" t="s">
        <v>328</v>
      </c>
      <c r="M37" s="465" t="s">
        <v>831</v>
      </c>
      <c r="N37" s="465">
        <v>0</v>
      </c>
      <c r="O37" s="482" t="s">
        <v>506</v>
      </c>
      <c r="Z37" s="615"/>
      <c r="AA37" s="243"/>
      <c r="AB37" s="240"/>
      <c r="AC37" s="378"/>
      <c r="AD37" s="378"/>
      <c r="AE37" s="378"/>
      <c r="AF37" s="378"/>
      <c r="AG37" s="378"/>
      <c r="AH37" s="530" t="s">
        <v>505</v>
      </c>
      <c r="AI37" s="541" t="s">
        <v>831</v>
      </c>
      <c r="AJ37" s="541" t="s">
        <v>328</v>
      </c>
      <c r="AK37" s="557" t="s">
        <v>505</v>
      </c>
      <c r="AL37" s="531" t="s">
        <v>852</v>
      </c>
      <c r="AM37" s="531" t="s">
        <v>850</v>
      </c>
      <c r="AN37" s="531" t="s">
        <v>850</v>
      </c>
      <c r="AO37" s="568" t="s">
        <v>858</v>
      </c>
      <c r="AP37" s="550" t="s">
        <v>860</v>
      </c>
      <c r="AQ37" s="378"/>
      <c r="AR37" s="530" t="s">
        <v>831</v>
      </c>
      <c r="AS37" s="541" t="s">
        <v>328</v>
      </c>
      <c r="AT37" s="540" t="s">
        <v>506</v>
      </c>
      <c r="AU37" s="588">
        <v>0</v>
      </c>
      <c r="AV37" s="586" t="s">
        <v>506</v>
      </c>
      <c r="AW37" s="396" t="s">
        <v>851</v>
      </c>
      <c r="AX37" s="531" t="s">
        <v>833</v>
      </c>
      <c r="AY37" s="531" t="s">
        <v>850</v>
      </c>
      <c r="AZ37" s="532" t="s">
        <v>850</v>
      </c>
      <c r="BA37" s="589" t="s">
        <v>853</v>
      </c>
      <c r="BB37" s="554" t="s">
        <v>857</v>
      </c>
      <c r="BC37" s="579"/>
      <c r="BD37" s="602"/>
    </row>
    <row r="38" spans="8:56" x14ac:dyDescent="0.25">
      <c r="H38" s="481" t="s">
        <v>328</v>
      </c>
      <c r="I38" s="465" t="s">
        <v>831</v>
      </c>
      <c r="J38" s="465" t="s">
        <v>505</v>
      </c>
      <c r="K38" s="482">
        <v>0</v>
      </c>
      <c r="L38" s="481" t="s">
        <v>328</v>
      </c>
      <c r="M38" s="465" t="s">
        <v>831</v>
      </c>
      <c r="N38" s="465" t="s">
        <v>506</v>
      </c>
      <c r="O38" s="482">
        <v>0</v>
      </c>
      <c r="Z38" s="615"/>
      <c r="AA38" s="243"/>
      <c r="AB38" s="240"/>
      <c r="AC38" s="378"/>
      <c r="AD38" s="378"/>
      <c r="AE38" s="378"/>
      <c r="AF38" s="378"/>
      <c r="AG38" s="378"/>
      <c r="AH38" s="530" t="s">
        <v>506</v>
      </c>
      <c r="AI38" s="541" t="s">
        <v>831</v>
      </c>
      <c r="AJ38" s="541" t="s">
        <v>328</v>
      </c>
      <c r="AK38" s="557" t="s">
        <v>506</v>
      </c>
      <c r="AL38" s="531" t="s">
        <v>852</v>
      </c>
      <c r="AM38" s="531" t="s">
        <v>850</v>
      </c>
      <c r="AN38" s="531" t="s">
        <v>850</v>
      </c>
      <c r="AO38" s="568" t="s">
        <v>859</v>
      </c>
      <c r="AP38" s="550" t="s">
        <v>853</v>
      </c>
      <c r="AQ38" s="378"/>
      <c r="AR38" s="530" t="s">
        <v>831</v>
      </c>
      <c r="AS38" s="540" t="s">
        <v>506</v>
      </c>
      <c r="AT38" s="541">
        <v>0</v>
      </c>
      <c r="AU38" s="588" t="s">
        <v>328</v>
      </c>
      <c r="AV38" s="586" t="s">
        <v>506</v>
      </c>
      <c r="AW38" s="396" t="s">
        <v>851</v>
      </c>
      <c r="AX38" s="531" t="s">
        <v>833</v>
      </c>
      <c r="AY38" s="531" t="s">
        <v>850</v>
      </c>
      <c r="AZ38" s="532" t="s">
        <v>850</v>
      </c>
      <c r="BA38" s="589" t="s">
        <v>857</v>
      </c>
      <c r="BB38" s="554" t="s">
        <v>853</v>
      </c>
      <c r="BC38" s="579"/>
      <c r="BD38" s="602"/>
    </row>
    <row r="39" spans="8:56" x14ac:dyDescent="0.25">
      <c r="H39" s="481" t="s">
        <v>328</v>
      </c>
      <c r="I39" s="465">
        <v>0</v>
      </c>
      <c r="J39" s="465" t="s">
        <v>831</v>
      </c>
      <c r="K39" s="482" t="s">
        <v>505</v>
      </c>
      <c r="L39" s="481" t="s">
        <v>328</v>
      </c>
      <c r="M39" s="465">
        <v>0</v>
      </c>
      <c r="N39" s="465" t="s">
        <v>831</v>
      </c>
      <c r="O39" s="482" t="s">
        <v>506</v>
      </c>
      <c r="Z39" s="615"/>
      <c r="AA39" s="243"/>
      <c r="AB39" s="240"/>
      <c r="AC39" s="378"/>
      <c r="AD39" s="378"/>
      <c r="AE39" s="378"/>
      <c r="AF39" s="378"/>
      <c r="AG39" s="378"/>
      <c r="AH39" s="530" t="s">
        <v>328</v>
      </c>
      <c r="AI39" s="541" t="s">
        <v>831</v>
      </c>
      <c r="AJ39" s="541">
        <v>0</v>
      </c>
      <c r="AK39" s="557" t="s">
        <v>505</v>
      </c>
      <c r="AL39" s="531" t="s">
        <v>851</v>
      </c>
      <c r="AM39" s="531" t="s">
        <v>833</v>
      </c>
      <c r="AN39" s="531" t="s">
        <v>850</v>
      </c>
      <c r="AO39" s="568" t="s">
        <v>858</v>
      </c>
      <c r="AP39" s="550" t="s">
        <v>856</v>
      </c>
      <c r="AQ39" s="378"/>
      <c r="AR39" s="530" t="s">
        <v>831</v>
      </c>
      <c r="AS39" s="540" t="s">
        <v>506</v>
      </c>
      <c r="AT39" s="541" t="s">
        <v>328</v>
      </c>
      <c r="AU39" s="588">
        <v>0</v>
      </c>
      <c r="AV39" s="586" t="s">
        <v>506</v>
      </c>
      <c r="AW39" s="396" t="s">
        <v>851</v>
      </c>
      <c r="AX39" s="531" t="s">
        <v>833</v>
      </c>
      <c r="AY39" s="531" t="s">
        <v>850</v>
      </c>
      <c r="AZ39" s="532" t="s">
        <v>850</v>
      </c>
      <c r="BA39" s="589" t="s">
        <v>853</v>
      </c>
      <c r="BB39" s="554" t="s">
        <v>857</v>
      </c>
      <c r="BC39" s="579"/>
      <c r="BD39" s="602"/>
    </row>
    <row r="40" spans="8:56" x14ac:dyDescent="0.25">
      <c r="H40" s="481" t="s">
        <v>328</v>
      </c>
      <c r="I40" s="465">
        <v>0</v>
      </c>
      <c r="J40" s="465" t="s">
        <v>505</v>
      </c>
      <c r="K40" s="482" t="s">
        <v>831</v>
      </c>
      <c r="L40" s="481" t="s">
        <v>328</v>
      </c>
      <c r="M40" s="465">
        <v>0</v>
      </c>
      <c r="N40" s="465" t="s">
        <v>506</v>
      </c>
      <c r="O40" s="482" t="s">
        <v>831</v>
      </c>
      <c r="Z40" s="615"/>
      <c r="AA40" s="243"/>
      <c r="AB40" s="240"/>
      <c r="AC40" s="378"/>
      <c r="AD40" s="378"/>
      <c r="AE40" s="378"/>
      <c r="AF40" s="378"/>
      <c r="AG40" s="378"/>
      <c r="AH40" s="530" t="s">
        <v>505</v>
      </c>
      <c r="AI40" s="541" t="s">
        <v>831</v>
      </c>
      <c r="AJ40" s="541">
        <v>0</v>
      </c>
      <c r="AK40" s="557" t="s">
        <v>505</v>
      </c>
      <c r="AL40" s="531" t="s">
        <v>852</v>
      </c>
      <c r="AM40" s="531" t="s">
        <v>850</v>
      </c>
      <c r="AN40" s="531" t="s">
        <v>850</v>
      </c>
      <c r="AO40" s="568" t="s">
        <v>858</v>
      </c>
      <c r="AP40" s="550" t="s">
        <v>856</v>
      </c>
      <c r="AQ40" s="378"/>
      <c r="AR40" s="530" t="s">
        <v>328</v>
      </c>
      <c r="AS40" s="541" t="s">
        <v>831</v>
      </c>
      <c r="AT40" s="541">
        <v>0</v>
      </c>
      <c r="AU40" s="573" t="s">
        <v>506</v>
      </c>
      <c r="AV40" s="586" t="s">
        <v>506</v>
      </c>
      <c r="AW40" s="396" t="s">
        <v>851</v>
      </c>
      <c r="AX40" s="531" t="s">
        <v>832</v>
      </c>
      <c r="AY40" s="531" t="s">
        <v>850</v>
      </c>
      <c r="AZ40" s="532" t="s">
        <v>850</v>
      </c>
      <c r="BA40" s="589" t="s">
        <v>859</v>
      </c>
      <c r="BB40" s="554" t="s">
        <v>857</v>
      </c>
      <c r="BC40" s="579"/>
      <c r="BD40" s="602"/>
    </row>
    <row r="41" spans="8:56" x14ac:dyDescent="0.25">
      <c r="H41" s="481" t="s">
        <v>328</v>
      </c>
      <c r="I41" s="465" t="s">
        <v>505</v>
      </c>
      <c r="J41" s="465" t="s">
        <v>831</v>
      </c>
      <c r="K41" s="482">
        <v>0</v>
      </c>
      <c r="L41" s="481" t="s">
        <v>328</v>
      </c>
      <c r="M41" s="465" t="s">
        <v>506</v>
      </c>
      <c r="N41" s="465" t="s">
        <v>831</v>
      </c>
      <c r="O41" s="482">
        <v>0</v>
      </c>
      <c r="Z41" s="615"/>
      <c r="AA41" s="243"/>
      <c r="AB41" s="240"/>
      <c r="AC41" s="378"/>
      <c r="AD41" s="378"/>
      <c r="AE41" s="378"/>
      <c r="AF41" s="378"/>
      <c r="AG41" s="378"/>
      <c r="AH41" s="530" t="s">
        <v>506</v>
      </c>
      <c r="AI41" s="541" t="s">
        <v>831</v>
      </c>
      <c r="AJ41" s="541">
        <v>0</v>
      </c>
      <c r="AK41" s="557" t="s">
        <v>506</v>
      </c>
      <c r="AL41" s="531" t="s">
        <v>852</v>
      </c>
      <c r="AM41" s="531" t="s">
        <v>850</v>
      </c>
      <c r="AN41" s="531" t="s">
        <v>850</v>
      </c>
      <c r="AO41" s="568" t="s">
        <v>859</v>
      </c>
      <c r="AP41" s="550" t="s">
        <v>857</v>
      </c>
      <c r="AQ41" s="378"/>
      <c r="AR41" s="530" t="s">
        <v>328</v>
      </c>
      <c r="AS41" s="541" t="s">
        <v>831</v>
      </c>
      <c r="AT41" s="540" t="s">
        <v>506</v>
      </c>
      <c r="AU41" s="588">
        <v>0</v>
      </c>
      <c r="AV41" s="586" t="s">
        <v>506</v>
      </c>
      <c r="AW41" s="396" t="s">
        <v>851</v>
      </c>
      <c r="AX41" s="531" t="s">
        <v>832</v>
      </c>
      <c r="AY41" s="531" t="s">
        <v>850</v>
      </c>
      <c r="AZ41" s="532" t="s">
        <v>850</v>
      </c>
      <c r="BA41" s="589" t="s">
        <v>859</v>
      </c>
      <c r="BB41" s="554" t="s">
        <v>857</v>
      </c>
      <c r="BC41" s="579"/>
      <c r="BD41" s="602"/>
    </row>
    <row r="42" spans="8:56" x14ac:dyDescent="0.25">
      <c r="H42" s="481" t="s">
        <v>328</v>
      </c>
      <c r="I42" s="465" t="s">
        <v>505</v>
      </c>
      <c r="J42" s="465">
        <v>0</v>
      </c>
      <c r="K42" s="482" t="s">
        <v>831</v>
      </c>
      <c r="L42" s="481" t="s">
        <v>328</v>
      </c>
      <c r="M42" s="465" t="s">
        <v>506</v>
      </c>
      <c r="N42" s="465">
        <v>0</v>
      </c>
      <c r="O42" s="482" t="s">
        <v>831</v>
      </c>
      <c r="Z42" s="615"/>
      <c r="AA42" s="243"/>
      <c r="AB42" s="240"/>
      <c r="AC42" s="378"/>
      <c r="AD42" s="378"/>
      <c r="AE42" s="378"/>
      <c r="AF42" s="378"/>
      <c r="AG42" s="378"/>
      <c r="AH42" s="530" t="s">
        <v>505</v>
      </c>
      <c r="AI42" s="541" t="s">
        <v>328</v>
      </c>
      <c r="AJ42" s="541">
        <v>0</v>
      </c>
      <c r="AK42" s="557" t="s">
        <v>505</v>
      </c>
      <c r="AL42" s="531" t="s">
        <v>852</v>
      </c>
      <c r="AM42" s="531" t="s">
        <v>850</v>
      </c>
      <c r="AN42" s="531" t="s">
        <v>850</v>
      </c>
      <c r="AO42" s="568" t="s">
        <v>860</v>
      </c>
      <c r="AP42" s="550" t="s">
        <v>856</v>
      </c>
      <c r="AQ42" s="378"/>
      <c r="AR42" s="530" t="s">
        <v>328</v>
      </c>
      <c r="AS42" s="541">
        <v>0</v>
      </c>
      <c r="AT42" s="541" t="s">
        <v>831</v>
      </c>
      <c r="AU42" s="573" t="s">
        <v>506</v>
      </c>
      <c r="AV42" s="586" t="s">
        <v>506</v>
      </c>
      <c r="AW42" s="396" t="s">
        <v>851</v>
      </c>
      <c r="AX42" s="531" t="s">
        <v>848</v>
      </c>
      <c r="AY42" s="531" t="s">
        <v>832</v>
      </c>
      <c r="AZ42" s="532" t="s">
        <v>850</v>
      </c>
      <c r="BA42" s="589" t="s">
        <v>855</v>
      </c>
      <c r="BB42" s="554" t="s">
        <v>859</v>
      </c>
      <c r="BC42" s="579"/>
      <c r="BD42" s="602"/>
    </row>
    <row r="43" spans="8:56" x14ac:dyDescent="0.25">
      <c r="H43" s="511" t="s">
        <v>505</v>
      </c>
      <c r="I43" s="507" t="s">
        <v>831</v>
      </c>
      <c r="J43" s="507" t="s">
        <v>328</v>
      </c>
      <c r="K43" s="506">
        <v>0</v>
      </c>
      <c r="L43" s="511" t="s">
        <v>506</v>
      </c>
      <c r="M43" s="507" t="s">
        <v>831</v>
      </c>
      <c r="N43" s="507" t="s">
        <v>328</v>
      </c>
      <c r="O43" s="506">
        <v>0</v>
      </c>
      <c r="Z43" s="615"/>
      <c r="AA43" s="243"/>
      <c r="AB43" s="240"/>
      <c r="AC43" s="378"/>
      <c r="AD43" s="378"/>
      <c r="AE43" s="378"/>
      <c r="AF43" s="378"/>
      <c r="AG43" s="378"/>
      <c r="AH43" s="530" t="s">
        <v>506</v>
      </c>
      <c r="AI43" s="541" t="s">
        <v>328</v>
      </c>
      <c r="AJ43" s="541">
        <v>0</v>
      </c>
      <c r="AK43" s="557" t="s">
        <v>506</v>
      </c>
      <c r="AL43" s="531" t="s">
        <v>852</v>
      </c>
      <c r="AM43" s="531" t="s">
        <v>850</v>
      </c>
      <c r="AN43" s="531" t="s">
        <v>850</v>
      </c>
      <c r="AO43" s="568" t="s">
        <v>853</v>
      </c>
      <c r="AP43" s="550" t="s">
        <v>857</v>
      </c>
      <c r="AQ43" s="378"/>
      <c r="AR43" s="530" t="s">
        <v>328</v>
      </c>
      <c r="AS43" s="541">
        <v>0</v>
      </c>
      <c r="AT43" s="540" t="s">
        <v>506</v>
      </c>
      <c r="AU43" s="588" t="s">
        <v>831</v>
      </c>
      <c r="AV43" s="586" t="s">
        <v>506</v>
      </c>
      <c r="AW43" s="396" t="s">
        <v>851</v>
      </c>
      <c r="AX43" s="531" t="s">
        <v>848</v>
      </c>
      <c r="AY43" s="531" t="s">
        <v>832</v>
      </c>
      <c r="AZ43" s="532" t="s">
        <v>850</v>
      </c>
      <c r="BA43" s="589" t="s">
        <v>855</v>
      </c>
      <c r="BB43" s="554" t="s">
        <v>859</v>
      </c>
      <c r="BC43" s="579"/>
      <c r="BD43" s="602"/>
    </row>
    <row r="44" spans="8:56" x14ac:dyDescent="0.25">
      <c r="H44" s="481" t="s">
        <v>505</v>
      </c>
      <c r="I44" s="465" t="s">
        <v>831</v>
      </c>
      <c r="J44" s="465">
        <v>0</v>
      </c>
      <c r="K44" s="482" t="s">
        <v>328</v>
      </c>
      <c r="L44" s="481" t="s">
        <v>506</v>
      </c>
      <c r="M44" s="465" t="s">
        <v>831</v>
      </c>
      <c r="N44" s="465">
        <v>0</v>
      </c>
      <c r="O44" s="482" t="s">
        <v>328</v>
      </c>
      <c r="Z44" s="615"/>
      <c r="AA44" s="243"/>
      <c r="AB44" s="240"/>
      <c r="AC44" s="378"/>
      <c r="AD44" s="378"/>
      <c r="AE44" s="378"/>
      <c r="AF44" s="378"/>
      <c r="AG44" s="378"/>
      <c r="AH44" s="530" t="s">
        <v>505</v>
      </c>
      <c r="AI44" s="541" t="s">
        <v>328</v>
      </c>
      <c r="AJ44" s="541" t="s">
        <v>831</v>
      </c>
      <c r="AK44" s="557" t="s">
        <v>505</v>
      </c>
      <c r="AL44" s="531" t="s">
        <v>852</v>
      </c>
      <c r="AM44" s="531" t="s">
        <v>850</v>
      </c>
      <c r="AN44" s="531" t="s">
        <v>850</v>
      </c>
      <c r="AO44" s="568" t="s">
        <v>860</v>
      </c>
      <c r="AP44" s="550" t="s">
        <v>858</v>
      </c>
      <c r="AQ44" s="378"/>
      <c r="AR44" s="530" t="s">
        <v>328</v>
      </c>
      <c r="AS44" s="540" t="s">
        <v>506</v>
      </c>
      <c r="AT44" s="541" t="s">
        <v>831</v>
      </c>
      <c r="AU44" s="588">
        <v>0</v>
      </c>
      <c r="AV44" s="586" t="s">
        <v>506</v>
      </c>
      <c r="AW44" s="396" t="s">
        <v>851</v>
      </c>
      <c r="AX44" s="531" t="s">
        <v>832</v>
      </c>
      <c r="AY44" s="531" t="s">
        <v>850</v>
      </c>
      <c r="AZ44" s="532" t="s">
        <v>850</v>
      </c>
      <c r="BA44" s="589" t="s">
        <v>859</v>
      </c>
      <c r="BB44" s="554" t="s">
        <v>857</v>
      </c>
      <c r="BC44" s="579"/>
      <c r="BD44" s="602"/>
    </row>
    <row r="45" spans="8:56" x14ac:dyDescent="0.25">
      <c r="H45" s="511" t="s">
        <v>505</v>
      </c>
      <c r="I45" s="507" t="s">
        <v>328</v>
      </c>
      <c r="J45" s="507" t="s">
        <v>831</v>
      </c>
      <c r="K45" s="506">
        <v>0</v>
      </c>
      <c r="L45" s="511" t="s">
        <v>506</v>
      </c>
      <c r="M45" s="507" t="s">
        <v>328</v>
      </c>
      <c r="N45" s="507" t="s">
        <v>831</v>
      </c>
      <c r="O45" s="506">
        <v>0</v>
      </c>
      <c r="Z45" s="615"/>
      <c r="AA45" s="243"/>
      <c r="AB45" s="240"/>
      <c r="AC45" s="378"/>
      <c r="AD45" s="378"/>
      <c r="AE45" s="378"/>
      <c r="AF45" s="378"/>
      <c r="AG45" s="378"/>
      <c r="AH45" s="533" t="s">
        <v>506</v>
      </c>
      <c r="AI45" s="542" t="s">
        <v>328</v>
      </c>
      <c r="AJ45" s="542" t="s">
        <v>831</v>
      </c>
      <c r="AK45" s="558" t="s">
        <v>506</v>
      </c>
      <c r="AL45" s="534" t="s">
        <v>852</v>
      </c>
      <c r="AM45" s="534" t="s">
        <v>850</v>
      </c>
      <c r="AN45" s="534" t="s">
        <v>850</v>
      </c>
      <c r="AO45" s="569" t="s">
        <v>853</v>
      </c>
      <c r="AP45" s="551" t="s">
        <v>859</v>
      </c>
      <c r="AQ45" s="378"/>
      <c r="AR45" s="530" t="s">
        <v>328</v>
      </c>
      <c r="AS45" s="540" t="s">
        <v>506</v>
      </c>
      <c r="AT45" s="541">
        <v>0</v>
      </c>
      <c r="AU45" s="588" t="s">
        <v>831</v>
      </c>
      <c r="AV45" s="557" t="s">
        <v>506</v>
      </c>
      <c r="AW45" s="396" t="s">
        <v>851</v>
      </c>
      <c r="AX45" s="531" t="s">
        <v>832</v>
      </c>
      <c r="AY45" s="531" t="s">
        <v>850</v>
      </c>
      <c r="AZ45" s="532" t="s">
        <v>850</v>
      </c>
      <c r="BA45" s="589" t="s">
        <v>857</v>
      </c>
      <c r="BB45" s="554" t="s">
        <v>859</v>
      </c>
      <c r="BC45" s="579"/>
      <c r="BD45" s="602"/>
    </row>
    <row r="46" spans="8:56" x14ac:dyDescent="0.25">
      <c r="H46" s="481" t="s">
        <v>505</v>
      </c>
      <c r="I46" s="465" t="s">
        <v>328</v>
      </c>
      <c r="J46" s="465">
        <v>0</v>
      </c>
      <c r="K46" s="482" t="s">
        <v>831</v>
      </c>
      <c r="L46" s="481" t="s">
        <v>506</v>
      </c>
      <c r="M46" s="465" t="s">
        <v>328</v>
      </c>
      <c r="N46" s="465">
        <v>0</v>
      </c>
      <c r="O46" s="482" t="s">
        <v>831</v>
      </c>
      <c r="Z46" s="615"/>
      <c r="AA46" s="243"/>
      <c r="AB46" s="240"/>
      <c r="AC46" s="378"/>
      <c r="AD46" s="378"/>
      <c r="AE46" s="378"/>
      <c r="AF46" s="378"/>
      <c r="AG46" s="378"/>
      <c r="AH46" s="378"/>
      <c r="AI46" s="378"/>
      <c r="AJ46" s="378"/>
      <c r="AK46" s="378"/>
      <c r="AL46" s="378"/>
      <c r="AM46" s="378"/>
      <c r="AN46" s="378"/>
      <c r="AO46" s="378"/>
      <c r="AP46" s="378"/>
      <c r="AQ46" s="378"/>
      <c r="AR46" s="530" t="s">
        <v>506</v>
      </c>
      <c r="AS46" s="541" t="s">
        <v>831</v>
      </c>
      <c r="AT46" s="541" t="s">
        <v>328</v>
      </c>
      <c r="AU46" s="588">
        <v>0</v>
      </c>
      <c r="AV46" s="557" t="s">
        <v>506</v>
      </c>
      <c r="AW46" s="396" t="s">
        <v>852</v>
      </c>
      <c r="AX46" s="531" t="s">
        <v>850</v>
      </c>
      <c r="AY46" s="531" t="s">
        <v>850</v>
      </c>
      <c r="AZ46" s="532" t="s">
        <v>850</v>
      </c>
      <c r="BA46" s="589" t="s">
        <v>859</v>
      </c>
      <c r="BB46" s="554" t="s">
        <v>853</v>
      </c>
      <c r="BC46" s="550" t="s">
        <v>857</v>
      </c>
      <c r="BD46" s="602"/>
    </row>
    <row r="47" spans="8:56" x14ac:dyDescent="0.25">
      <c r="H47" s="481" t="s">
        <v>505</v>
      </c>
      <c r="I47" s="465">
        <v>0</v>
      </c>
      <c r="J47" s="465" t="s">
        <v>831</v>
      </c>
      <c r="K47" s="482" t="s">
        <v>328</v>
      </c>
      <c r="L47" s="481" t="s">
        <v>506</v>
      </c>
      <c r="M47" s="465">
        <v>0</v>
      </c>
      <c r="N47" s="465" t="s">
        <v>831</v>
      </c>
      <c r="O47" s="482" t="s">
        <v>328</v>
      </c>
      <c r="Z47" s="615"/>
      <c r="AA47" s="243"/>
      <c r="AB47" s="240"/>
      <c r="AC47" s="378"/>
      <c r="AD47" s="378"/>
      <c r="AE47" s="378"/>
      <c r="AF47" s="378"/>
      <c r="AG47" s="378"/>
      <c r="AH47" s="378"/>
      <c r="AI47" s="378"/>
      <c r="AJ47" s="378"/>
      <c r="AK47" s="378"/>
      <c r="AL47" s="378"/>
      <c r="AM47" s="378"/>
      <c r="AN47" s="378"/>
      <c r="AO47" s="378"/>
      <c r="AP47" s="378"/>
      <c r="AQ47" s="378"/>
      <c r="AR47" s="530" t="s">
        <v>506</v>
      </c>
      <c r="AS47" s="541" t="s">
        <v>831</v>
      </c>
      <c r="AT47" s="541">
        <v>0</v>
      </c>
      <c r="AU47" s="588" t="s">
        <v>328</v>
      </c>
      <c r="AV47" s="557" t="s">
        <v>506</v>
      </c>
      <c r="AW47" s="396" t="s">
        <v>852</v>
      </c>
      <c r="AX47" s="531" t="s">
        <v>850</v>
      </c>
      <c r="AY47" s="531" t="s">
        <v>850</v>
      </c>
      <c r="AZ47" s="532" t="s">
        <v>850</v>
      </c>
      <c r="BA47" s="589" t="s">
        <v>859</v>
      </c>
      <c r="BB47" s="554" t="s">
        <v>857</v>
      </c>
      <c r="BC47" s="550" t="s">
        <v>853</v>
      </c>
      <c r="BD47" s="602"/>
    </row>
    <row r="48" spans="8:56" x14ac:dyDescent="0.25">
      <c r="H48" s="483" t="s">
        <v>505</v>
      </c>
      <c r="I48" s="487">
        <v>0</v>
      </c>
      <c r="J48" s="487" t="s">
        <v>328</v>
      </c>
      <c r="K48" s="485" t="s">
        <v>831</v>
      </c>
      <c r="L48" s="483" t="s">
        <v>506</v>
      </c>
      <c r="M48" s="487">
        <v>0</v>
      </c>
      <c r="N48" s="487" t="s">
        <v>328</v>
      </c>
      <c r="O48" s="485" t="s">
        <v>831</v>
      </c>
      <c r="Z48" s="615"/>
      <c r="AA48" s="243"/>
      <c r="AB48" s="240"/>
      <c r="AC48" s="378"/>
      <c r="AD48" s="378"/>
      <c r="AE48" s="378"/>
      <c r="AF48" s="378"/>
      <c r="AG48" s="378"/>
      <c r="AH48" s="378"/>
      <c r="AI48" s="378"/>
      <c r="AJ48" s="378"/>
      <c r="AK48" s="378"/>
      <c r="AL48" s="378"/>
      <c r="AM48" s="378"/>
      <c r="AN48" s="378"/>
      <c r="AO48" s="378"/>
      <c r="AP48" s="378"/>
      <c r="AQ48" s="378"/>
      <c r="AR48" s="530" t="s">
        <v>506</v>
      </c>
      <c r="AS48" s="541" t="s">
        <v>328</v>
      </c>
      <c r="AT48" s="541" t="s">
        <v>831</v>
      </c>
      <c r="AU48" s="588">
        <v>0</v>
      </c>
      <c r="AV48" s="557" t="s">
        <v>506</v>
      </c>
      <c r="AW48" s="396" t="s">
        <v>852</v>
      </c>
      <c r="AX48" s="531" t="s">
        <v>850</v>
      </c>
      <c r="AY48" s="531" t="s">
        <v>850</v>
      </c>
      <c r="AZ48" s="532" t="s">
        <v>850</v>
      </c>
      <c r="BA48" s="589" t="s">
        <v>853</v>
      </c>
      <c r="BB48" s="554" t="s">
        <v>859</v>
      </c>
      <c r="BC48" s="550" t="s">
        <v>857</v>
      </c>
      <c r="BD48" s="602"/>
    </row>
    <row r="49" spans="26:56" x14ac:dyDescent="0.25">
      <c r="Z49" s="615"/>
      <c r="AA49" s="243"/>
      <c r="AB49" s="240"/>
      <c r="AC49" s="378"/>
      <c r="AD49" s="378"/>
      <c r="AE49" s="378"/>
      <c r="AF49" s="378"/>
      <c r="AG49" s="378"/>
      <c r="AH49" s="378"/>
      <c r="AI49" s="378"/>
      <c r="AJ49" s="378"/>
      <c r="AK49" s="378"/>
      <c r="AL49" s="378"/>
      <c r="AM49" s="378"/>
      <c r="AN49" s="378"/>
      <c r="AO49" s="378"/>
      <c r="AP49" s="378"/>
      <c r="AQ49" s="378"/>
      <c r="AR49" s="530" t="s">
        <v>506</v>
      </c>
      <c r="AS49" s="541" t="s">
        <v>328</v>
      </c>
      <c r="AT49" s="541">
        <v>0</v>
      </c>
      <c r="AU49" s="588" t="s">
        <v>831</v>
      </c>
      <c r="AV49" s="557" t="s">
        <v>506</v>
      </c>
      <c r="AW49" s="396" t="s">
        <v>852</v>
      </c>
      <c r="AX49" s="531" t="s">
        <v>850</v>
      </c>
      <c r="AY49" s="531" t="s">
        <v>850</v>
      </c>
      <c r="AZ49" s="532" t="s">
        <v>850</v>
      </c>
      <c r="BA49" s="589" t="s">
        <v>853</v>
      </c>
      <c r="BB49" s="554" t="s">
        <v>857</v>
      </c>
      <c r="BC49" s="550" t="s">
        <v>859</v>
      </c>
      <c r="BD49" s="602"/>
    </row>
    <row r="50" spans="26:56" x14ac:dyDescent="0.25">
      <c r="Z50" s="615"/>
      <c r="AA50" s="243"/>
      <c r="AB50" s="240"/>
      <c r="AC50" s="378"/>
      <c r="AD50" s="378"/>
      <c r="AE50" s="378"/>
      <c r="AF50" s="378"/>
      <c r="AG50" s="378"/>
      <c r="AH50" s="378"/>
      <c r="AI50" s="378"/>
      <c r="AJ50" s="378"/>
      <c r="AK50" s="378"/>
      <c r="AL50" s="378"/>
      <c r="AM50" s="378"/>
      <c r="AN50" s="378"/>
      <c r="AO50" s="378"/>
      <c r="AP50" s="378"/>
      <c r="AQ50" s="378"/>
      <c r="AR50" s="530" t="s">
        <v>506</v>
      </c>
      <c r="AS50" s="541">
        <v>0</v>
      </c>
      <c r="AT50" s="541" t="s">
        <v>831</v>
      </c>
      <c r="AU50" s="588" t="s">
        <v>328</v>
      </c>
      <c r="AV50" s="557" t="s">
        <v>506</v>
      </c>
      <c r="AW50" s="396" t="s">
        <v>852</v>
      </c>
      <c r="AX50" s="531" t="s">
        <v>850</v>
      </c>
      <c r="AY50" s="531" t="s">
        <v>850</v>
      </c>
      <c r="AZ50" s="532" t="s">
        <v>850</v>
      </c>
      <c r="BA50" s="589" t="s">
        <v>857</v>
      </c>
      <c r="BB50" s="554" t="s">
        <v>859</v>
      </c>
      <c r="BC50" s="550" t="s">
        <v>853</v>
      </c>
      <c r="BD50" s="602"/>
    </row>
    <row r="51" spans="26:56" x14ac:dyDescent="0.25">
      <c r="Z51" s="615"/>
      <c r="AA51" s="243"/>
      <c r="AB51" s="243"/>
      <c r="AC51" s="394"/>
      <c r="AD51" s="394"/>
      <c r="AE51" s="394"/>
      <c r="AF51" s="394"/>
      <c r="AG51" s="394"/>
      <c r="AH51" s="394"/>
      <c r="AI51" s="394"/>
      <c r="AJ51" s="394"/>
      <c r="AK51" s="394"/>
      <c r="AL51" s="394"/>
      <c r="AM51" s="394"/>
      <c r="AN51" s="394"/>
      <c r="AO51" s="394"/>
      <c r="AP51" s="394"/>
      <c r="AQ51" s="614"/>
      <c r="AR51" s="604" t="s">
        <v>506</v>
      </c>
      <c r="AS51" s="605">
        <v>0</v>
      </c>
      <c r="AT51" s="605" t="s">
        <v>328</v>
      </c>
      <c r="AU51" s="606" t="s">
        <v>831</v>
      </c>
      <c r="AV51" s="607" t="s">
        <v>506</v>
      </c>
      <c r="AW51" s="386" t="s">
        <v>852</v>
      </c>
      <c r="AX51" s="608" t="s">
        <v>850</v>
      </c>
      <c r="AY51" s="608" t="s">
        <v>850</v>
      </c>
      <c r="AZ51" s="609" t="s">
        <v>850</v>
      </c>
      <c r="BA51" s="610" t="s">
        <v>857</v>
      </c>
      <c r="BB51" s="611" t="s">
        <v>853</v>
      </c>
      <c r="BC51" s="612" t="s">
        <v>859</v>
      </c>
      <c r="BD51" s="602"/>
    </row>
    <row r="52" spans="26:56" x14ac:dyDescent="0.25">
      <c r="Z52" s="603"/>
      <c r="AA52" s="599"/>
      <c r="AB52" s="599"/>
      <c r="AC52" s="600"/>
      <c r="AD52" s="600"/>
      <c r="AE52" s="600"/>
      <c r="AF52" s="600"/>
      <c r="AG52" s="600"/>
      <c r="AH52" s="600"/>
      <c r="AI52" s="600"/>
      <c r="AJ52" s="600"/>
      <c r="AK52" s="600"/>
      <c r="AL52" s="600"/>
      <c r="AM52" s="600"/>
      <c r="AN52" s="600"/>
      <c r="AO52" s="600"/>
      <c r="AP52" s="600"/>
      <c r="AQ52" s="600"/>
      <c r="AR52" s="601"/>
      <c r="AS52" s="601"/>
      <c r="AT52" s="601"/>
      <c r="AU52" s="601"/>
      <c r="AV52" s="601"/>
      <c r="AW52" s="601"/>
      <c r="AX52" s="601"/>
      <c r="AY52" s="601"/>
      <c r="AZ52" s="601"/>
      <c r="BA52" s="601"/>
      <c r="BB52" s="601"/>
      <c r="BC52" s="601"/>
      <c r="BD52" s="613"/>
    </row>
  </sheetData>
  <mergeCells count="12">
    <mergeCell ref="BA3:BC3"/>
    <mergeCell ref="AA2:BC2"/>
    <mergeCell ref="AO3:AP3"/>
    <mergeCell ref="AA10:AB10"/>
    <mergeCell ref="AD10:AE10"/>
    <mergeCell ref="AR3:AU3"/>
    <mergeCell ref="AW3:AZ3"/>
    <mergeCell ref="B2:Y2"/>
    <mergeCell ref="AL3:AN3"/>
    <mergeCell ref="AH3:AJ3"/>
    <mergeCell ref="P3:S3"/>
    <mergeCell ref="M3:N3"/>
  </mergeCells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LJ66"/>
  <sheetViews>
    <sheetView showGridLines="0" zoomScaleNormal="100" workbookViewId="0">
      <pane ySplit="1" topLeftCell="A2" activePane="bottomLeft" state="frozen"/>
      <selection activeCell="U31" sqref="U31"/>
      <selection pane="bottomLeft" activeCell="U19" sqref="U19"/>
    </sheetView>
  </sheetViews>
  <sheetFormatPr defaultRowHeight="15" customHeight="1" x14ac:dyDescent="0.25"/>
  <cols>
    <col min="1" max="1" width="1.77734375" style="114" customWidth="1"/>
    <col min="2" max="3" width="8" style="250" customWidth="1"/>
    <col min="4" max="5" width="4.5546875" style="204" customWidth="1"/>
    <col min="6" max="6" width="4.5546875" style="172" customWidth="1"/>
    <col min="7" max="9" width="4.5546875" style="204" customWidth="1"/>
    <col min="10" max="12" width="4.5546875" style="179" customWidth="1"/>
    <col min="13" max="15" width="4.5546875" style="324" customWidth="1"/>
    <col min="16" max="16" width="1.77734375" style="179" customWidth="1"/>
    <col min="17" max="18" width="4.5546875" style="250" customWidth="1"/>
    <col min="19" max="27" width="4.5546875" style="179" customWidth="1"/>
    <col min="28" max="998" width="10.88671875" style="114" customWidth="1"/>
    <col min="999" max="16384" width="8.88671875" style="114"/>
  </cols>
  <sheetData>
    <row r="1" spans="1:27" ht="15" customHeight="1" x14ac:dyDescent="0.25">
      <c r="A1" s="241"/>
      <c r="B1" s="255" t="s">
        <v>543</v>
      </c>
      <c r="C1" s="255" t="s">
        <v>544</v>
      </c>
      <c r="D1" s="238" t="s">
        <v>537</v>
      </c>
      <c r="E1" s="238" t="s">
        <v>545</v>
      </c>
      <c r="F1" s="254"/>
      <c r="G1" s="1631" t="s">
        <v>546</v>
      </c>
      <c r="H1" s="1631"/>
      <c r="I1" s="1631"/>
      <c r="J1" s="1631"/>
      <c r="K1" s="1631"/>
      <c r="L1" s="1631"/>
      <c r="M1" s="1631"/>
      <c r="N1" s="1631"/>
      <c r="O1" s="1631"/>
      <c r="P1" s="188"/>
      <c r="Q1" s="935" t="s">
        <v>3678</v>
      </c>
      <c r="R1" s="114"/>
      <c r="S1" s="114"/>
      <c r="T1" s="114"/>
      <c r="U1" s="114"/>
      <c r="V1" s="114"/>
      <c r="W1" s="114"/>
      <c r="X1" s="114"/>
      <c r="Y1" s="114"/>
      <c r="Z1" s="114"/>
      <c r="AA1" s="114"/>
    </row>
    <row r="2" spans="1:27" ht="15" customHeight="1" x14ac:dyDescent="0.25">
      <c r="A2" s="241"/>
      <c r="B2" s="286"/>
      <c r="C2" s="279"/>
      <c r="D2" s="313">
        <f>IF(I2=0, 1, 0)</f>
        <v>1</v>
      </c>
      <c r="E2" s="313">
        <f>IF(MAX(G2:J2) = 3, 1, 0)</f>
        <v>0</v>
      </c>
      <c r="F2" s="256" t="s">
        <v>574</v>
      </c>
      <c r="G2" s="1629" t="s">
        <v>539</v>
      </c>
      <c r="H2" s="1630"/>
      <c r="I2" s="244">
        <v>0</v>
      </c>
      <c r="J2" s="245">
        <v>2</v>
      </c>
      <c r="K2" s="327"/>
      <c r="L2" s="325" t="s">
        <v>562</v>
      </c>
      <c r="M2" s="325" t="s">
        <v>563</v>
      </c>
      <c r="N2" s="325" t="s">
        <v>568</v>
      </c>
      <c r="O2" s="325" t="s">
        <v>570</v>
      </c>
      <c r="P2" s="188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</row>
    <row r="3" spans="1:27" ht="15" customHeight="1" x14ac:dyDescent="0.25">
      <c r="A3" s="241"/>
      <c r="B3" s="304" t="b">
        <v>0</v>
      </c>
      <c r="C3" s="304" t="b">
        <v>1</v>
      </c>
      <c r="D3" s="300">
        <f>IF(AND(D$2, B3), 1, 0)</f>
        <v>0</v>
      </c>
      <c r="E3" s="301">
        <f>IF(AND(E$2, C3), 1, 0)</f>
        <v>0</v>
      </c>
      <c r="F3" s="298">
        <f>COUNT(I$2:N$2) * 2 - AND(D3:E3) + NOT(OR(D3:E3))</f>
        <v>5</v>
      </c>
      <c r="G3" s="264">
        <v>0</v>
      </c>
      <c r="H3" s="265">
        <v>1</v>
      </c>
      <c r="I3" s="266">
        <v>2</v>
      </c>
      <c r="J3" s="265">
        <v>3</v>
      </c>
      <c r="K3" s="273">
        <v>4</v>
      </c>
      <c r="L3" s="287">
        <f>IF(D3, 1, 0)</f>
        <v>0</v>
      </c>
      <c r="M3" s="259">
        <f>IF(B3, 1, 0)</f>
        <v>0</v>
      </c>
      <c r="N3" s="287">
        <f ca="1">OFFSET(I2, 0, O3)</f>
        <v>0</v>
      </c>
      <c r="O3" s="287">
        <f>L3</f>
        <v>0</v>
      </c>
      <c r="P3" s="188"/>
      <c r="Q3" s="114"/>
      <c r="U3" s="114"/>
      <c r="V3" s="114"/>
      <c r="W3" s="114"/>
      <c r="X3" s="114"/>
      <c r="Y3" s="114"/>
      <c r="Z3" s="114"/>
      <c r="AA3" s="114"/>
    </row>
    <row r="4" spans="1:27" ht="15" customHeight="1" x14ac:dyDescent="0.25">
      <c r="A4" s="241"/>
      <c r="B4" s="279" t="b">
        <f>B3</f>
        <v>0</v>
      </c>
      <c r="C4" s="279" t="b">
        <f>C3</f>
        <v>1</v>
      </c>
      <c r="D4" s="309">
        <f t="shared" ref="D4:E5" si="0">D3</f>
        <v>0</v>
      </c>
      <c r="E4" s="311">
        <f t="shared" si="0"/>
        <v>0</v>
      </c>
      <c r="F4" s="299">
        <f>COUNT(G3:K3) - F3</f>
        <v>0</v>
      </c>
      <c r="G4" s="208" t="s">
        <v>536</v>
      </c>
      <c r="H4" s="209" t="s">
        <v>536</v>
      </c>
      <c r="I4" s="209" t="s">
        <v>536</v>
      </c>
      <c r="J4" s="209" t="s">
        <v>536</v>
      </c>
      <c r="K4" s="336" t="s">
        <v>268</v>
      </c>
      <c r="L4" s="328">
        <f>L3+2</f>
        <v>2</v>
      </c>
      <c r="M4" s="328">
        <f>M3+1</f>
        <v>1</v>
      </c>
      <c r="N4" s="328">
        <f ca="1">IF(O4 &gt; COUNTA(I2:K2) - 1, COLUMNS(G4:J4), OFFSET(I2, 0, O4))</f>
        <v>2</v>
      </c>
      <c r="O4" s="328">
        <f>O3+1</f>
        <v>1</v>
      </c>
      <c r="P4" s="188"/>
      <c r="Q4" s="334"/>
      <c r="U4" s="114"/>
      <c r="V4" s="114"/>
      <c r="W4" s="114"/>
      <c r="X4" s="114"/>
      <c r="Y4" s="114"/>
      <c r="Z4" s="114"/>
      <c r="AA4" s="114"/>
    </row>
    <row r="5" spans="1:27" ht="15" customHeight="1" x14ac:dyDescent="0.25">
      <c r="A5" s="241"/>
      <c r="B5" s="282" t="b">
        <f>B4</f>
        <v>0</v>
      </c>
      <c r="C5" s="282" t="b">
        <f>C4</f>
        <v>1</v>
      </c>
      <c r="D5" s="310">
        <f t="shared" si="0"/>
        <v>0</v>
      </c>
      <c r="E5" s="312">
        <f t="shared" si="0"/>
        <v>0</v>
      </c>
      <c r="F5" s="306"/>
      <c r="G5" s="276" t="s">
        <v>359</v>
      </c>
      <c r="H5" s="274" t="s">
        <v>538</v>
      </c>
      <c r="I5" s="275" t="s">
        <v>359</v>
      </c>
      <c r="J5" s="274" t="s">
        <v>538</v>
      </c>
      <c r="K5" s="274"/>
      <c r="L5" s="330">
        <f>IF(L4+2 &lt; F3, L4+2, "-")</f>
        <v>4</v>
      </c>
      <c r="M5" s="330">
        <f>M4+2</f>
        <v>3</v>
      </c>
      <c r="N5" s="326">
        <f ca="1">IF(O5 &gt; COUNTA(I2:K2) - 1, COLUMNS(G5:J5), OFFSET(I2, 0, O5))</f>
        <v>4</v>
      </c>
      <c r="O5" s="326">
        <f>O4+1</f>
        <v>2</v>
      </c>
      <c r="P5" s="188"/>
      <c r="Q5" s="114"/>
      <c r="U5" s="114"/>
      <c r="V5" s="114"/>
      <c r="W5" s="114"/>
      <c r="X5" s="114"/>
      <c r="Y5" s="114"/>
      <c r="Z5" s="114"/>
      <c r="AA5" s="114"/>
    </row>
    <row r="6" spans="1:27" ht="15" customHeight="1" x14ac:dyDescent="0.25">
      <c r="A6" s="241"/>
      <c r="B6" s="304" t="b">
        <v>1</v>
      </c>
      <c r="C6" s="305" t="b">
        <v>0</v>
      </c>
      <c r="D6" s="302">
        <f>IF(AND(D$2, B6), 1, 0)</f>
        <v>1</v>
      </c>
      <c r="E6" s="301">
        <f>IF(AND(E$2, C6), 1, 0)</f>
        <v>0</v>
      </c>
      <c r="F6" s="294">
        <f>COUNT(I$2:N$2) * 2 - AND(D6:E6) + NOT(OR(D6:E6))</f>
        <v>4</v>
      </c>
      <c r="G6" s="223">
        <v>0</v>
      </c>
      <c r="H6" s="224">
        <v>1</v>
      </c>
      <c r="I6" s="225">
        <v>2</v>
      </c>
      <c r="J6" s="230">
        <v>3</v>
      </c>
      <c r="K6" s="226"/>
      <c r="L6" s="337">
        <f>IF(D6, 1, 0)</f>
        <v>1</v>
      </c>
      <c r="M6" s="258">
        <f>IF(B6, 1, 0)</f>
        <v>1</v>
      </c>
      <c r="N6" s="337">
        <f ca="1">OFFSET(I2, 0, O6)</f>
        <v>2</v>
      </c>
      <c r="O6" s="337">
        <f>L6</f>
        <v>1</v>
      </c>
      <c r="P6" s="188"/>
      <c r="Q6" s="114"/>
      <c r="U6" s="114"/>
      <c r="V6" s="114"/>
      <c r="W6" s="114"/>
      <c r="X6" s="114"/>
      <c r="Y6" s="114"/>
      <c r="Z6" s="114"/>
      <c r="AA6" s="114"/>
    </row>
    <row r="7" spans="1:27" ht="15" customHeight="1" x14ac:dyDescent="0.25">
      <c r="A7" s="241"/>
      <c r="B7" s="279" t="b">
        <f>B6</f>
        <v>1</v>
      </c>
      <c r="C7" s="279" t="b">
        <f>C6</f>
        <v>0</v>
      </c>
      <c r="D7" s="309">
        <f t="shared" ref="D7:D8" si="1">D6</f>
        <v>1</v>
      </c>
      <c r="E7" s="311">
        <f t="shared" ref="E7:E8" si="2">E6</f>
        <v>0</v>
      </c>
      <c r="F7" s="297">
        <f>COUNT(G6:K6) - F6</f>
        <v>0</v>
      </c>
      <c r="G7" s="227" t="s">
        <v>560</v>
      </c>
      <c r="H7" s="228" t="s">
        <v>536</v>
      </c>
      <c r="I7" s="228" t="s">
        <v>536</v>
      </c>
      <c r="J7" s="228" t="s">
        <v>536</v>
      </c>
      <c r="K7" s="228" t="s">
        <v>536</v>
      </c>
      <c r="L7" s="337">
        <f>L6+2</f>
        <v>3</v>
      </c>
      <c r="M7" s="337">
        <f>M6+2</f>
        <v>3</v>
      </c>
      <c r="N7" s="337">
        <f ca="1">IF(O7 &gt; COUNTA(I2:K2) - 1, COLUMNS(G7:J7), OFFSET(I2, 0, O7))</f>
        <v>4</v>
      </c>
      <c r="O7" s="337">
        <f t="shared" ref="O7" si="3">O6+1</f>
        <v>2</v>
      </c>
      <c r="P7" s="188"/>
      <c r="Q7" s="114"/>
      <c r="V7" s="114"/>
      <c r="W7" s="114"/>
      <c r="X7" s="114"/>
      <c r="Y7" s="114"/>
      <c r="Z7" s="114"/>
      <c r="AA7" s="114"/>
    </row>
    <row r="8" spans="1:27" ht="15" customHeight="1" x14ac:dyDescent="0.25">
      <c r="A8" s="241"/>
      <c r="B8" s="282" t="b">
        <f>B7</f>
        <v>1</v>
      </c>
      <c r="C8" s="282" t="b">
        <f>C7</f>
        <v>0</v>
      </c>
      <c r="D8" s="310">
        <f t="shared" si="1"/>
        <v>1</v>
      </c>
      <c r="E8" s="312">
        <f t="shared" si="2"/>
        <v>0</v>
      </c>
      <c r="F8" s="306"/>
      <c r="G8" s="227" t="s">
        <v>359</v>
      </c>
      <c r="H8" s="228" t="s">
        <v>538</v>
      </c>
      <c r="I8" s="215" t="s">
        <v>359</v>
      </c>
      <c r="J8" s="228" t="s">
        <v>538</v>
      </c>
      <c r="K8" s="228"/>
      <c r="L8" s="338" t="str">
        <f>IF(L7+2 &lt; F6, L7+2, "-")</f>
        <v>-</v>
      </c>
      <c r="M8" s="338" t="s">
        <v>560</v>
      </c>
      <c r="N8" s="339" t="s">
        <v>560</v>
      </c>
      <c r="O8" s="339" t="s">
        <v>560</v>
      </c>
      <c r="P8" s="188"/>
      <c r="Q8" s="114"/>
      <c r="U8" s="114"/>
      <c r="V8" s="114"/>
      <c r="W8" s="114"/>
      <c r="X8" s="114"/>
      <c r="Y8" s="114"/>
      <c r="Z8" s="114"/>
      <c r="AA8" s="114"/>
    </row>
    <row r="9" spans="1:27" ht="15" customHeight="1" x14ac:dyDescent="0.25">
      <c r="A9" s="241"/>
      <c r="B9" s="304" t="b">
        <v>0</v>
      </c>
      <c r="C9" s="305" t="b">
        <v>0</v>
      </c>
      <c r="D9" s="300">
        <f>IF(AND(D$2, B9), 1, 0)</f>
        <v>0</v>
      </c>
      <c r="E9" s="301">
        <f>IF(AND(E$2, C9), 1, 0)</f>
        <v>0</v>
      </c>
      <c r="F9" s="287">
        <f>COUNT(I$2:N$2) * 2 - AND(D9:E9) + NOT(OR(D9:E9))</f>
        <v>5</v>
      </c>
      <c r="G9" s="264">
        <v>0</v>
      </c>
      <c r="H9" s="265">
        <v>1</v>
      </c>
      <c r="I9" s="266">
        <v>2</v>
      </c>
      <c r="J9" s="265">
        <v>3</v>
      </c>
      <c r="K9" s="273">
        <v>4</v>
      </c>
      <c r="L9" s="287">
        <f>IF(D9, 1, 0)</f>
        <v>0</v>
      </c>
      <c r="M9" s="259">
        <f>IF(B9, 1, 0)</f>
        <v>0</v>
      </c>
      <c r="N9" s="287">
        <f ca="1">OFFSET(I2, 0, O9)</f>
        <v>0</v>
      </c>
      <c r="O9" s="287">
        <f>L9</f>
        <v>0</v>
      </c>
      <c r="P9" s="188"/>
      <c r="Q9" s="114"/>
      <c r="U9" s="114"/>
      <c r="V9" s="114"/>
      <c r="W9" s="114"/>
      <c r="X9" s="114"/>
      <c r="Y9" s="114"/>
      <c r="Z9" s="114"/>
      <c r="AA9" s="114"/>
    </row>
    <row r="10" spans="1:27" ht="15" customHeight="1" x14ac:dyDescent="0.25">
      <c r="A10" s="241"/>
      <c r="B10" s="279" t="b">
        <f>B9</f>
        <v>0</v>
      </c>
      <c r="C10" s="279" t="b">
        <f>C9</f>
        <v>0</v>
      </c>
      <c r="D10" s="309">
        <f t="shared" ref="D10:D11" si="4">D9</f>
        <v>0</v>
      </c>
      <c r="E10" s="311">
        <f t="shared" ref="E10:E11" si="5">E9</f>
        <v>0</v>
      </c>
      <c r="F10" s="296">
        <f>COUNT(G9:K9) - F9</f>
        <v>0</v>
      </c>
      <c r="G10" s="208" t="s">
        <v>536</v>
      </c>
      <c r="H10" s="209" t="s">
        <v>536</v>
      </c>
      <c r="I10" s="209" t="s">
        <v>536</v>
      </c>
      <c r="J10" s="209" t="s">
        <v>536</v>
      </c>
      <c r="K10" s="274" t="s">
        <v>536</v>
      </c>
      <c r="L10" s="328">
        <f>L9+2</f>
        <v>2</v>
      </c>
      <c r="M10" s="328">
        <f>M9+1</f>
        <v>1</v>
      </c>
      <c r="N10" s="328">
        <f>J2</f>
        <v>2</v>
      </c>
      <c r="O10" s="328">
        <f t="shared" ref="O10:O13" si="6">O9+1</f>
        <v>1</v>
      </c>
      <c r="P10" s="188"/>
      <c r="Q10" s="114"/>
      <c r="U10" s="114"/>
      <c r="V10" s="114"/>
      <c r="W10" s="114"/>
      <c r="X10" s="114"/>
      <c r="Y10" s="114"/>
      <c r="Z10" s="114"/>
      <c r="AA10" s="114"/>
    </row>
    <row r="11" spans="1:27" ht="15" customHeight="1" x14ac:dyDescent="0.25">
      <c r="A11" s="241"/>
      <c r="B11" s="282" t="b">
        <f>B10</f>
        <v>0</v>
      </c>
      <c r="C11" s="282" t="b">
        <f>C10</f>
        <v>0</v>
      </c>
      <c r="D11" s="310">
        <f t="shared" si="4"/>
        <v>0</v>
      </c>
      <c r="E11" s="312">
        <f t="shared" si="5"/>
        <v>0</v>
      </c>
      <c r="F11" s="306"/>
      <c r="G11" s="276" t="s">
        <v>359</v>
      </c>
      <c r="H11" s="274" t="s">
        <v>538</v>
      </c>
      <c r="I11" s="275" t="s">
        <v>359</v>
      </c>
      <c r="J11" s="274" t="s">
        <v>538</v>
      </c>
      <c r="K11" s="274"/>
      <c r="L11" s="330">
        <f>IF(L10+2 &lt; F9, L10+2, "-")</f>
        <v>4</v>
      </c>
      <c r="M11" s="330">
        <f>M10+2</f>
        <v>3</v>
      </c>
      <c r="N11" s="326">
        <f>COUNTA(G11:J11)</f>
        <v>4</v>
      </c>
      <c r="O11" s="326">
        <f t="shared" si="6"/>
        <v>2</v>
      </c>
      <c r="P11" s="188"/>
      <c r="Q11" s="114"/>
      <c r="U11" s="114"/>
      <c r="V11" s="114"/>
      <c r="W11" s="114"/>
      <c r="X11" s="114"/>
      <c r="Y11" s="114"/>
      <c r="Z11" s="114"/>
      <c r="AA11" s="114"/>
    </row>
    <row r="12" spans="1:27" ht="15" customHeight="1" x14ac:dyDescent="0.25">
      <c r="A12" s="241"/>
      <c r="B12" s="304" t="b">
        <v>1</v>
      </c>
      <c r="C12" s="305" t="b">
        <v>1</v>
      </c>
      <c r="D12" s="302">
        <f>IF(AND(D$2, B12), 1, 0)</f>
        <v>1</v>
      </c>
      <c r="E12" s="301">
        <f>IF(AND(E$2, C12), 1, 0)</f>
        <v>0</v>
      </c>
      <c r="F12" s="258">
        <f>COUNT(I$2:N$2) * 2 - AND(D12:E12) + NOT(OR(D12:E12))</f>
        <v>4</v>
      </c>
      <c r="G12" s="223">
        <v>0</v>
      </c>
      <c r="H12" s="224">
        <v>1</v>
      </c>
      <c r="I12" s="225">
        <v>2</v>
      </c>
      <c r="J12" s="230">
        <v>3</v>
      </c>
      <c r="K12" s="226"/>
      <c r="L12" s="294">
        <f>IF(D12, 1, 0)</f>
        <v>1</v>
      </c>
      <c r="M12" s="257">
        <f>IF(B12, 1, 0)</f>
        <v>1</v>
      </c>
      <c r="N12" s="294">
        <f ca="1">OFFSET(I2, 0, O12)</f>
        <v>2</v>
      </c>
      <c r="O12" s="294">
        <f>L12</f>
        <v>1</v>
      </c>
      <c r="P12" s="188"/>
      <c r="Q12" s="114"/>
      <c r="U12" s="114"/>
      <c r="V12" s="114"/>
      <c r="W12" s="114"/>
      <c r="X12" s="114"/>
      <c r="Y12" s="114"/>
      <c r="Z12" s="114"/>
      <c r="AA12" s="114"/>
    </row>
    <row r="13" spans="1:27" ht="15" customHeight="1" x14ac:dyDescent="0.25">
      <c r="A13" s="241"/>
      <c r="B13" s="279" t="b">
        <f>B12</f>
        <v>1</v>
      </c>
      <c r="C13" s="279" t="b">
        <f>C12</f>
        <v>1</v>
      </c>
      <c r="D13" s="309">
        <f t="shared" ref="D13:D14" si="7">D12</f>
        <v>1</v>
      </c>
      <c r="E13" s="311">
        <f t="shared" ref="E13:E14" si="8">E12</f>
        <v>0</v>
      </c>
      <c r="F13" s="260">
        <f>COUNT(G12:K12) - F12</f>
        <v>0</v>
      </c>
      <c r="G13" s="227" t="s">
        <v>560</v>
      </c>
      <c r="H13" s="228" t="s">
        <v>536</v>
      </c>
      <c r="I13" s="228" t="s">
        <v>536</v>
      </c>
      <c r="J13" s="228" t="s">
        <v>536</v>
      </c>
      <c r="K13" s="335" t="s">
        <v>268</v>
      </c>
      <c r="L13" s="337">
        <f>L12+2</f>
        <v>3</v>
      </c>
      <c r="M13" s="337">
        <f>M12+2</f>
        <v>3</v>
      </c>
      <c r="N13" s="337">
        <f ca="1">IF(O13 &gt; COUNTA(I2:K2) - 1, COLUMNS(G13:J13), OFFSET(I2, 0, O13))</f>
        <v>4</v>
      </c>
      <c r="O13" s="337">
        <f t="shared" si="6"/>
        <v>2</v>
      </c>
      <c r="P13" s="188"/>
      <c r="Q13" s="114"/>
      <c r="U13" s="114"/>
      <c r="V13" s="114"/>
      <c r="W13" s="114"/>
      <c r="X13" s="114"/>
      <c r="Y13" s="114"/>
      <c r="Z13" s="114"/>
      <c r="AA13" s="114"/>
    </row>
    <row r="14" spans="1:27" ht="15" customHeight="1" x14ac:dyDescent="0.25">
      <c r="A14" s="241"/>
      <c r="B14" s="282" t="b">
        <f>B13</f>
        <v>1</v>
      </c>
      <c r="C14" s="282" t="b">
        <f>C13</f>
        <v>1</v>
      </c>
      <c r="D14" s="310">
        <f t="shared" si="7"/>
        <v>1</v>
      </c>
      <c r="E14" s="312">
        <f t="shared" si="8"/>
        <v>0</v>
      </c>
      <c r="F14" s="307"/>
      <c r="G14" s="227" t="s">
        <v>359</v>
      </c>
      <c r="H14" s="228" t="s">
        <v>538</v>
      </c>
      <c r="I14" s="215" t="s">
        <v>359</v>
      </c>
      <c r="J14" s="228" t="s">
        <v>538</v>
      </c>
      <c r="K14" s="228"/>
      <c r="L14" s="338" t="str">
        <f>IF(L13+2 &lt; F12, L13+2, "-")</f>
        <v>-</v>
      </c>
      <c r="M14" s="338" t="s">
        <v>560</v>
      </c>
      <c r="N14" s="339" t="s">
        <v>560</v>
      </c>
      <c r="O14" s="339" t="s">
        <v>560</v>
      </c>
      <c r="P14" s="188"/>
      <c r="Q14" s="114"/>
      <c r="U14" s="114"/>
      <c r="V14" s="114"/>
      <c r="W14" s="114"/>
      <c r="X14" s="114"/>
      <c r="Y14" s="114"/>
      <c r="Z14" s="114"/>
      <c r="AA14" s="114"/>
    </row>
    <row r="15" spans="1:27" ht="15" customHeight="1" x14ac:dyDescent="0.25">
      <c r="A15" s="241"/>
      <c r="B15" s="254"/>
      <c r="C15" s="254"/>
      <c r="D15" s="254"/>
      <c r="E15" s="254"/>
      <c r="F15" s="254"/>
      <c r="G15" s="243"/>
      <c r="H15" s="243"/>
      <c r="I15" s="243"/>
      <c r="J15" s="237"/>
      <c r="K15" s="237"/>
      <c r="L15" s="322"/>
      <c r="M15" s="322"/>
      <c r="N15" s="237"/>
      <c r="O15" s="237"/>
      <c r="P15" s="188"/>
      <c r="Q15" s="114"/>
      <c r="U15" s="114"/>
      <c r="V15" s="114"/>
      <c r="W15" s="114"/>
      <c r="X15" s="114"/>
      <c r="Y15" s="114"/>
      <c r="Z15" s="114"/>
      <c r="AA15" s="114"/>
    </row>
    <row r="16" spans="1:27" ht="15" customHeight="1" x14ac:dyDescent="0.25">
      <c r="A16" s="241"/>
      <c r="B16" s="280"/>
      <c r="C16" s="280"/>
      <c r="D16" s="313">
        <f>IF(I16=0, 1, 0)</f>
        <v>1</v>
      </c>
      <c r="E16" s="313">
        <f>IF(MAX(I16:J16) = 3, 1, 0)</f>
        <v>1</v>
      </c>
      <c r="F16" s="256" t="s">
        <v>574</v>
      </c>
      <c r="G16" s="1629" t="s">
        <v>539</v>
      </c>
      <c r="H16" s="1630"/>
      <c r="I16" s="244">
        <v>0</v>
      </c>
      <c r="J16" s="245">
        <v>3</v>
      </c>
      <c r="K16" s="327"/>
      <c r="L16" s="325" t="s">
        <v>562</v>
      </c>
      <c r="M16" s="325" t="s">
        <v>563</v>
      </c>
      <c r="N16" s="325" t="s">
        <v>568</v>
      </c>
      <c r="O16" s="325" t="s">
        <v>570</v>
      </c>
      <c r="P16" s="261"/>
      <c r="U16" s="114"/>
    </row>
    <row r="17" spans="1:25" ht="15" customHeight="1" x14ac:dyDescent="0.25">
      <c r="A17" s="241"/>
      <c r="B17" s="304" t="b">
        <v>0</v>
      </c>
      <c r="C17" s="305" t="b">
        <v>1</v>
      </c>
      <c r="D17" s="303">
        <f>IF(AND(D$16, B17), 1, 0)</f>
        <v>0</v>
      </c>
      <c r="E17" s="301">
        <f>IF(AND(E$16, C17), 1, 0)</f>
        <v>1</v>
      </c>
      <c r="F17" s="290">
        <f>COUNT(I$16:N$16) * 2 - AND(D17:E17) + NOT(OR(D17:E17))</f>
        <v>4</v>
      </c>
      <c r="G17" s="268">
        <v>0</v>
      </c>
      <c r="H17" s="269">
        <v>1</v>
      </c>
      <c r="I17" s="270">
        <v>2</v>
      </c>
      <c r="J17" s="272">
        <v>3</v>
      </c>
      <c r="K17" s="270"/>
      <c r="L17" s="290">
        <f>IF(D17, 1, 0)</f>
        <v>0</v>
      </c>
      <c r="M17" s="290">
        <f>IF(B17, 1, 0)</f>
        <v>0</v>
      </c>
      <c r="N17" s="290">
        <f ca="1">OFFSET(I16, 0, O17)</f>
        <v>0</v>
      </c>
      <c r="O17" s="290">
        <f>L17</f>
        <v>0</v>
      </c>
      <c r="P17" s="261"/>
    </row>
    <row r="18" spans="1:25" ht="15" customHeight="1" x14ac:dyDescent="0.25">
      <c r="A18" s="241"/>
      <c r="B18" s="279" t="b">
        <f>B17</f>
        <v>0</v>
      </c>
      <c r="C18" s="279" t="b">
        <f>C17</f>
        <v>1</v>
      </c>
      <c r="D18" s="309">
        <f t="shared" ref="D18:D19" si="9">D17</f>
        <v>0</v>
      </c>
      <c r="E18" s="311">
        <f t="shared" ref="E18:E19" si="10">E17</f>
        <v>1</v>
      </c>
      <c r="F18" s="291">
        <f>COUNT(G17:K17) - F17</f>
        <v>0</v>
      </c>
      <c r="G18" s="205" t="s">
        <v>536</v>
      </c>
      <c r="H18" s="207" t="s">
        <v>536</v>
      </c>
      <c r="I18" s="207" t="s">
        <v>536</v>
      </c>
      <c r="J18" s="207" t="s">
        <v>536</v>
      </c>
      <c r="K18" s="207"/>
      <c r="L18" s="331">
        <f>L17+2</f>
        <v>2</v>
      </c>
      <c r="M18" s="331">
        <f>M17+1</f>
        <v>1</v>
      </c>
      <c r="N18" s="331">
        <f ca="1">IF(O18 &gt; COUNTA(I16:K16) - 1, COLUMNS(G18:J18), OFFSET(I16, 0, O18))</f>
        <v>3</v>
      </c>
      <c r="O18" s="331">
        <f>O17+1</f>
        <v>1</v>
      </c>
      <c r="P18" s="261"/>
    </row>
    <row r="19" spans="1:25" ht="15" customHeight="1" x14ac:dyDescent="0.25">
      <c r="A19" s="241"/>
      <c r="B19" s="282" t="b">
        <f>B18</f>
        <v>0</v>
      </c>
      <c r="C19" s="282" t="b">
        <f>C18</f>
        <v>1</v>
      </c>
      <c r="D19" s="310">
        <f t="shared" si="9"/>
        <v>0</v>
      </c>
      <c r="E19" s="312">
        <f t="shared" si="10"/>
        <v>1</v>
      </c>
      <c r="F19" s="254"/>
      <c r="G19" s="229" t="s">
        <v>359</v>
      </c>
      <c r="H19" s="207" t="s">
        <v>538</v>
      </c>
      <c r="I19" s="207" t="s">
        <v>538</v>
      </c>
      <c r="J19" s="206" t="s">
        <v>359</v>
      </c>
      <c r="K19" s="207"/>
      <c r="L19" s="332" t="str">
        <f>IF(L18+2 &lt; F17, L18+2, "-")</f>
        <v>-</v>
      </c>
      <c r="M19" s="332" t="s">
        <v>560</v>
      </c>
      <c r="N19" s="340" t="s">
        <v>560</v>
      </c>
      <c r="O19" s="340" t="s">
        <v>560</v>
      </c>
      <c r="P19" s="261"/>
    </row>
    <row r="20" spans="1:25" ht="15" customHeight="1" x14ac:dyDescent="0.25">
      <c r="A20" s="254"/>
      <c r="B20" s="304" t="b">
        <v>1</v>
      </c>
      <c r="C20" s="305" t="b">
        <v>0</v>
      </c>
      <c r="D20" s="300">
        <f>IF(AND(D$16, B20), 1, 0)</f>
        <v>1</v>
      </c>
      <c r="E20" s="301">
        <f>IF(AND(E$16, C20), 1, 0)</f>
        <v>0</v>
      </c>
      <c r="F20" s="294">
        <f>COUNT(I$16:N$16) * 2 - AND(D20:E20) + NOT(OR(D20:E20))</f>
        <v>4</v>
      </c>
      <c r="G20" s="213">
        <v>0</v>
      </c>
      <c r="H20" s="214">
        <v>1</v>
      </c>
      <c r="I20" s="216">
        <v>2</v>
      </c>
      <c r="J20" s="231">
        <v>3</v>
      </c>
      <c r="K20" s="216"/>
      <c r="L20" s="294">
        <f>IF(D20, 1, 0)</f>
        <v>1</v>
      </c>
      <c r="M20" s="294">
        <f>IF(B20, 1, 0)</f>
        <v>1</v>
      </c>
      <c r="N20" s="294">
        <f ca="1">OFFSET(I16, 0, O20)</f>
        <v>3</v>
      </c>
      <c r="O20" s="294">
        <f>L20</f>
        <v>1</v>
      </c>
      <c r="P20" s="261"/>
    </row>
    <row r="21" spans="1:25" ht="15" customHeight="1" x14ac:dyDescent="0.25">
      <c r="A21" s="241"/>
      <c r="B21" s="279" t="b">
        <f>B20</f>
        <v>1</v>
      </c>
      <c r="C21" s="279" t="b">
        <f>C20</f>
        <v>0</v>
      </c>
      <c r="D21" s="309">
        <f t="shared" ref="D21:D22" si="11">D20</f>
        <v>1</v>
      </c>
      <c r="E21" s="311">
        <f t="shared" ref="E21:E22" si="12">E20</f>
        <v>0</v>
      </c>
      <c r="F21" s="295">
        <f>COUNT(G20:K20) - F20</f>
        <v>0</v>
      </c>
      <c r="G21" s="227" t="s">
        <v>560</v>
      </c>
      <c r="H21" s="228" t="s">
        <v>536</v>
      </c>
      <c r="I21" s="228" t="s">
        <v>536</v>
      </c>
      <c r="J21" s="228" t="s">
        <v>536</v>
      </c>
      <c r="K21" s="228" t="s">
        <v>536</v>
      </c>
      <c r="L21" s="337">
        <f>L20+2</f>
        <v>3</v>
      </c>
      <c r="M21" s="337">
        <f>M20+3</f>
        <v>4</v>
      </c>
      <c r="N21" s="337">
        <f ca="1">IF(O21 &gt; COUNTA(I16:K16) - 1, COLUMNS(G21:J21), OFFSET(I16, 0, O21))</f>
        <v>4</v>
      </c>
      <c r="O21" s="337">
        <f t="shared" ref="O21" si="13">O20+1</f>
        <v>2</v>
      </c>
      <c r="P21" s="261"/>
    </row>
    <row r="22" spans="1:25" ht="15" customHeight="1" x14ac:dyDescent="0.25">
      <c r="A22" s="241"/>
      <c r="B22" s="282" t="b">
        <f>B21</f>
        <v>1</v>
      </c>
      <c r="C22" s="282" t="b">
        <f>C21</f>
        <v>0</v>
      </c>
      <c r="D22" s="310">
        <f t="shared" si="11"/>
        <v>1</v>
      </c>
      <c r="E22" s="312">
        <f t="shared" si="12"/>
        <v>0</v>
      </c>
      <c r="F22" s="254"/>
      <c r="G22" s="227" t="s">
        <v>359</v>
      </c>
      <c r="H22" s="228" t="s">
        <v>538</v>
      </c>
      <c r="I22" s="228" t="s">
        <v>538</v>
      </c>
      <c r="J22" s="215" t="s">
        <v>359</v>
      </c>
      <c r="K22" s="228"/>
      <c r="L22" s="338" t="str">
        <f>IF(L21+2 &lt; F20, L21+2, "-")</f>
        <v>-</v>
      </c>
      <c r="M22" s="338" t="s">
        <v>560</v>
      </c>
      <c r="N22" s="339" t="s">
        <v>560</v>
      </c>
      <c r="O22" s="339" t="s">
        <v>560</v>
      </c>
      <c r="P22" s="261"/>
    </row>
    <row r="23" spans="1:25" ht="15" customHeight="1" x14ac:dyDescent="0.25">
      <c r="A23" s="241"/>
      <c r="B23" s="304" t="b">
        <v>0</v>
      </c>
      <c r="C23" s="305" t="b">
        <v>0</v>
      </c>
      <c r="D23" s="302">
        <f>IF(AND(D$16, B23), 1, 0)</f>
        <v>0</v>
      </c>
      <c r="E23" s="301">
        <f>IF(AND(E$16, C23), 1, 0)</f>
        <v>0</v>
      </c>
      <c r="F23" s="287">
        <f>COUNT(I$16:N$16) * 2 - AND(D23:E23) + NOT(OR(D23:E23))</f>
        <v>5</v>
      </c>
      <c r="G23" s="264">
        <v>0</v>
      </c>
      <c r="H23" s="265">
        <v>1</v>
      </c>
      <c r="I23" s="266">
        <v>2</v>
      </c>
      <c r="J23" s="265">
        <v>3</v>
      </c>
      <c r="K23" s="273">
        <v>4</v>
      </c>
      <c r="L23" s="287">
        <f>IF(D23, 1, 0)</f>
        <v>0</v>
      </c>
      <c r="M23" s="287">
        <f>IF(B23, 1, 0)</f>
        <v>0</v>
      </c>
      <c r="N23" s="287">
        <f ca="1">OFFSET(I16, 0, O23)</f>
        <v>0</v>
      </c>
      <c r="O23" s="287">
        <f>L23</f>
        <v>0</v>
      </c>
      <c r="P23" s="261"/>
    </row>
    <row r="24" spans="1:25" ht="15" customHeight="1" x14ac:dyDescent="0.25">
      <c r="A24" s="254"/>
      <c r="B24" s="279" t="b">
        <f>B23</f>
        <v>0</v>
      </c>
      <c r="C24" s="279" t="b">
        <f>C23</f>
        <v>0</v>
      </c>
      <c r="D24" s="309">
        <f t="shared" ref="D24:D25" si="14">D23</f>
        <v>0</v>
      </c>
      <c r="E24" s="311">
        <f t="shared" ref="E24:E25" si="15">E23</f>
        <v>0</v>
      </c>
      <c r="F24" s="289">
        <f>COUNT(G23:K23) - F23</f>
        <v>0</v>
      </c>
      <c r="G24" s="208" t="s">
        <v>536</v>
      </c>
      <c r="H24" s="209" t="s">
        <v>536</v>
      </c>
      <c r="I24" s="209" t="s">
        <v>536</v>
      </c>
      <c r="J24" s="209" t="s">
        <v>536</v>
      </c>
      <c r="K24" s="209" t="s">
        <v>536</v>
      </c>
      <c r="L24" s="328">
        <f>L23+2</f>
        <v>2</v>
      </c>
      <c r="M24" s="328">
        <f>M23+1</f>
        <v>1</v>
      </c>
      <c r="N24" s="328">
        <f>J16</f>
        <v>3</v>
      </c>
      <c r="O24" s="328">
        <f t="shared" ref="O24:O25" si="16">O23+1</f>
        <v>1</v>
      </c>
      <c r="P24" s="261"/>
    </row>
    <row r="25" spans="1:25" ht="15" customHeight="1" x14ac:dyDescent="0.25">
      <c r="A25" s="241"/>
      <c r="B25" s="282" t="b">
        <f>B24</f>
        <v>0</v>
      </c>
      <c r="C25" s="282" t="b">
        <f>C24</f>
        <v>0</v>
      </c>
      <c r="D25" s="310">
        <f t="shared" si="14"/>
        <v>0</v>
      </c>
      <c r="E25" s="312">
        <f t="shared" si="15"/>
        <v>0</v>
      </c>
      <c r="F25" s="254"/>
      <c r="G25" s="232" t="s">
        <v>359</v>
      </c>
      <c r="H25" s="209" t="s">
        <v>538</v>
      </c>
      <c r="I25" s="209" t="s">
        <v>538</v>
      </c>
      <c r="J25" s="233" t="s">
        <v>359</v>
      </c>
      <c r="K25" s="209"/>
      <c r="L25" s="330">
        <f>IF(L24+2 &lt; F23, L24+2, "-")</f>
        <v>4</v>
      </c>
      <c r="M25" s="330">
        <f>M24+3</f>
        <v>4</v>
      </c>
      <c r="N25" s="326">
        <f>COUNTA(G25:J25)</f>
        <v>4</v>
      </c>
      <c r="O25" s="326">
        <f t="shared" si="16"/>
        <v>2</v>
      </c>
      <c r="P25" s="261"/>
    </row>
    <row r="26" spans="1:25" ht="15" customHeight="1" x14ac:dyDescent="0.25">
      <c r="A26" s="241"/>
      <c r="B26" s="304" t="b">
        <v>1</v>
      </c>
      <c r="C26" s="305" t="b">
        <v>1</v>
      </c>
      <c r="D26" s="302">
        <f>IF(AND(D$16, B26), 1, 0)</f>
        <v>1</v>
      </c>
      <c r="E26" s="301">
        <f>IF(AND(E$16, C26), 1, 0)</f>
        <v>1</v>
      </c>
      <c r="F26" s="292">
        <f>COUNT(I$16:N$16) * 2 - AND(D26:E26) + NOT(OR(D26:E26))</f>
        <v>3</v>
      </c>
      <c r="G26" s="210">
        <v>0</v>
      </c>
      <c r="H26" s="212">
        <v>1</v>
      </c>
      <c r="I26" s="211">
        <v>2</v>
      </c>
      <c r="J26" s="212"/>
      <c r="K26" s="211"/>
      <c r="L26" s="292">
        <f>IF(D26, 1, 0)</f>
        <v>1</v>
      </c>
      <c r="M26" s="292">
        <f>IF(B26, 1, 0)</f>
        <v>1</v>
      </c>
      <c r="N26" s="292">
        <f ca="1">OFFSET(I16, 0, O26)</f>
        <v>3</v>
      </c>
      <c r="O26" s="292">
        <f>L26</f>
        <v>1</v>
      </c>
      <c r="P26" s="261"/>
      <c r="R26" s="172" t="s">
        <v>569</v>
      </c>
    </row>
    <row r="27" spans="1:25" ht="15" customHeight="1" x14ac:dyDescent="0.25">
      <c r="A27" s="241"/>
      <c r="B27" s="279" t="b">
        <f>B26</f>
        <v>1</v>
      </c>
      <c r="C27" s="279" t="b">
        <f>C26</f>
        <v>1</v>
      </c>
      <c r="D27" s="309">
        <f t="shared" ref="D27:D28" si="17">D26</f>
        <v>1</v>
      </c>
      <c r="E27" s="311">
        <f t="shared" ref="E27:E28" si="18">E26</f>
        <v>1</v>
      </c>
      <c r="F27" s="293">
        <f>COUNT(G26:K26) - F26</f>
        <v>0</v>
      </c>
      <c r="G27" s="319" t="s">
        <v>560</v>
      </c>
      <c r="H27" s="217" t="s">
        <v>536</v>
      </c>
      <c r="I27" s="217" t="s">
        <v>536</v>
      </c>
      <c r="J27" s="217" t="s">
        <v>536</v>
      </c>
      <c r="K27" s="221"/>
      <c r="L27" s="341" t="str">
        <f>IF(L26+2 &lt; F26, L26+2, "-")</f>
        <v>-</v>
      </c>
      <c r="M27" s="341" t="s">
        <v>560</v>
      </c>
      <c r="N27" s="341" t="s">
        <v>560</v>
      </c>
      <c r="O27" s="341" t="s">
        <v>560</v>
      </c>
      <c r="P27" s="261"/>
    </row>
    <row r="28" spans="1:25" ht="15" customHeight="1" x14ac:dyDescent="0.25">
      <c r="A28" s="241"/>
      <c r="B28" s="282" t="b">
        <f>B27</f>
        <v>1</v>
      </c>
      <c r="C28" s="282" t="b">
        <f>C27</f>
        <v>1</v>
      </c>
      <c r="D28" s="310">
        <f t="shared" si="17"/>
        <v>1</v>
      </c>
      <c r="E28" s="312">
        <f t="shared" si="18"/>
        <v>1</v>
      </c>
      <c r="F28" s="254"/>
      <c r="G28" s="319" t="s">
        <v>359</v>
      </c>
      <c r="H28" s="217" t="s">
        <v>538</v>
      </c>
      <c r="I28" s="217" t="s">
        <v>538</v>
      </c>
      <c r="J28" s="263" t="s">
        <v>359</v>
      </c>
      <c r="K28" s="217"/>
      <c r="L28" s="342" t="s">
        <v>560</v>
      </c>
      <c r="M28" s="342" t="s">
        <v>560</v>
      </c>
      <c r="N28" s="343" t="s">
        <v>560</v>
      </c>
      <c r="O28" s="343" t="s">
        <v>560</v>
      </c>
      <c r="P28" s="261"/>
      <c r="R28" s="250" t="s">
        <v>576</v>
      </c>
    </row>
    <row r="29" spans="1:25" ht="15" customHeight="1" x14ac:dyDescent="0.25">
      <c r="A29" s="241"/>
      <c r="B29" s="246"/>
      <c r="C29" s="246"/>
      <c r="D29" s="240"/>
      <c r="E29" s="240"/>
      <c r="F29" s="254"/>
      <c r="G29" s="247"/>
      <c r="H29" s="247"/>
      <c r="I29" s="247"/>
      <c r="J29" s="252"/>
      <c r="K29" s="315"/>
      <c r="L29" s="322"/>
      <c r="M29" s="322"/>
      <c r="N29" s="237"/>
      <c r="O29" s="237"/>
      <c r="P29" s="261"/>
      <c r="S29" s="179" t="s">
        <v>575</v>
      </c>
    </row>
    <row r="30" spans="1:25" ht="15" customHeight="1" x14ac:dyDescent="0.25">
      <c r="A30" s="241"/>
      <c r="B30" s="285"/>
      <c r="C30" s="285"/>
      <c r="D30" s="313">
        <f>IF(I30=0, 1, 0)</f>
        <v>0</v>
      </c>
      <c r="E30" s="313">
        <f>IF(MAX(I30:J30) = 3, 1, 0)</f>
        <v>1</v>
      </c>
      <c r="F30" s="256" t="s">
        <v>574</v>
      </c>
      <c r="G30" s="1629" t="s">
        <v>539</v>
      </c>
      <c r="H30" s="1630"/>
      <c r="I30" s="244">
        <v>1</v>
      </c>
      <c r="J30" s="245">
        <v>3</v>
      </c>
      <c r="K30" s="327"/>
      <c r="L30" s="325" t="s">
        <v>562</v>
      </c>
      <c r="M30" s="325" t="s">
        <v>563</v>
      </c>
      <c r="N30" s="325" t="s">
        <v>568</v>
      </c>
      <c r="O30" s="325" t="s">
        <v>570</v>
      </c>
      <c r="P30" s="261"/>
    </row>
    <row r="31" spans="1:25" ht="15" customHeight="1" x14ac:dyDescent="0.25">
      <c r="A31" s="308"/>
      <c r="B31" s="304" t="b">
        <v>0</v>
      </c>
      <c r="C31" s="305" t="b">
        <v>1</v>
      </c>
      <c r="D31" s="302">
        <f>IF(AND(D$30, B31), 1, 0)</f>
        <v>0</v>
      </c>
      <c r="E31" s="301">
        <f>IF(AND(E$30, C31), 1, 0)</f>
        <v>1</v>
      </c>
      <c r="F31" s="290">
        <f>COUNT(I$30:N$30) * 2 - AND(D31:E31) + NOT(OR(D31:E31))</f>
        <v>4</v>
      </c>
      <c r="G31" s="268">
        <v>0</v>
      </c>
      <c r="H31" s="269">
        <v>1</v>
      </c>
      <c r="I31" s="270">
        <v>2</v>
      </c>
      <c r="J31" s="271">
        <v>3</v>
      </c>
      <c r="K31" s="270"/>
      <c r="L31" s="290">
        <f>IF(D31, 1, 0)</f>
        <v>0</v>
      </c>
      <c r="M31" s="290">
        <f>IF(B31, 1, 0)</f>
        <v>0</v>
      </c>
      <c r="N31" s="290">
        <f ca="1">OFFSET(I30, 0, O31)</f>
        <v>1</v>
      </c>
      <c r="O31" s="290">
        <f>L31</f>
        <v>0</v>
      </c>
      <c r="P31" s="333"/>
      <c r="Q31" s="179"/>
      <c r="R31" s="172" t="s">
        <v>558</v>
      </c>
      <c r="X31" s="250"/>
      <c r="Y31" s="250"/>
    </row>
    <row r="32" spans="1:25" ht="15" customHeight="1" x14ac:dyDescent="0.25">
      <c r="A32" s="241"/>
      <c r="B32" s="279" t="b">
        <f>B31</f>
        <v>0</v>
      </c>
      <c r="C32" s="279" t="b">
        <f>C31</f>
        <v>1</v>
      </c>
      <c r="D32" s="309">
        <f t="shared" ref="D32:D33" si="19">D31</f>
        <v>0</v>
      </c>
      <c r="E32" s="311">
        <f t="shared" ref="E32:E33" si="20">E31</f>
        <v>1</v>
      </c>
      <c r="F32" s="291">
        <f>COUNT(G31:K31) - F31</f>
        <v>0</v>
      </c>
      <c r="G32" s="205" t="s">
        <v>536</v>
      </c>
      <c r="H32" s="207" t="s">
        <v>536</v>
      </c>
      <c r="I32" s="207" t="s">
        <v>536</v>
      </c>
      <c r="J32" s="207" t="s">
        <v>536</v>
      </c>
      <c r="K32" s="207"/>
      <c r="L32" s="331">
        <f>L31+2</f>
        <v>2</v>
      </c>
      <c r="M32" s="331">
        <f>M31+2</f>
        <v>2</v>
      </c>
      <c r="N32" s="331">
        <f ca="1">IF(O32 &gt; COUNTA(I30:K30) - 1, COLUMNS(G32:J32), OFFSET(I30, 0, O32))</f>
        <v>3</v>
      </c>
      <c r="O32" s="331">
        <f>O31+1</f>
        <v>1</v>
      </c>
      <c r="P32" s="333"/>
      <c r="Q32" s="179"/>
      <c r="R32" s="250" t="s">
        <v>556</v>
      </c>
      <c r="S32" s="250"/>
      <c r="Y32" s="250"/>
    </row>
    <row r="33" spans="1:998" ht="15" customHeight="1" x14ac:dyDescent="0.25">
      <c r="A33" s="241"/>
      <c r="B33" s="282" t="b">
        <f>B32</f>
        <v>0</v>
      </c>
      <c r="C33" s="282" t="b">
        <f>C32</f>
        <v>1</v>
      </c>
      <c r="D33" s="310">
        <f t="shared" si="19"/>
        <v>0</v>
      </c>
      <c r="E33" s="312">
        <f t="shared" si="20"/>
        <v>1</v>
      </c>
      <c r="F33" s="254"/>
      <c r="G33" s="205" t="s">
        <v>538</v>
      </c>
      <c r="H33" s="206" t="s">
        <v>359</v>
      </c>
      <c r="I33" s="207" t="s">
        <v>538</v>
      </c>
      <c r="J33" s="206" t="s">
        <v>359</v>
      </c>
      <c r="K33" s="207"/>
      <c r="L33" s="332" t="str">
        <f>IF(L32+2 &lt; F31, L32+2, "-")</f>
        <v>-</v>
      </c>
      <c r="M33" s="332" t="s">
        <v>560</v>
      </c>
      <c r="N33" s="340" t="s">
        <v>560</v>
      </c>
      <c r="O33" s="340" t="s">
        <v>560</v>
      </c>
      <c r="P33" s="261"/>
      <c r="Q33" s="179"/>
      <c r="R33" s="250" t="s">
        <v>557</v>
      </c>
      <c r="S33" s="250"/>
      <c r="X33" s="250"/>
      <c r="Y33" s="250"/>
    </row>
    <row r="34" spans="1:998" ht="15" customHeight="1" x14ac:dyDescent="0.25">
      <c r="A34" s="316"/>
      <c r="B34" s="304" t="b">
        <v>1</v>
      </c>
      <c r="C34" s="305" t="b">
        <v>0</v>
      </c>
      <c r="D34" s="302">
        <f>IF(AND(D$30, B34), 1, 0)</f>
        <v>0</v>
      </c>
      <c r="E34" s="301">
        <f>IF(AND(E$30, C34), 1, 0)</f>
        <v>0</v>
      </c>
      <c r="F34" s="287">
        <f>COUNT(I$30:N$30) * 2 - AND(D34:E34) + NOT(OR(D34:E34))</f>
        <v>5</v>
      </c>
      <c r="G34" s="264">
        <v>0</v>
      </c>
      <c r="H34" s="265">
        <v>1</v>
      </c>
      <c r="I34" s="266">
        <v>2</v>
      </c>
      <c r="J34" s="265">
        <v>3</v>
      </c>
      <c r="K34" s="273">
        <v>4</v>
      </c>
      <c r="L34" s="287">
        <f>IF(D34, 1, 0)</f>
        <v>0</v>
      </c>
      <c r="M34" s="287">
        <f>IF(B34, 1, 0)</f>
        <v>1</v>
      </c>
      <c r="N34" s="287">
        <f ca="1">OFFSET(I30, 0, O34)</f>
        <v>1</v>
      </c>
      <c r="O34" s="287">
        <f>L34</f>
        <v>0</v>
      </c>
      <c r="P34" s="261"/>
      <c r="Q34" s="179"/>
      <c r="S34" s="250" t="s">
        <v>547</v>
      </c>
      <c r="U34" s="114" t="s">
        <v>572</v>
      </c>
      <c r="X34" s="250"/>
      <c r="Y34" s="250"/>
    </row>
    <row r="35" spans="1:998" ht="15" customHeight="1" x14ac:dyDescent="0.25">
      <c r="A35" s="241"/>
      <c r="B35" s="279" t="b">
        <f>B34</f>
        <v>1</v>
      </c>
      <c r="C35" s="279" t="b">
        <f>C34</f>
        <v>0</v>
      </c>
      <c r="D35" s="309">
        <f t="shared" ref="D35:D36" si="21">D34</f>
        <v>0</v>
      </c>
      <c r="E35" s="311">
        <f t="shared" ref="E35:E36" si="22">E34</f>
        <v>0</v>
      </c>
      <c r="F35" s="289">
        <f>COUNT(G34:K34) - F34</f>
        <v>0</v>
      </c>
      <c r="G35" s="320" t="s">
        <v>560</v>
      </c>
      <c r="H35" s="209" t="s">
        <v>536</v>
      </c>
      <c r="I35" s="209" t="s">
        <v>536</v>
      </c>
      <c r="J35" s="209" t="s">
        <v>536</v>
      </c>
      <c r="K35" s="209" t="s">
        <v>536</v>
      </c>
      <c r="L35" s="328">
        <f>L34+2</f>
        <v>2</v>
      </c>
      <c r="M35" s="328">
        <f>M34+1</f>
        <v>2</v>
      </c>
      <c r="N35" s="328">
        <f ca="1">IF(O35 &gt; COUNTA(I30:K30) - 1, COLUMNS(G35:J35), OFFSET(I30, 0, O35))</f>
        <v>3</v>
      </c>
      <c r="O35" s="328">
        <f t="shared" ref="O35:O36" si="23">O34+1</f>
        <v>1</v>
      </c>
      <c r="P35" s="333"/>
      <c r="Q35" s="179"/>
      <c r="S35" s="250"/>
      <c r="T35" s="179" t="s">
        <v>559</v>
      </c>
      <c r="X35" s="250"/>
      <c r="Y35" s="250"/>
    </row>
    <row r="36" spans="1:998" ht="15" customHeight="1" x14ac:dyDescent="0.25">
      <c r="A36" s="241"/>
      <c r="B36" s="282" t="b">
        <f>B35</f>
        <v>1</v>
      </c>
      <c r="C36" s="282" t="b">
        <f>C35</f>
        <v>0</v>
      </c>
      <c r="D36" s="310">
        <f t="shared" si="21"/>
        <v>0</v>
      </c>
      <c r="E36" s="312">
        <f t="shared" si="22"/>
        <v>0</v>
      </c>
      <c r="F36" s="254"/>
      <c r="G36" s="208" t="s">
        <v>538</v>
      </c>
      <c r="H36" s="233" t="s">
        <v>359</v>
      </c>
      <c r="I36" s="209" t="s">
        <v>538</v>
      </c>
      <c r="J36" s="233" t="s">
        <v>359</v>
      </c>
      <c r="K36" s="209"/>
      <c r="L36" s="330">
        <f>IF(L35+2 &lt; F34, L35+2, "-")</f>
        <v>4</v>
      </c>
      <c r="M36" s="330">
        <f>M35+2</f>
        <v>4</v>
      </c>
      <c r="N36" s="326">
        <f>COUNTA(G36:J36)</f>
        <v>4</v>
      </c>
      <c r="O36" s="326">
        <f t="shared" si="23"/>
        <v>2</v>
      </c>
      <c r="P36" s="333"/>
      <c r="Q36" s="179"/>
      <c r="S36" s="250" t="s">
        <v>303</v>
      </c>
      <c r="Y36" s="250"/>
    </row>
    <row r="37" spans="1:998" ht="15" customHeight="1" x14ac:dyDescent="0.25">
      <c r="A37" s="316"/>
      <c r="B37" s="304" t="b">
        <v>0</v>
      </c>
      <c r="C37" s="305" t="b">
        <v>0</v>
      </c>
      <c r="D37" s="302">
        <f>IF(AND(D$30, B37), 1, 0)</f>
        <v>0</v>
      </c>
      <c r="E37" s="301">
        <f>IF(AND(E$30, C37), 1, 0)</f>
        <v>0</v>
      </c>
      <c r="F37" s="287">
        <f>COUNT(I$30:N$30) * 2 - AND(D37:E37) + NOT(OR(D37:E37))</f>
        <v>5</v>
      </c>
      <c r="G37" s="264">
        <v>0</v>
      </c>
      <c r="H37" s="265">
        <v>1</v>
      </c>
      <c r="I37" s="266">
        <v>2</v>
      </c>
      <c r="J37" s="265">
        <v>3</v>
      </c>
      <c r="K37" s="273">
        <v>4</v>
      </c>
      <c r="L37" s="287">
        <f>IF(D37, 1, 0)</f>
        <v>0</v>
      </c>
      <c r="M37" s="287">
        <f>IF(B37, 1, 0)</f>
        <v>0</v>
      </c>
      <c r="N37" s="287">
        <f ca="1">OFFSET(I30, 0, O37)</f>
        <v>1</v>
      </c>
      <c r="O37" s="287">
        <f>L37</f>
        <v>0</v>
      </c>
      <c r="P37" s="188"/>
      <c r="S37" s="114"/>
      <c r="T37" s="250" t="s">
        <v>571</v>
      </c>
    </row>
    <row r="38" spans="1:998" ht="15" customHeight="1" x14ac:dyDescent="0.25">
      <c r="A38" s="241"/>
      <c r="B38" s="279" t="b">
        <f>B37</f>
        <v>0</v>
      </c>
      <c r="C38" s="279" t="b">
        <f>C37</f>
        <v>0</v>
      </c>
      <c r="D38" s="309">
        <f t="shared" ref="D38:D39" si="24">D37</f>
        <v>0</v>
      </c>
      <c r="E38" s="311">
        <f t="shared" ref="E38:E39" si="25">E37</f>
        <v>0</v>
      </c>
      <c r="F38" s="289">
        <f>COUNT(G37:K37) - F37</f>
        <v>0</v>
      </c>
      <c r="G38" s="277" t="s">
        <v>536</v>
      </c>
      <c r="H38" s="274" t="s">
        <v>536</v>
      </c>
      <c r="I38" s="274" t="s">
        <v>536</v>
      </c>
      <c r="J38" s="274" t="s">
        <v>536</v>
      </c>
      <c r="K38" s="274" t="s">
        <v>536</v>
      </c>
      <c r="L38" s="328">
        <f>L37+2</f>
        <v>2</v>
      </c>
      <c r="M38" s="328">
        <f>M37+2</f>
        <v>2</v>
      </c>
      <c r="N38" s="328">
        <f>J30</f>
        <v>3</v>
      </c>
      <c r="O38" s="328">
        <f t="shared" ref="O38:O39" si="26">O37+1</f>
        <v>1</v>
      </c>
      <c r="P38" s="188"/>
      <c r="S38" s="114" t="s">
        <v>566</v>
      </c>
      <c r="T38" s="250"/>
    </row>
    <row r="39" spans="1:998" ht="15" customHeight="1" x14ac:dyDescent="0.25">
      <c r="A39" s="251"/>
      <c r="B39" s="282" t="b">
        <f>B38</f>
        <v>0</v>
      </c>
      <c r="C39" s="282" t="b">
        <f>C38</f>
        <v>0</v>
      </c>
      <c r="D39" s="310">
        <f t="shared" si="24"/>
        <v>0</v>
      </c>
      <c r="E39" s="312">
        <f t="shared" si="25"/>
        <v>0</v>
      </c>
      <c r="F39" s="237"/>
      <c r="G39" s="277" t="s">
        <v>538</v>
      </c>
      <c r="H39" s="275" t="s">
        <v>359</v>
      </c>
      <c r="I39" s="274" t="s">
        <v>538</v>
      </c>
      <c r="J39" s="275" t="s">
        <v>359</v>
      </c>
      <c r="K39" s="274"/>
      <c r="L39" s="330">
        <f>IF(L38+2 &lt; F37, L38+2, "-")</f>
        <v>4</v>
      </c>
      <c r="M39" s="330">
        <f>M38+2</f>
        <v>4</v>
      </c>
      <c r="N39" s="326">
        <f>COUNTA(G39:J39)</f>
        <v>4</v>
      </c>
      <c r="O39" s="326">
        <f t="shared" si="26"/>
        <v>2</v>
      </c>
      <c r="P39" s="188"/>
      <c r="R39" s="250" t="s">
        <v>555</v>
      </c>
      <c r="S39" s="250"/>
    </row>
    <row r="40" spans="1:998" ht="15" customHeight="1" x14ac:dyDescent="0.25">
      <c r="A40" s="316"/>
      <c r="B40" s="304" t="b">
        <v>1</v>
      </c>
      <c r="C40" s="305" t="b">
        <v>1</v>
      </c>
      <c r="D40" s="302">
        <f>IF(AND(D$30, B40), 1, 0)</f>
        <v>0</v>
      </c>
      <c r="E40" s="301">
        <f>IF(AND(E$30, C40), 1, 0)</f>
        <v>1</v>
      </c>
      <c r="F40" s="290">
        <f>COUNT(I$30:N$30) * 2 - AND(D40:E40) + NOT(OR(D40:E40))</f>
        <v>4</v>
      </c>
      <c r="G40" s="318">
        <v>0</v>
      </c>
      <c r="H40" s="218">
        <v>1</v>
      </c>
      <c r="I40" s="219">
        <v>2</v>
      </c>
      <c r="J40" s="220">
        <v>3</v>
      </c>
      <c r="K40" s="270"/>
      <c r="L40" s="290">
        <f>IF(D40, 1, 0)</f>
        <v>0</v>
      </c>
      <c r="M40" s="290">
        <f>IF(B40, 1, 0)</f>
        <v>1</v>
      </c>
      <c r="N40" s="290">
        <f ca="1">OFFSET(I30, 0, O40)</f>
        <v>1</v>
      </c>
      <c r="O40" s="290">
        <f>L40</f>
        <v>0</v>
      </c>
      <c r="P40" s="188"/>
      <c r="R40" s="250" t="s">
        <v>573</v>
      </c>
      <c r="S40" s="250"/>
    </row>
    <row r="41" spans="1:998" ht="15" customHeight="1" x14ac:dyDescent="0.25">
      <c r="A41" s="251"/>
      <c r="B41" s="279" t="b">
        <f>B40</f>
        <v>1</v>
      </c>
      <c r="C41" s="279" t="b">
        <f>C40</f>
        <v>1</v>
      </c>
      <c r="D41" s="309">
        <f t="shared" ref="D41:D42" si="27">D40</f>
        <v>0</v>
      </c>
      <c r="E41" s="311">
        <f t="shared" ref="E41:E42" si="28">E40</f>
        <v>1</v>
      </c>
      <c r="F41" s="291">
        <f>COUNT(G40:K40) - F40</f>
        <v>0</v>
      </c>
      <c r="G41" s="321" t="s">
        <v>560</v>
      </c>
      <c r="H41" s="234" t="s">
        <v>536</v>
      </c>
      <c r="I41" s="234" t="s">
        <v>536</v>
      </c>
      <c r="J41" s="234" t="s">
        <v>536</v>
      </c>
      <c r="K41" s="207"/>
      <c r="L41" s="331">
        <f>L40+2</f>
        <v>2</v>
      </c>
      <c r="M41" s="331">
        <f>M40+1</f>
        <v>2</v>
      </c>
      <c r="N41" s="331">
        <f ca="1">IF(O41 &gt; COUNTA(I30:K30) - 1, COLUMNS(G41:J41), OFFSET(I30, 0, O41))</f>
        <v>3</v>
      </c>
      <c r="O41" s="331">
        <f t="shared" ref="O41" si="29">O40+1</f>
        <v>1</v>
      </c>
      <c r="P41" s="188"/>
      <c r="S41" s="250" t="s">
        <v>565</v>
      </c>
    </row>
    <row r="42" spans="1:998" ht="15" customHeight="1" x14ac:dyDescent="0.25">
      <c r="A42" s="251"/>
      <c r="B42" s="282" t="b">
        <f>B41</f>
        <v>1</v>
      </c>
      <c r="C42" s="282" t="b">
        <f>C41</f>
        <v>1</v>
      </c>
      <c r="D42" s="310">
        <f t="shared" si="27"/>
        <v>0</v>
      </c>
      <c r="E42" s="312">
        <f t="shared" si="28"/>
        <v>1</v>
      </c>
      <c r="F42" s="237"/>
      <c r="G42" s="205" t="s">
        <v>538</v>
      </c>
      <c r="H42" s="206" t="s">
        <v>359</v>
      </c>
      <c r="I42" s="207" t="s">
        <v>538</v>
      </c>
      <c r="J42" s="206" t="s">
        <v>359</v>
      </c>
      <c r="K42" s="234"/>
      <c r="L42" s="332" t="str">
        <f>IF(L41+2 &lt; F40, L41+2, "-")</f>
        <v>-</v>
      </c>
      <c r="M42" s="332" t="s">
        <v>560</v>
      </c>
      <c r="N42" s="340" t="s">
        <v>560</v>
      </c>
      <c r="O42" s="340" t="s">
        <v>560</v>
      </c>
      <c r="P42" s="188"/>
      <c r="S42" s="250" t="s">
        <v>567</v>
      </c>
    </row>
    <row r="43" spans="1:998" ht="15" customHeight="1" x14ac:dyDescent="0.25">
      <c r="A43" s="316"/>
      <c r="B43" s="254"/>
      <c r="C43" s="254"/>
      <c r="D43" s="240"/>
      <c r="E43" s="240"/>
      <c r="F43" s="317"/>
      <c r="G43" s="243"/>
      <c r="H43" s="243"/>
      <c r="I43" s="243"/>
      <c r="J43" s="243"/>
      <c r="K43" s="237"/>
      <c r="L43" s="322"/>
      <c r="M43" s="322"/>
      <c r="N43" s="237"/>
      <c r="O43" s="237"/>
      <c r="P43" s="261"/>
      <c r="S43" s="250"/>
      <c r="T43" s="250" t="s">
        <v>561</v>
      </c>
    </row>
    <row r="44" spans="1:998" ht="15" customHeight="1" x14ac:dyDescent="0.25">
      <c r="A44" s="316"/>
      <c r="B44" s="281"/>
      <c r="C44" s="280"/>
      <c r="D44" s="313">
        <f>IF(I44=0, 1, 0)</f>
        <v>0</v>
      </c>
      <c r="E44" s="313">
        <f>IF(MAX(I44:J44) = 3, 1, 0)</f>
        <v>0</v>
      </c>
      <c r="F44" s="256" t="s">
        <v>574</v>
      </c>
      <c r="G44" s="1629" t="s">
        <v>539</v>
      </c>
      <c r="H44" s="1630"/>
      <c r="I44" s="244">
        <v>1</v>
      </c>
      <c r="J44" s="245">
        <v>2</v>
      </c>
      <c r="K44" s="327"/>
      <c r="L44" s="325" t="s">
        <v>562</v>
      </c>
      <c r="M44" s="325" t="s">
        <v>563</v>
      </c>
      <c r="N44" s="325" t="s">
        <v>568</v>
      </c>
      <c r="O44" s="325" t="s">
        <v>570</v>
      </c>
      <c r="P44" s="261"/>
      <c r="R44" s="114"/>
      <c r="S44" s="114" t="s">
        <v>564</v>
      </c>
      <c r="T44" s="250"/>
    </row>
    <row r="45" spans="1:998" ht="15" customHeight="1" x14ac:dyDescent="0.25">
      <c r="A45" s="308"/>
      <c r="B45" s="304" t="b">
        <v>0</v>
      </c>
      <c r="C45" s="305" t="b">
        <v>1</v>
      </c>
      <c r="D45" s="302">
        <f>IF(AND(D$44, B45), 1, 0)</f>
        <v>0</v>
      </c>
      <c r="E45" s="301">
        <f>IF(AND(E$44, C45), 1, 0)</f>
        <v>0</v>
      </c>
      <c r="F45" s="287">
        <f>COUNT(I$44:N$44) * 2 - AND(D45:E45) + NOT(OR(D45:E45))</f>
        <v>5</v>
      </c>
      <c r="G45" s="264">
        <v>0</v>
      </c>
      <c r="H45" s="265">
        <v>1</v>
      </c>
      <c r="I45" s="266">
        <v>2</v>
      </c>
      <c r="J45" s="265">
        <v>3</v>
      </c>
      <c r="K45" s="267">
        <v>4</v>
      </c>
      <c r="L45" s="287">
        <f>IF(D45, 1, 0)</f>
        <v>0</v>
      </c>
      <c r="M45" s="287">
        <f>IF(B45, 1, 0)</f>
        <v>0</v>
      </c>
      <c r="N45" s="287">
        <f ca="1">OFFSET(I44, 0, O45)</f>
        <v>1</v>
      </c>
      <c r="O45" s="287">
        <f>L45</f>
        <v>0</v>
      </c>
      <c r="P45" s="261"/>
      <c r="R45" s="250" t="s">
        <v>555</v>
      </c>
      <c r="S45" s="250"/>
    </row>
    <row r="46" spans="1:998" ht="15" customHeight="1" x14ac:dyDescent="0.25">
      <c r="A46" s="251"/>
      <c r="B46" s="279" t="b">
        <f>B45</f>
        <v>0</v>
      </c>
      <c r="C46" s="279" t="b">
        <f>C45</f>
        <v>1</v>
      </c>
      <c r="D46" s="309">
        <f t="shared" ref="D46:D47" si="30">D45</f>
        <v>0</v>
      </c>
      <c r="E46" s="311">
        <f t="shared" ref="E46:E47" si="31">E45</f>
        <v>0</v>
      </c>
      <c r="F46" s="289">
        <f>COUNT(G45:K45) - F45</f>
        <v>0</v>
      </c>
      <c r="G46" s="208" t="s">
        <v>536</v>
      </c>
      <c r="H46" s="209" t="s">
        <v>536</v>
      </c>
      <c r="I46" s="209" t="s">
        <v>536</v>
      </c>
      <c r="J46" s="209" t="s">
        <v>536</v>
      </c>
      <c r="K46" s="336" t="s">
        <v>268</v>
      </c>
      <c r="L46" s="328">
        <f>L45+2</f>
        <v>2</v>
      </c>
      <c r="M46" s="328">
        <f>M45+2</f>
        <v>2</v>
      </c>
      <c r="N46" s="328">
        <f ca="1">IF(O46 &gt; COUNTA(I44:K44) - 1, COLUMNS(G46:J46), OFFSET(I44, 0, O46))</f>
        <v>2</v>
      </c>
      <c r="O46" s="328">
        <f>O45+1</f>
        <v>1</v>
      </c>
      <c r="P46" s="261"/>
    </row>
    <row r="47" spans="1:998" ht="15" customHeight="1" x14ac:dyDescent="0.25">
      <c r="A47" s="251"/>
      <c r="B47" s="282" t="b">
        <f>B46</f>
        <v>0</v>
      </c>
      <c r="C47" s="282" t="b">
        <f>C46</f>
        <v>1</v>
      </c>
      <c r="D47" s="310">
        <f t="shared" si="30"/>
        <v>0</v>
      </c>
      <c r="E47" s="312">
        <f t="shared" si="31"/>
        <v>0</v>
      </c>
      <c r="F47" s="237"/>
      <c r="G47" s="208" t="s">
        <v>538</v>
      </c>
      <c r="H47" s="233" t="s">
        <v>359</v>
      </c>
      <c r="I47" s="233" t="s">
        <v>359</v>
      </c>
      <c r="J47" s="209" t="s">
        <v>538</v>
      </c>
      <c r="K47" s="209"/>
      <c r="L47" s="330">
        <f>IF(L46+2 &lt; F45, L46+2, "-")</f>
        <v>4</v>
      </c>
      <c r="M47" s="330">
        <f>M46+1</f>
        <v>3</v>
      </c>
      <c r="N47" s="326">
        <f>COUNTA(G47:J47)</f>
        <v>4</v>
      </c>
      <c r="O47" s="326">
        <f t="shared" ref="O47" si="32">O46+1</f>
        <v>2</v>
      </c>
      <c r="P47" s="261"/>
    </row>
    <row r="48" spans="1:998" s="250" customFormat="1" ht="15" customHeight="1" x14ac:dyDescent="0.25">
      <c r="A48" s="316"/>
      <c r="B48" s="304" t="b">
        <v>1</v>
      </c>
      <c r="C48" s="305" t="b">
        <v>0</v>
      </c>
      <c r="D48" s="302">
        <f>IF(AND(D$44, B48), 1, 0)</f>
        <v>0</v>
      </c>
      <c r="E48" s="301">
        <f>IF(AND(E$44, C48), 1, 0)</f>
        <v>0</v>
      </c>
      <c r="F48" s="287">
        <f>COUNT(I$44:N$44) * 2 - AND(D48:E48) + NOT(OR(D48:E48))</f>
        <v>5</v>
      </c>
      <c r="G48" s="264">
        <v>0</v>
      </c>
      <c r="H48" s="265">
        <v>1</v>
      </c>
      <c r="I48" s="266">
        <v>2</v>
      </c>
      <c r="J48" s="265">
        <v>3</v>
      </c>
      <c r="K48" s="267">
        <v>4</v>
      </c>
      <c r="L48" s="328">
        <f>IF(D48, 1, 0)</f>
        <v>0</v>
      </c>
      <c r="M48" s="328">
        <f>IF(B48, 1, 0)</f>
        <v>1</v>
      </c>
      <c r="N48" s="328">
        <f ca="1">OFFSET(I44, 0, O48)</f>
        <v>1</v>
      </c>
      <c r="O48" s="328">
        <f>L48</f>
        <v>0</v>
      </c>
      <c r="P48" s="261"/>
      <c r="S48" s="179"/>
      <c r="T48" s="179"/>
      <c r="U48" s="179"/>
      <c r="V48" s="179"/>
      <c r="W48" s="179"/>
      <c r="X48" s="179"/>
      <c r="Y48" s="179"/>
      <c r="Z48" s="179"/>
      <c r="AA48" s="179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114"/>
      <c r="BK48" s="114"/>
      <c r="BL48" s="114"/>
      <c r="BM48" s="114"/>
      <c r="BN48" s="114"/>
      <c r="BO48" s="114"/>
      <c r="BP48" s="114"/>
      <c r="BQ48" s="114"/>
      <c r="BR48" s="114"/>
      <c r="BS48" s="114"/>
      <c r="BT48" s="114"/>
      <c r="BU48" s="114"/>
      <c r="BV48" s="114"/>
      <c r="BW48" s="114"/>
      <c r="BX48" s="114"/>
      <c r="BY48" s="114"/>
      <c r="BZ48" s="114"/>
      <c r="CA48" s="114"/>
      <c r="CB48" s="114"/>
      <c r="CC48" s="114"/>
      <c r="CD48" s="114"/>
      <c r="CE48" s="114"/>
      <c r="CF48" s="114"/>
      <c r="CG48" s="114"/>
      <c r="CH48" s="114"/>
      <c r="CI48" s="114"/>
      <c r="CJ48" s="114"/>
      <c r="CK48" s="114"/>
      <c r="CL48" s="114"/>
      <c r="CM48" s="114"/>
      <c r="CN48" s="114"/>
      <c r="CO48" s="114"/>
      <c r="CP48" s="114"/>
      <c r="CQ48" s="114"/>
      <c r="CR48" s="114"/>
      <c r="CS48" s="114"/>
      <c r="CT48" s="114"/>
      <c r="CU48" s="114"/>
      <c r="CV48" s="114"/>
      <c r="CW48" s="114"/>
      <c r="CX48" s="114"/>
      <c r="CY48" s="114"/>
      <c r="CZ48" s="114"/>
      <c r="DA48" s="114"/>
      <c r="DB48" s="114"/>
      <c r="DC48" s="114"/>
      <c r="DD48" s="114"/>
      <c r="DE48" s="114"/>
      <c r="DF48" s="114"/>
      <c r="DG48" s="114"/>
      <c r="DH48" s="114"/>
      <c r="DI48" s="114"/>
      <c r="DJ48" s="114"/>
      <c r="DK48" s="114"/>
      <c r="DL48" s="114"/>
      <c r="DM48" s="114"/>
      <c r="DN48" s="114"/>
      <c r="DO48" s="114"/>
      <c r="DP48" s="114"/>
      <c r="DQ48" s="114"/>
      <c r="DR48" s="114"/>
      <c r="DS48" s="114"/>
      <c r="DT48" s="114"/>
      <c r="DU48" s="114"/>
      <c r="DV48" s="114"/>
      <c r="DW48" s="114"/>
      <c r="DX48" s="114"/>
      <c r="DY48" s="114"/>
      <c r="DZ48" s="114"/>
      <c r="EA48" s="114"/>
      <c r="EB48" s="114"/>
      <c r="EC48" s="114"/>
      <c r="ED48" s="114"/>
      <c r="EE48" s="114"/>
      <c r="EF48" s="114"/>
      <c r="EG48" s="114"/>
      <c r="EH48" s="114"/>
      <c r="EI48" s="114"/>
      <c r="EJ48" s="114"/>
      <c r="EK48" s="114"/>
      <c r="EL48" s="114"/>
      <c r="EM48" s="114"/>
      <c r="EN48" s="114"/>
      <c r="EO48" s="114"/>
      <c r="EP48" s="114"/>
      <c r="EQ48" s="114"/>
      <c r="ER48" s="114"/>
      <c r="ES48" s="114"/>
      <c r="ET48" s="114"/>
      <c r="EU48" s="114"/>
      <c r="EV48" s="114"/>
      <c r="EW48" s="114"/>
      <c r="EX48" s="114"/>
      <c r="EY48" s="114"/>
      <c r="EZ48" s="114"/>
      <c r="FA48" s="114"/>
      <c r="FB48" s="114"/>
      <c r="FC48" s="114"/>
      <c r="FD48" s="114"/>
      <c r="FE48" s="114"/>
      <c r="FF48" s="114"/>
      <c r="FG48" s="114"/>
      <c r="FH48" s="114"/>
      <c r="FI48" s="114"/>
      <c r="FJ48" s="114"/>
      <c r="FK48" s="114"/>
      <c r="FL48" s="114"/>
      <c r="FM48" s="114"/>
      <c r="FN48" s="114"/>
      <c r="FO48" s="114"/>
      <c r="FP48" s="114"/>
      <c r="FQ48" s="114"/>
      <c r="FR48" s="114"/>
      <c r="FS48" s="114"/>
      <c r="FT48" s="114"/>
      <c r="FU48" s="114"/>
      <c r="FV48" s="114"/>
      <c r="FW48" s="114"/>
      <c r="FX48" s="114"/>
      <c r="FY48" s="114"/>
      <c r="FZ48" s="114"/>
      <c r="GA48" s="114"/>
      <c r="GB48" s="114"/>
      <c r="GC48" s="114"/>
      <c r="GD48" s="114"/>
      <c r="GE48" s="114"/>
      <c r="GF48" s="114"/>
      <c r="GG48" s="114"/>
      <c r="GH48" s="114"/>
      <c r="GI48" s="114"/>
      <c r="GJ48" s="114"/>
      <c r="GK48" s="114"/>
      <c r="GL48" s="114"/>
      <c r="GM48" s="114"/>
      <c r="GN48" s="114"/>
      <c r="GO48" s="114"/>
      <c r="GP48" s="114"/>
      <c r="GQ48" s="114"/>
      <c r="GR48" s="114"/>
      <c r="GS48" s="114"/>
      <c r="GT48" s="114"/>
      <c r="GU48" s="114"/>
      <c r="GV48" s="114"/>
      <c r="GW48" s="114"/>
      <c r="GX48" s="114"/>
      <c r="GY48" s="114"/>
      <c r="GZ48" s="114"/>
      <c r="HA48" s="114"/>
      <c r="HB48" s="114"/>
      <c r="HC48" s="114"/>
      <c r="HD48" s="114"/>
      <c r="HE48" s="114"/>
      <c r="HF48" s="114"/>
      <c r="HG48" s="114"/>
      <c r="HH48" s="114"/>
      <c r="HI48" s="114"/>
      <c r="HJ48" s="114"/>
      <c r="HK48" s="114"/>
      <c r="HL48" s="114"/>
      <c r="HM48" s="114"/>
      <c r="HN48" s="114"/>
      <c r="HO48" s="114"/>
      <c r="HP48" s="114"/>
      <c r="HQ48" s="114"/>
      <c r="HR48" s="114"/>
      <c r="HS48" s="114"/>
      <c r="HT48" s="114"/>
      <c r="HU48" s="114"/>
      <c r="HV48" s="114"/>
      <c r="HW48" s="114"/>
      <c r="HX48" s="114"/>
      <c r="HY48" s="114"/>
      <c r="HZ48" s="114"/>
      <c r="IA48" s="114"/>
      <c r="IB48" s="114"/>
      <c r="IC48" s="114"/>
      <c r="ID48" s="114"/>
      <c r="IE48" s="114"/>
      <c r="IF48" s="114"/>
      <c r="IG48" s="114"/>
      <c r="IH48" s="114"/>
      <c r="II48" s="114"/>
      <c r="IJ48" s="114"/>
      <c r="IK48" s="114"/>
      <c r="IL48" s="114"/>
      <c r="IM48" s="114"/>
      <c r="IN48" s="114"/>
      <c r="IO48" s="114"/>
      <c r="IP48" s="114"/>
      <c r="IQ48" s="114"/>
      <c r="IR48" s="114"/>
      <c r="IS48" s="114"/>
      <c r="IT48" s="114"/>
      <c r="IU48" s="114"/>
      <c r="IV48" s="114"/>
      <c r="IW48" s="114"/>
      <c r="IX48" s="114"/>
      <c r="IY48" s="114"/>
      <c r="IZ48" s="114"/>
      <c r="JA48" s="114"/>
      <c r="JB48" s="114"/>
      <c r="JC48" s="114"/>
      <c r="JD48" s="114"/>
      <c r="JE48" s="114"/>
      <c r="JF48" s="114"/>
      <c r="JG48" s="114"/>
      <c r="JH48" s="114"/>
      <c r="JI48" s="114"/>
      <c r="JJ48" s="114"/>
      <c r="JK48" s="114"/>
      <c r="JL48" s="114"/>
      <c r="JM48" s="114"/>
      <c r="JN48" s="114"/>
      <c r="JO48" s="114"/>
      <c r="JP48" s="114"/>
      <c r="JQ48" s="114"/>
      <c r="JR48" s="114"/>
      <c r="JS48" s="114"/>
      <c r="JT48" s="114"/>
      <c r="JU48" s="114"/>
      <c r="JV48" s="114"/>
      <c r="JW48" s="114"/>
      <c r="JX48" s="114"/>
      <c r="JY48" s="114"/>
      <c r="JZ48" s="114"/>
      <c r="KA48" s="114"/>
      <c r="KB48" s="114"/>
      <c r="KC48" s="114"/>
      <c r="KD48" s="114"/>
      <c r="KE48" s="114"/>
      <c r="KF48" s="114"/>
      <c r="KG48" s="114"/>
      <c r="KH48" s="114"/>
      <c r="KI48" s="114"/>
      <c r="KJ48" s="114"/>
      <c r="KK48" s="114"/>
      <c r="KL48" s="114"/>
      <c r="KM48" s="114"/>
      <c r="KN48" s="114"/>
      <c r="KO48" s="114"/>
      <c r="KP48" s="114"/>
      <c r="KQ48" s="114"/>
      <c r="KR48" s="114"/>
      <c r="KS48" s="114"/>
      <c r="KT48" s="114"/>
      <c r="KU48" s="114"/>
      <c r="KV48" s="114"/>
      <c r="KW48" s="114"/>
      <c r="KX48" s="114"/>
      <c r="KY48" s="114"/>
      <c r="KZ48" s="114"/>
      <c r="LA48" s="114"/>
      <c r="LB48" s="114"/>
      <c r="LC48" s="114"/>
      <c r="LD48" s="114"/>
      <c r="LE48" s="114"/>
      <c r="LF48" s="114"/>
      <c r="LG48" s="114"/>
      <c r="LH48" s="114"/>
      <c r="LI48" s="114"/>
      <c r="LJ48" s="114"/>
      <c r="LK48" s="114"/>
      <c r="LL48" s="114"/>
      <c r="LM48" s="114"/>
      <c r="LN48" s="114"/>
      <c r="LO48" s="114"/>
      <c r="LP48" s="114"/>
      <c r="LQ48" s="114"/>
      <c r="LR48" s="114"/>
      <c r="LS48" s="114"/>
      <c r="LT48" s="114"/>
      <c r="LU48" s="114"/>
      <c r="LV48" s="114"/>
      <c r="LW48" s="114"/>
      <c r="LX48" s="114"/>
      <c r="LY48" s="114"/>
      <c r="LZ48" s="114"/>
      <c r="MA48" s="114"/>
      <c r="MB48" s="114"/>
      <c r="MC48" s="114"/>
      <c r="MD48" s="114"/>
      <c r="ME48" s="114"/>
      <c r="MF48" s="114"/>
      <c r="MG48" s="114"/>
      <c r="MH48" s="114"/>
      <c r="MI48" s="114"/>
      <c r="MJ48" s="114"/>
      <c r="MK48" s="114"/>
      <c r="ML48" s="114"/>
      <c r="MM48" s="114"/>
      <c r="MN48" s="114"/>
      <c r="MO48" s="114"/>
      <c r="MP48" s="114"/>
      <c r="MQ48" s="114"/>
      <c r="MR48" s="114"/>
      <c r="MS48" s="114"/>
      <c r="MT48" s="114"/>
      <c r="MU48" s="114"/>
      <c r="MV48" s="114"/>
      <c r="MW48" s="114"/>
      <c r="MX48" s="114"/>
      <c r="MY48" s="114"/>
      <c r="MZ48" s="114"/>
      <c r="NA48" s="114"/>
      <c r="NB48" s="114"/>
      <c r="NC48" s="114"/>
      <c r="ND48" s="114"/>
      <c r="NE48" s="114"/>
      <c r="NF48" s="114"/>
      <c r="NG48" s="114"/>
      <c r="NH48" s="114"/>
      <c r="NI48" s="114"/>
      <c r="NJ48" s="114"/>
      <c r="NK48" s="114"/>
      <c r="NL48" s="114"/>
      <c r="NM48" s="114"/>
      <c r="NN48" s="114"/>
      <c r="NO48" s="114"/>
      <c r="NP48" s="114"/>
      <c r="NQ48" s="114"/>
      <c r="NR48" s="114"/>
      <c r="NS48" s="114"/>
      <c r="NT48" s="114"/>
      <c r="NU48" s="114"/>
      <c r="NV48" s="114"/>
      <c r="NW48" s="114"/>
      <c r="NX48" s="114"/>
      <c r="NY48" s="114"/>
      <c r="NZ48" s="114"/>
      <c r="OA48" s="114"/>
      <c r="OB48" s="114"/>
      <c r="OC48" s="114"/>
      <c r="OD48" s="114"/>
      <c r="OE48" s="114"/>
      <c r="OF48" s="114"/>
      <c r="OG48" s="114"/>
      <c r="OH48" s="114"/>
      <c r="OI48" s="114"/>
      <c r="OJ48" s="114"/>
      <c r="OK48" s="114"/>
      <c r="OL48" s="114"/>
      <c r="OM48" s="114"/>
      <c r="ON48" s="114"/>
      <c r="OO48" s="114"/>
      <c r="OP48" s="114"/>
      <c r="OQ48" s="114"/>
      <c r="OR48" s="114"/>
      <c r="OS48" s="114"/>
      <c r="OT48" s="114"/>
      <c r="OU48" s="114"/>
      <c r="OV48" s="114"/>
      <c r="OW48" s="114"/>
      <c r="OX48" s="114"/>
      <c r="OY48" s="114"/>
      <c r="OZ48" s="114"/>
      <c r="PA48" s="114"/>
      <c r="PB48" s="114"/>
      <c r="PC48" s="114"/>
      <c r="PD48" s="114"/>
      <c r="PE48" s="114"/>
      <c r="PF48" s="114"/>
      <c r="PG48" s="114"/>
      <c r="PH48" s="114"/>
      <c r="PI48" s="114"/>
      <c r="PJ48" s="114"/>
      <c r="PK48" s="114"/>
      <c r="PL48" s="114"/>
      <c r="PM48" s="114"/>
      <c r="PN48" s="114"/>
      <c r="PO48" s="114"/>
      <c r="PP48" s="114"/>
      <c r="PQ48" s="114"/>
      <c r="PR48" s="114"/>
      <c r="PS48" s="114"/>
      <c r="PT48" s="114"/>
      <c r="PU48" s="114"/>
      <c r="PV48" s="114"/>
      <c r="PW48" s="114"/>
      <c r="PX48" s="114"/>
      <c r="PY48" s="114"/>
      <c r="PZ48" s="114"/>
      <c r="QA48" s="114"/>
      <c r="QB48" s="114"/>
      <c r="QC48" s="114"/>
      <c r="QD48" s="114"/>
      <c r="QE48" s="114"/>
      <c r="QF48" s="114"/>
      <c r="QG48" s="114"/>
      <c r="QH48" s="114"/>
      <c r="QI48" s="114"/>
      <c r="QJ48" s="114"/>
      <c r="QK48" s="114"/>
      <c r="QL48" s="114"/>
      <c r="QM48" s="114"/>
      <c r="QN48" s="114"/>
      <c r="QO48" s="114"/>
      <c r="QP48" s="114"/>
      <c r="QQ48" s="114"/>
      <c r="QR48" s="114"/>
      <c r="QS48" s="114"/>
      <c r="QT48" s="114"/>
      <c r="QU48" s="114"/>
      <c r="QV48" s="114"/>
      <c r="QW48" s="114"/>
      <c r="QX48" s="114"/>
      <c r="QY48" s="114"/>
      <c r="QZ48" s="114"/>
      <c r="RA48" s="114"/>
      <c r="RB48" s="114"/>
      <c r="RC48" s="114"/>
      <c r="RD48" s="114"/>
      <c r="RE48" s="114"/>
      <c r="RF48" s="114"/>
      <c r="RG48" s="114"/>
      <c r="RH48" s="114"/>
      <c r="RI48" s="114"/>
      <c r="RJ48" s="114"/>
      <c r="RK48" s="114"/>
      <c r="RL48" s="114"/>
      <c r="RM48" s="114"/>
      <c r="RN48" s="114"/>
      <c r="RO48" s="114"/>
      <c r="RP48" s="114"/>
      <c r="RQ48" s="114"/>
      <c r="RR48" s="114"/>
      <c r="RS48" s="114"/>
      <c r="RT48" s="114"/>
      <c r="RU48" s="114"/>
      <c r="RV48" s="114"/>
      <c r="RW48" s="114"/>
      <c r="RX48" s="114"/>
      <c r="RY48" s="114"/>
      <c r="RZ48" s="114"/>
      <c r="SA48" s="114"/>
      <c r="SB48" s="114"/>
      <c r="SC48" s="114"/>
      <c r="SD48" s="114"/>
      <c r="SE48" s="114"/>
      <c r="SF48" s="114"/>
      <c r="SG48" s="114"/>
      <c r="SH48" s="114"/>
      <c r="SI48" s="114"/>
      <c r="SJ48" s="114"/>
      <c r="SK48" s="114"/>
      <c r="SL48" s="114"/>
      <c r="SM48" s="114"/>
      <c r="SN48" s="114"/>
      <c r="SO48" s="114"/>
      <c r="SP48" s="114"/>
      <c r="SQ48" s="114"/>
      <c r="SR48" s="114"/>
      <c r="SS48" s="114"/>
      <c r="ST48" s="114"/>
      <c r="SU48" s="114"/>
      <c r="SV48" s="114"/>
      <c r="SW48" s="114"/>
      <c r="SX48" s="114"/>
      <c r="SY48" s="114"/>
      <c r="SZ48" s="114"/>
      <c r="TA48" s="114"/>
      <c r="TB48" s="114"/>
      <c r="TC48" s="114"/>
      <c r="TD48" s="114"/>
      <c r="TE48" s="114"/>
      <c r="TF48" s="114"/>
      <c r="TG48" s="114"/>
      <c r="TH48" s="114"/>
      <c r="TI48" s="114"/>
      <c r="TJ48" s="114"/>
      <c r="TK48" s="114"/>
      <c r="TL48" s="114"/>
      <c r="TM48" s="114"/>
      <c r="TN48" s="114"/>
      <c r="TO48" s="114"/>
      <c r="TP48" s="114"/>
      <c r="TQ48" s="114"/>
      <c r="TR48" s="114"/>
      <c r="TS48" s="114"/>
      <c r="TT48" s="114"/>
      <c r="TU48" s="114"/>
      <c r="TV48" s="114"/>
      <c r="TW48" s="114"/>
      <c r="TX48" s="114"/>
      <c r="TY48" s="114"/>
      <c r="TZ48" s="114"/>
      <c r="UA48" s="114"/>
      <c r="UB48" s="114"/>
      <c r="UC48" s="114"/>
      <c r="UD48" s="114"/>
      <c r="UE48" s="114"/>
      <c r="UF48" s="114"/>
      <c r="UG48" s="114"/>
      <c r="UH48" s="114"/>
      <c r="UI48" s="114"/>
      <c r="UJ48" s="114"/>
      <c r="UK48" s="114"/>
      <c r="UL48" s="114"/>
      <c r="UM48" s="114"/>
      <c r="UN48" s="114"/>
      <c r="UO48" s="114"/>
      <c r="UP48" s="114"/>
      <c r="UQ48" s="114"/>
      <c r="UR48" s="114"/>
      <c r="US48" s="114"/>
      <c r="UT48" s="114"/>
      <c r="UU48" s="114"/>
      <c r="UV48" s="114"/>
      <c r="UW48" s="114"/>
      <c r="UX48" s="114"/>
      <c r="UY48" s="114"/>
      <c r="UZ48" s="114"/>
      <c r="VA48" s="114"/>
      <c r="VB48" s="114"/>
      <c r="VC48" s="114"/>
      <c r="VD48" s="114"/>
      <c r="VE48" s="114"/>
      <c r="VF48" s="114"/>
      <c r="VG48" s="114"/>
      <c r="VH48" s="114"/>
      <c r="VI48" s="114"/>
      <c r="VJ48" s="114"/>
      <c r="VK48" s="114"/>
      <c r="VL48" s="114"/>
      <c r="VM48" s="114"/>
      <c r="VN48" s="114"/>
      <c r="VO48" s="114"/>
      <c r="VP48" s="114"/>
      <c r="VQ48" s="114"/>
      <c r="VR48" s="114"/>
      <c r="VS48" s="114"/>
      <c r="VT48" s="114"/>
      <c r="VU48" s="114"/>
      <c r="VV48" s="114"/>
      <c r="VW48" s="114"/>
      <c r="VX48" s="114"/>
      <c r="VY48" s="114"/>
      <c r="VZ48" s="114"/>
      <c r="WA48" s="114"/>
      <c r="WB48" s="114"/>
      <c r="WC48" s="114"/>
      <c r="WD48" s="114"/>
      <c r="WE48" s="114"/>
      <c r="WF48" s="114"/>
      <c r="WG48" s="114"/>
      <c r="WH48" s="114"/>
      <c r="WI48" s="114"/>
      <c r="WJ48" s="114"/>
      <c r="WK48" s="114"/>
      <c r="WL48" s="114"/>
      <c r="WM48" s="114"/>
      <c r="WN48" s="114"/>
      <c r="WO48" s="114"/>
      <c r="WP48" s="114"/>
      <c r="WQ48" s="114"/>
      <c r="WR48" s="114"/>
      <c r="WS48" s="114"/>
      <c r="WT48" s="114"/>
      <c r="WU48" s="114"/>
      <c r="WV48" s="114"/>
      <c r="WW48" s="114"/>
      <c r="WX48" s="114"/>
      <c r="WY48" s="114"/>
      <c r="WZ48" s="114"/>
      <c r="XA48" s="114"/>
      <c r="XB48" s="114"/>
      <c r="XC48" s="114"/>
      <c r="XD48" s="114"/>
      <c r="XE48" s="114"/>
      <c r="XF48" s="114"/>
      <c r="XG48" s="114"/>
      <c r="XH48" s="114"/>
      <c r="XI48" s="114"/>
      <c r="XJ48" s="114"/>
      <c r="XK48" s="114"/>
      <c r="XL48" s="114"/>
      <c r="XM48" s="114"/>
      <c r="XN48" s="114"/>
      <c r="XO48" s="114"/>
      <c r="XP48" s="114"/>
      <c r="XQ48" s="114"/>
      <c r="XR48" s="114"/>
      <c r="XS48" s="114"/>
      <c r="XT48" s="114"/>
      <c r="XU48" s="114"/>
      <c r="XV48" s="114"/>
      <c r="XW48" s="114"/>
      <c r="XX48" s="114"/>
      <c r="XY48" s="114"/>
      <c r="XZ48" s="114"/>
      <c r="YA48" s="114"/>
      <c r="YB48" s="114"/>
      <c r="YC48" s="114"/>
      <c r="YD48" s="114"/>
      <c r="YE48" s="114"/>
      <c r="YF48" s="114"/>
      <c r="YG48" s="114"/>
      <c r="YH48" s="114"/>
      <c r="YI48" s="114"/>
      <c r="YJ48" s="114"/>
      <c r="YK48" s="114"/>
      <c r="YL48" s="114"/>
      <c r="YM48" s="114"/>
      <c r="YN48" s="114"/>
      <c r="YO48" s="114"/>
      <c r="YP48" s="114"/>
      <c r="YQ48" s="114"/>
      <c r="YR48" s="114"/>
      <c r="YS48" s="114"/>
      <c r="YT48" s="114"/>
      <c r="YU48" s="114"/>
      <c r="YV48" s="114"/>
      <c r="YW48" s="114"/>
      <c r="YX48" s="114"/>
      <c r="YY48" s="114"/>
      <c r="YZ48" s="114"/>
      <c r="ZA48" s="114"/>
      <c r="ZB48" s="114"/>
      <c r="ZC48" s="114"/>
      <c r="ZD48" s="114"/>
      <c r="ZE48" s="114"/>
      <c r="ZF48" s="114"/>
      <c r="ZG48" s="114"/>
      <c r="ZH48" s="114"/>
      <c r="ZI48" s="114"/>
      <c r="ZJ48" s="114"/>
      <c r="ZK48" s="114"/>
      <c r="ZL48" s="114"/>
      <c r="ZM48" s="114"/>
      <c r="ZN48" s="114"/>
      <c r="ZO48" s="114"/>
      <c r="ZP48" s="114"/>
      <c r="ZQ48" s="114"/>
      <c r="ZR48" s="114"/>
      <c r="ZS48" s="114"/>
      <c r="ZT48" s="114"/>
      <c r="ZU48" s="114"/>
      <c r="ZV48" s="114"/>
      <c r="ZW48" s="114"/>
      <c r="ZX48" s="114"/>
      <c r="ZY48" s="114"/>
      <c r="ZZ48" s="114"/>
      <c r="AAA48" s="114"/>
      <c r="AAB48" s="114"/>
      <c r="AAC48" s="114"/>
      <c r="AAD48" s="114"/>
      <c r="AAE48" s="114"/>
      <c r="AAF48" s="114"/>
      <c r="AAG48" s="114"/>
      <c r="AAH48" s="114"/>
      <c r="AAI48" s="114"/>
      <c r="AAJ48" s="114"/>
      <c r="AAK48" s="114"/>
      <c r="AAL48" s="114"/>
      <c r="AAM48" s="114"/>
      <c r="AAN48" s="114"/>
      <c r="AAO48" s="114"/>
      <c r="AAP48" s="114"/>
      <c r="AAQ48" s="114"/>
      <c r="AAR48" s="114"/>
      <c r="AAS48" s="114"/>
      <c r="AAT48" s="114"/>
      <c r="AAU48" s="114"/>
      <c r="AAV48" s="114"/>
      <c r="AAW48" s="114"/>
      <c r="AAX48" s="114"/>
      <c r="AAY48" s="114"/>
      <c r="AAZ48" s="114"/>
      <c r="ABA48" s="114"/>
      <c r="ABB48" s="114"/>
      <c r="ABC48" s="114"/>
      <c r="ABD48" s="114"/>
      <c r="ABE48" s="114"/>
      <c r="ABF48" s="114"/>
      <c r="ABG48" s="114"/>
      <c r="ABH48" s="114"/>
      <c r="ABI48" s="114"/>
      <c r="ABJ48" s="114"/>
      <c r="ABK48" s="114"/>
      <c r="ABL48" s="114"/>
      <c r="ABM48" s="114"/>
      <c r="ABN48" s="114"/>
      <c r="ABO48" s="114"/>
      <c r="ABP48" s="114"/>
      <c r="ABQ48" s="114"/>
      <c r="ABR48" s="114"/>
      <c r="ABS48" s="114"/>
      <c r="ABT48" s="114"/>
      <c r="ABU48" s="114"/>
      <c r="ABV48" s="114"/>
      <c r="ABW48" s="114"/>
      <c r="ABX48" s="114"/>
      <c r="ABY48" s="114"/>
      <c r="ABZ48" s="114"/>
      <c r="ACA48" s="114"/>
      <c r="ACB48" s="114"/>
      <c r="ACC48" s="114"/>
      <c r="ACD48" s="114"/>
      <c r="ACE48" s="114"/>
      <c r="ACF48" s="114"/>
      <c r="ACG48" s="114"/>
      <c r="ACH48" s="114"/>
      <c r="ACI48" s="114"/>
      <c r="ACJ48" s="114"/>
      <c r="ACK48" s="114"/>
      <c r="ACL48" s="114"/>
      <c r="ACM48" s="114"/>
      <c r="ACN48" s="114"/>
      <c r="ACO48" s="114"/>
      <c r="ACP48" s="114"/>
      <c r="ACQ48" s="114"/>
      <c r="ACR48" s="114"/>
      <c r="ACS48" s="114"/>
      <c r="ACT48" s="114"/>
      <c r="ACU48" s="114"/>
      <c r="ACV48" s="114"/>
      <c r="ACW48" s="114"/>
      <c r="ACX48" s="114"/>
      <c r="ACY48" s="114"/>
      <c r="ACZ48" s="114"/>
      <c r="ADA48" s="114"/>
      <c r="ADB48" s="114"/>
      <c r="ADC48" s="114"/>
      <c r="ADD48" s="114"/>
      <c r="ADE48" s="114"/>
      <c r="ADF48" s="114"/>
      <c r="ADG48" s="114"/>
      <c r="ADH48" s="114"/>
      <c r="ADI48" s="114"/>
      <c r="ADJ48" s="114"/>
      <c r="ADK48" s="114"/>
      <c r="ADL48" s="114"/>
      <c r="ADM48" s="114"/>
      <c r="ADN48" s="114"/>
      <c r="ADO48" s="114"/>
      <c r="ADP48" s="114"/>
      <c r="ADQ48" s="114"/>
      <c r="ADR48" s="114"/>
      <c r="ADS48" s="114"/>
      <c r="ADT48" s="114"/>
      <c r="ADU48" s="114"/>
      <c r="ADV48" s="114"/>
      <c r="ADW48" s="114"/>
      <c r="ADX48" s="114"/>
      <c r="ADY48" s="114"/>
      <c r="ADZ48" s="114"/>
      <c r="AEA48" s="114"/>
      <c r="AEB48" s="114"/>
      <c r="AEC48" s="114"/>
      <c r="AED48" s="114"/>
      <c r="AEE48" s="114"/>
      <c r="AEF48" s="114"/>
      <c r="AEG48" s="114"/>
      <c r="AEH48" s="114"/>
      <c r="AEI48" s="114"/>
      <c r="AEJ48" s="114"/>
      <c r="AEK48" s="114"/>
      <c r="AEL48" s="114"/>
      <c r="AEM48" s="114"/>
      <c r="AEN48" s="114"/>
      <c r="AEO48" s="114"/>
      <c r="AEP48" s="114"/>
      <c r="AEQ48" s="114"/>
      <c r="AER48" s="114"/>
      <c r="AES48" s="114"/>
      <c r="AET48" s="114"/>
      <c r="AEU48" s="114"/>
      <c r="AEV48" s="114"/>
      <c r="AEW48" s="114"/>
      <c r="AEX48" s="114"/>
      <c r="AEY48" s="114"/>
      <c r="AEZ48" s="114"/>
      <c r="AFA48" s="114"/>
      <c r="AFB48" s="114"/>
      <c r="AFC48" s="114"/>
      <c r="AFD48" s="114"/>
      <c r="AFE48" s="114"/>
      <c r="AFF48" s="114"/>
      <c r="AFG48" s="114"/>
      <c r="AFH48" s="114"/>
      <c r="AFI48" s="114"/>
      <c r="AFJ48" s="114"/>
      <c r="AFK48" s="114"/>
      <c r="AFL48" s="114"/>
      <c r="AFM48" s="114"/>
      <c r="AFN48" s="114"/>
      <c r="AFO48" s="114"/>
      <c r="AFP48" s="114"/>
      <c r="AFQ48" s="114"/>
      <c r="AFR48" s="114"/>
      <c r="AFS48" s="114"/>
      <c r="AFT48" s="114"/>
      <c r="AFU48" s="114"/>
      <c r="AFV48" s="114"/>
      <c r="AFW48" s="114"/>
      <c r="AFX48" s="114"/>
      <c r="AFY48" s="114"/>
      <c r="AFZ48" s="114"/>
      <c r="AGA48" s="114"/>
      <c r="AGB48" s="114"/>
      <c r="AGC48" s="114"/>
      <c r="AGD48" s="114"/>
      <c r="AGE48" s="114"/>
      <c r="AGF48" s="114"/>
      <c r="AGG48" s="114"/>
      <c r="AGH48" s="114"/>
      <c r="AGI48" s="114"/>
      <c r="AGJ48" s="114"/>
      <c r="AGK48" s="114"/>
      <c r="AGL48" s="114"/>
      <c r="AGM48" s="114"/>
      <c r="AGN48" s="114"/>
      <c r="AGO48" s="114"/>
      <c r="AGP48" s="114"/>
      <c r="AGQ48" s="114"/>
      <c r="AGR48" s="114"/>
      <c r="AGS48" s="114"/>
      <c r="AGT48" s="114"/>
      <c r="AGU48" s="114"/>
      <c r="AGV48" s="114"/>
      <c r="AGW48" s="114"/>
      <c r="AGX48" s="114"/>
      <c r="AGY48" s="114"/>
      <c r="AGZ48" s="114"/>
      <c r="AHA48" s="114"/>
      <c r="AHB48" s="114"/>
      <c r="AHC48" s="114"/>
      <c r="AHD48" s="114"/>
      <c r="AHE48" s="114"/>
      <c r="AHF48" s="114"/>
      <c r="AHG48" s="114"/>
      <c r="AHH48" s="114"/>
      <c r="AHI48" s="114"/>
      <c r="AHJ48" s="114"/>
      <c r="AHK48" s="114"/>
      <c r="AHL48" s="114"/>
      <c r="AHM48" s="114"/>
      <c r="AHN48" s="114"/>
      <c r="AHO48" s="114"/>
      <c r="AHP48" s="114"/>
      <c r="AHQ48" s="114"/>
      <c r="AHR48" s="114"/>
      <c r="AHS48" s="114"/>
      <c r="AHT48" s="114"/>
      <c r="AHU48" s="114"/>
      <c r="AHV48" s="114"/>
      <c r="AHW48" s="114"/>
      <c r="AHX48" s="114"/>
      <c r="AHY48" s="114"/>
      <c r="AHZ48" s="114"/>
      <c r="AIA48" s="114"/>
      <c r="AIB48" s="114"/>
      <c r="AIC48" s="114"/>
      <c r="AID48" s="114"/>
      <c r="AIE48" s="114"/>
      <c r="AIF48" s="114"/>
      <c r="AIG48" s="114"/>
      <c r="AIH48" s="114"/>
      <c r="AII48" s="114"/>
      <c r="AIJ48" s="114"/>
      <c r="AIK48" s="114"/>
      <c r="AIL48" s="114"/>
      <c r="AIM48" s="114"/>
      <c r="AIN48" s="114"/>
      <c r="AIO48" s="114"/>
      <c r="AIP48" s="114"/>
      <c r="AIQ48" s="114"/>
      <c r="AIR48" s="114"/>
      <c r="AIS48" s="114"/>
      <c r="AIT48" s="114"/>
      <c r="AIU48" s="114"/>
      <c r="AIV48" s="114"/>
      <c r="AIW48" s="114"/>
      <c r="AIX48" s="114"/>
      <c r="AIY48" s="114"/>
      <c r="AIZ48" s="114"/>
      <c r="AJA48" s="114"/>
      <c r="AJB48" s="114"/>
      <c r="AJC48" s="114"/>
      <c r="AJD48" s="114"/>
      <c r="AJE48" s="114"/>
      <c r="AJF48" s="114"/>
      <c r="AJG48" s="114"/>
      <c r="AJH48" s="114"/>
      <c r="AJI48" s="114"/>
      <c r="AJJ48" s="114"/>
      <c r="AJK48" s="114"/>
      <c r="AJL48" s="114"/>
      <c r="AJM48" s="114"/>
      <c r="AJN48" s="114"/>
      <c r="AJO48" s="114"/>
      <c r="AJP48" s="114"/>
      <c r="AJQ48" s="114"/>
      <c r="AJR48" s="114"/>
      <c r="AJS48" s="114"/>
      <c r="AJT48" s="114"/>
      <c r="AJU48" s="114"/>
      <c r="AJV48" s="114"/>
      <c r="AJW48" s="114"/>
      <c r="AJX48" s="114"/>
      <c r="AJY48" s="114"/>
      <c r="AJZ48" s="114"/>
      <c r="AKA48" s="114"/>
      <c r="AKB48" s="114"/>
      <c r="AKC48" s="114"/>
      <c r="AKD48" s="114"/>
      <c r="AKE48" s="114"/>
      <c r="AKF48" s="114"/>
      <c r="AKG48" s="114"/>
      <c r="AKH48" s="114"/>
      <c r="AKI48" s="114"/>
      <c r="AKJ48" s="114"/>
      <c r="AKK48" s="114"/>
      <c r="AKL48" s="114"/>
      <c r="AKM48" s="114"/>
      <c r="AKN48" s="114"/>
      <c r="AKO48" s="114"/>
      <c r="AKP48" s="114"/>
      <c r="AKQ48" s="114"/>
      <c r="AKR48" s="114"/>
      <c r="AKS48" s="114"/>
      <c r="AKT48" s="114"/>
      <c r="AKU48" s="114"/>
      <c r="AKV48" s="114"/>
      <c r="AKW48" s="114"/>
      <c r="AKX48" s="114"/>
      <c r="AKY48" s="114"/>
      <c r="AKZ48" s="114"/>
      <c r="ALA48" s="114"/>
      <c r="ALB48" s="114"/>
      <c r="ALC48" s="114"/>
      <c r="ALD48" s="114"/>
      <c r="ALE48" s="114"/>
      <c r="ALF48" s="114"/>
      <c r="ALG48" s="114"/>
      <c r="ALH48" s="114"/>
      <c r="ALI48" s="114"/>
      <c r="ALJ48" s="114"/>
    </row>
    <row r="49" spans="1:998" s="250" customFormat="1" ht="15" customHeight="1" x14ac:dyDescent="0.25">
      <c r="A49" s="251"/>
      <c r="B49" s="279" t="b">
        <f>B48</f>
        <v>1</v>
      </c>
      <c r="C49" s="279" t="b">
        <f>C48</f>
        <v>0</v>
      </c>
      <c r="D49" s="309">
        <f t="shared" ref="D49:D50" si="33">D48</f>
        <v>0</v>
      </c>
      <c r="E49" s="311">
        <f t="shared" ref="E49:E50" si="34">E48</f>
        <v>0</v>
      </c>
      <c r="F49" s="289">
        <f>COUNT(G48:K48) - F48</f>
        <v>0</v>
      </c>
      <c r="G49" s="320" t="s">
        <v>560</v>
      </c>
      <c r="H49" s="209" t="s">
        <v>536</v>
      </c>
      <c r="I49" s="209" t="s">
        <v>536</v>
      </c>
      <c r="J49" s="209" t="s">
        <v>536</v>
      </c>
      <c r="K49" s="209" t="s">
        <v>536</v>
      </c>
      <c r="L49" s="328">
        <f>L48+2</f>
        <v>2</v>
      </c>
      <c r="M49" s="328">
        <f>M48+1</f>
        <v>2</v>
      </c>
      <c r="N49" s="328">
        <f ca="1">IF(O49 &gt; COUNTA(I44:K44) - 1, COLUMNS(G49:J49), OFFSET(I44, 0, O49))</f>
        <v>2</v>
      </c>
      <c r="O49" s="328">
        <f t="shared" ref="O49:O50" si="35">O48+1</f>
        <v>1</v>
      </c>
      <c r="P49" s="261"/>
      <c r="S49" s="179"/>
      <c r="T49" s="179"/>
      <c r="U49" s="179"/>
      <c r="V49" s="179"/>
      <c r="W49" s="179"/>
      <c r="X49" s="179"/>
      <c r="Y49" s="179"/>
      <c r="Z49" s="179"/>
      <c r="AA49" s="179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114"/>
      <c r="BK49" s="114"/>
      <c r="BL49" s="114"/>
      <c r="BM49" s="114"/>
      <c r="BN49" s="114"/>
      <c r="BO49" s="114"/>
      <c r="BP49" s="114"/>
      <c r="BQ49" s="114"/>
      <c r="BR49" s="114"/>
      <c r="BS49" s="114"/>
      <c r="BT49" s="114"/>
      <c r="BU49" s="114"/>
      <c r="BV49" s="114"/>
      <c r="BW49" s="114"/>
      <c r="BX49" s="114"/>
      <c r="BY49" s="114"/>
      <c r="BZ49" s="114"/>
      <c r="CA49" s="114"/>
      <c r="CB49" s="114"/>
      <c r="CC49" s="114"/>
      <c r="CD49" s="114"/>
      <c r="CE49" s="114"/>
      <c r="CF49" s="114"/>
      <c r="CG49" s="114"/>
      <c r="CH49" s="114"/>
      <c r="CI49" s="114"/>
      <c r="CJ49" s="114"/>
      <c r="CK49" s="114"/>
      <c r="CL49" s="114"/>
      <c r="CM49" s="114"/>
      <c r="CN49" s="114"/>
      <c r="CO49" s="114"/>
      <c r="CP49" s="114"/>
      <c r="CQ49" s="114"/>
      <c r="CR49" s="114"/>
      <c r="CS49" s="114"/>
      <c r="CT49" s="114"/>
      <c r="CU49" s="114"/>
      <c r="CV49" s="114"/>
      <c r="CW49" s="114"/>
      <c r="CX49" s="114"/>
      <c r="CY49" s="114"/>
      <c r="CZ49" s="114"/>
      <c r="DA49" s="114"/>
      <c r="DB49" s="114"/>
      <c r="DC49" s="114"/>
      <c r="DD49" s="114"/>
      <c r="DE49" s="114"/>
      <c r="DF49" s="114"/>
      <c r="DG49" s="114"/>
      <c r="DH49" s="114"/>
      <c r="DI49" s="114"/>
      <c r="DJ49" s="114"/>
      <c r="DK49" s="114"/>
      <c r="DL49" s="114"/>
      <c r="DM49" s="114"/>
      <c r="DN49" s="114"/>
      <c r="DO49" s="114"/>
      <c r="DP49" s="114"/>
      <c r="DQ49" s="114"/>
      <c r="DR49" s="114"/>
      <c r="DS49" s="114"/>
      <c r="DT49" s="114"/>
      <c r="DU49" s="114"/>
      <c r="DV49" s="114"/>
      <c r="DW49" s="114"/>
      <c r="DX49" s="114"/>
      <c r="DY49" s="114"/>
      <c r="DZ49" s="114"/>
      <c r="EA49" s="114"/>
      <c r="EB49" s="114"/>
      <c r="EC49" s="114"/>
      <c r="ED49" s="114"/>
      <c r="EE49" s="114"/>
      <c r="EF49" s="114"/>
      <c r="EG49" s="114"/>
      <c r="EH49" s="114"/>
      <c r="EI49" s="114"/>
      <c r="EJ49" s="114"/>
      <c r="EK49" s="114"/>
      <c r="EL49" s="114"/>
      <c r="EM49" s="114"/>
      <c r="EN49" s="114"/>
      <c r="EO49" s="114"/>
      <c r="EP49" s="114"/>
      <c r="EQ49" s="114"/>
      <c r="ER49" s="114"/>
      <c r="ES49" s="114"/>
      <c r="ET49" s="114"/>
      <c r="EU49" s="114"/>
      <c r="EV49" s="114"/>
      <c r="EW49" s="114"/>
      <c r="EX49" s="114"/>
      <c r="EY49" s="114"/>
      <c r="EZ49" s="114"/>
      <c r="FA49" s="114"/>
      <c r="FB49" s="114"/>
      <c r="FC49" s="114"/>
      <c r="FD49" s="114"/>
      <c r="FE49" s="114"/>
      <c r="FF49" s="114"/>
      <c r="FG49" s="114"/>
      <c r="FH49" s="114"/>
      <c r="FI49" s="114"/>
      <c r="FJ49" s="114"/>
      <c r="FK49" s="114"/>
      <c r="FL49" s="114"/>
      <c r="FM49" s="114"/>
      <c r="FN49" s="114"/>
      <c r="FO49" s="114"/>
      <c r="FP49" s="114"/>
      <c r="FQ49" s="114"/>
      <c r="FR49" s="114"/>
      <c r="FS49" s="114"/>
      <c r="FT49" s="114"/>
      <c r="FU49" s="114"/>
      <c r="FV49" s="114"/>
      <c r="FW49" s="114"/>
      <c r="FX49" s="114"/>
      <c r="FY49" s="114"/>
      <c r="FZ49" s="114"/>
      <c r="GA49" s="114"/>
      <c r="GB49" s="114"/>
      <c r="GC49" s="114"/>
      <c r="GD49" s="114"/>
      <c r="GE49" s="114"/>
      <c r="GF49" s="114"/>
      <c r="GG49" s="114"/>
      <c r="GH49" s="114"/>
      <c r="GI49" s="114"/>
      <c r="GJ49" s="114"/>
      <c r="GK49" s="114"/>
      <c r="GL49" s="114"/>
      <c r="GM49" s="114"/>
      <c r="GN49" s="114"/>
      <c r="GO49" s="114"/>
      <c r="GP49" s="114"/>
      <c r="GQ49" s="114"/>
      <c r="GR49" s="114"/>
      <c r="GS49" s="114"/>
      <c r="GT49" s="114"/>
      <c r="GU49" s="114"/>
      <c r="GV49" s="114"/>
      <c r="GW49" s="114"/>
      <c r="GX49" s="114"/>
      <c r="GY49" s="114"/>
      <c r="GZ49" s="114"/>
      <c r="HA49" s="114"/>
      <c r="HB49" s="114"/>
      <c r="HC49" s="114"/>
      <c r="HD49" s="114"/>
      <c r="HE49" s="114"/>
      <c r="HF49" s="114"/>
      <c r="HG49" s="114"/>
      <c r="HH49" s="114"/>
      <c r="HI49" s="114"/>
      <c r="HJ49" s="114"/>
      <c r="HK49" s="114"/>
      <c r="HL49" s="114"/>
      <c r="HM49" s="114"/>
      <c r="HN49" s="114"/>
      <c r="HO49" s="114"/>
      <c r="HP49" s="114"/>
      <c r="HQ49" s="114"/>
      <c r="HR49" s="114"/>
      <c r="HS49" s="114"/>
      <c r="HT49" s="114"/>
      <c r="HU49" s="114"/>
      <c r="HV49" s="114"/>
      <c r="HW49" s="114"/>
      <c r="HX49" s="114"/>
      <c r="HY49" s="114"/>
      <c r="HZ49" s="114"/>
      <c r="IA49" s="114"/>
      <c r="IB49" s="114"/>
      <c r="IC49" s="114"/>
      <c r="ID49" s="114"/>
      <c r="IE49" s="114"/>
      <c r="IF49" s="114"/>
      <c r="IG49" s="114"/>
      <c r="IH49" s="114"/>
      <c r="II49" s="114"/>
      <c r="IJ49" s="114"/>
      <c r="IK49" s="114"/>
      <c r="IL49" s="114"/>
      <c r="IM49" s="114"/>
      <c r="IN49" s="114"/>
      <c r="IO49" s="114"/>
      <c r="IP49" s="114"/>
      <c r="IQ49" s="114"/>
      <c r="IR49" s="114"/>
      <c r="IS49" s="114"/>
      <c r="IT49" s="114"/>
      <c r="IU49" s="114"/>
      <c r="IV49" s="114"/>
      <c r="IW49" s="114"/>
      <c r="IX49" s="114"/>
      <c r="IY49" s="114"/>
      <c r="IZ49" s="114"/>
      <c r="JA49" s="114"/>
      <c r="JB49" s="114"/>
      <c r="JC49" s="114"/>
      <c r="JD49" s="114"/>
      <c r="JE49" s="114"/>
      <c r="JF49" s="114"/>
      <c r="JG49" s="114"/>
      <c r="JH49" s="114"/>
      <c r="JI49" s="114"/>
      <c r="JJ49" s="114"/>
      <c r="JK49" s="114"/>
      <c r="JL49" s="114"/>
      <c r="JM49" s="114"/>
      <c r="JN49" s="114"/>
      <c r="JO49" s="114"/>
      <c r="JP49" s="114"/>
      <c r="JQ49" s="114"/>
      <c r="JR49" s="114"/>
      <c r="JS49" s="114"/>
      <c r="JT49" s="114"/>
      <c r="JU49" s="114"/>
      <c r="JV49" s="114"/>
      <c r="JW49" s="114"/>
      <c r="JX49" s="114"/>
      <c r="JY49" s="114"/>
      <c r="JZ49" s="114"/>
      <c r="KA49" s="114"/>
      <c r="KB49" s="114"/>
      <c r="KC49" s="114"/>
      <c r="KD49" s="114"/>
      <c r="KE49" s="114"/>
      <c r="KF49" s="114"/>
      <c r="KG49" s="114"/>
      <c r="KH49" s="114"/>
      <c r="KI49" s="114"/>
      <c r="KJ49" s="114"/>
      <c r="KK49" s="114"/>
      <c r="KL49" s="114"/>
      <c r="KM49" s="114"/>
      <c r="KN49" s="114"/>
      <c r="KO49" s="114"/>
      <c r="KP49" s="114"/>
      <c r="KQ49" s="114"/>
      <c r="KR49" s="114"/>
      <c r="KS49" s="114"/>
      <c r="KT49" s="114"/>
      <c r="KU49" s="114"/>
      <c r="KV49" s="114"/>
      <c r="KW49" s="114"/>
      <c r="KX49" s="114"/>
      <c r="KY49" s="114"/>
      <c r="KZ49" s="114"/>
      <c r="LA49" s="114"/>
      <c r="LB49" s="114"/>
      <c r="LC49" s="114"/>
      <c r="LD49" s="114"/>
      <c r="LE49" s="114"/>
      <c r="LF49" s="114"/>
      <c r="LG49" s="114"/>
      <c r="LH49" s="114"/>
      <c r="LI49" s="114"/>
      <c r="LJ49" s="114"/>
      <c r="LK49" s="114"/>
      <c r="LL49" s="114"/>
      <c r="LM49" s="114"/>
      <c r="LN49" s="114"/>
      <c r="LO49" s="114"/>
      <c r="LP49" s="114"/>
      <c r="LQ49" s="114"/>
      <c r="LR49" s="114"/>
      <c r="LS49" s="114"/>
      <c r="LT49" s="114"/>
      <c r="LU49" s="114"/>
      <c r="LV49" s="114"/>
      <c r="LW49" s="114"/>
      <c r="LX49" s="114"/>
      <c r="LY49" s="114"/>
      <c r="LZ49" s="114"/>
      <c r="MA49" s="114"/>
      <c r="MB49" s="114"/>
      <c r="MC49" s="114"/>
      <c r="MD49" s="114"/>
      <c r="ME49" s="114"/>
      <c r="MF49" s="114"/>
      <c r="MG49" s="114"/>
      <c r="MH49" s="114"/>
      <c r="MI49" s="114"/>
      <c r="MJ49" s="114"/>
      <c r="MK49" s="114"/>
      <c r="ML49" s="114"/>
      <c r="MM49" s="114"/>
      <c r="MN49" s="114"/>
      <c r="MO49" s="114"/>
      <c r="MP49" s="114"/>
      <c r="MQ49" s="114"/>
      <c r="MR49" s="114"/>
      <c r="MS49" s="114"/>
      <c r="MT49" s="114"/>
      <c r="MU49" s="114"/>
      <c r="MV49" s="114"/>
      <c r="MW49" s="114"/>
      <c r="MX49" s="114"/>
      <c r="MY49" s="114"/>
      <c r="MZ49" s="114"/>
      <c r="NA49" s="114"/>
      <c r="NB49" s="114"/>
      <c r="NC49" s="114"/>
      <c r="ND49" s="114"/>
      <c r="NE49" s="114"/>
      <c r="NF49" s="114"/>
      <c r="NG49" s="114"/>
      <c r="NH49" s="114"/>
      <c r="NI49" s="114"/>
      <c r="NJ49" s="114"/>
      <c r="NK49" s="114"/>
      <c r="NL49" s="114"/>
      <c r="NM49" s="114"/>
      <c r="NN49" s="114"/>
      <c r="NO49" s="114"/>
      <c r="NP49" s="114"/>
      <c r="NQ49" s="114"/>
      <c r="NR49" s="114"/>
      <c r="NS49" s="114"/>
      <c r="NT49" s="114"/>
      <c r="NU49" s="114"/>
      <c r="NV49" s="114"/>
      <c r="NW49" s="114"/>
      <c r="NX49" s="114"/>
      <c r="NY49" s="114"/>
      <c r="NZ49" s="114"/>
      <c r="OA49" s="114"/>
      <c r="OB49" s="114"/>
      <c r="OC49" s="114"/>
      <c r="OD49" s="114"/>
      <c r="OE49" s="114"/>
      <c r="OF49" s="114"/>
      <c r="OG49" s="114"/>
      <c r="OH49" s="114"/>
      <c r="OI49" s="114"/>
      <c r="OJ49" s="114"/>
      <c r="OK49" s="114"/>
      <c r="OL49" s="114"/>
      <c r="OM49" s="114"/>
      <c r="ON49" s="114"/>
      <c r="OO49" s="114"/>
      <c r="OP49" s="114"/>
      <c r="OQ49" s="114"/>
      <c r="OR49" s="114"/>
      <c r="OS49" s="114"/>
      <c r="OT49" s="114"/>
      <c r="OU49" s="114"/>
      <c r="OV49" s="114"/>
      <c r="OW49" s="114"/>
      <c r="OX49" s="114"/>
      <c r="OY49" s="114"/>
      <c r="OZ49" s="114"/>
      <c r="PA49" s="114"/>
      <c r="PB49" s="114"/>
      <c r="PC49" s="114"/>
      <c r="PD49" s="114"/>
      <c r="PE49" s="114"/>
      <c r="PF49" s="114"/>
      <c r="PG49" s="114"/>
      <c r="PH49" s="114"/>
      <c r="PI49" s="114"/>
      <c r="PJ49" s="114"/>
      <c r="PK49" s="114"/>
      <c r="PL49" s="114"/>
      <c r="PM49" s="114"/>
      <c r="PN49" s="114"/>
      <c r="PO49" s="114"/>
      <c r="PP49" s="114"/>
      <c r="PQ49" s="114"/>
      <c r="PR49" s="114"/>
      <c r="PS49" s="114"/>
      <c r="PT49" s="114"/>
      <c r="PU49" s="114"/>
      <c r="PV49" s="114"/>
      <c r="PW49" s="114"/>
      <c r="PX49" s="114"/>
      <c r="PY49" s="114"/>
      <c r="PZ49" s="114"/>
      <c r="QA49" s="114"/>
      <c r="QB49" s="114"/>
      <c r="QC49" s="114"/>
      <c r="QD49" s="114"/>
      <c r="QE49" s="114"/>
      <c r="QF49" s="114"/>
      <c r="QG49" s="114"/>
      <c r="QH49" s="114"/>
      <c r="QI49" s="114"/>
      <c r="QJ49" s="114"/>
      <c r="QK49" s="114"/>
      <c r="QL49" s="114"/>
      <c r="QM49" s="114"/>
      <c r="QN49" s="114"/>
      <c r="QO49" s="114"/>
      <c r="QP49" s="114"/>
      <c r="QQ49" s="114"/>
      <c r="QR49" s="114"/>
      <c r="QS49" s="114"/>
      <c r="QT49" s="114"/>
      <c r="QU49" s="114"/>
      <c r="QV49" s="114"/>
      <c r="QW49" s="114"/>
      <c r="QX49" s="114"/>
      <c r="QY49" s="114"/>
      <c r="QZ49" s="114"/>
      <c r="RA49" s="114"/>
      <c r="RB49" s="114"/>
      <c r="RC49" s="114"/>
      <c r="RD49" s="114"/>
      <c r="RE49" s="114"/>
      <c r="RF49" s="114"/>
      <c r="RG49" s="114"/>
      <c r="RH49" s="114"/>
      <c r="RI49" s="114"/>
      <c r="RJ49" s="114"/>
      <c r="RK49" s="114"/>
      <c r="RL49" s="114"/>
      <c r="RM49" s="114"/>
      <c r="RN49" s="114"/>
      <c r="RO49" s="114"/>
      <c r="RP49" s="114"/>
      <c r="RQ49" s="114"/>
      <c r="RR49" s="114"/>
      <c r="RS49" s="114"/>
      <c r="RT49" s="114"/>
      <c r="RU49" s="114"/>
      <c r="RV49" s="114"/>
      <c r="RW49" s="114"/>
      <c r="RX49" s="114"/>
      <c r="RY49" s="114"/>
      <c r="RZ49" s="114"/>
      <c r="SA49" s="114"/>
      <c r="SB49" s="114"/>
      <c r="SC49" s="114"/>
      <c r="SD49" s="114"/>
      <c r="SE49" s="114"/>
      <c r="SF49" s="114"/>
      <c r="SG49" s="114"/>
      <c r="SH49" s="114"/>
      <c r="SI49" s="114"/>
      <c r="SJ49" s="114"/>
      <c r="SK49" s="114"/>
      <c r="SL49" s="114"/>
      <c r="SM49" s="114"/>
      <c r="SN49" s="114"/>
      <c r="SO49" s="114"/>
      <c r="SP49" s="114"/>
      <c r="SQ49" s="114"/>
      <c r="SR49" s="114"/>
      <c r="SS49" s="114"/>
      <c r="ST49" s="114"/>
      <c r="SU49" s="114"/>
      <c r="SV49" s="114"/>
      <c r="SW49" s="114"/>
      <c r="SX49" s="114"/>
      <c r="SY49" s="114"/>
      <c r="SZ49" s="114"/>
      <c r="TA49" s="114"/>
      <c r="TB49" s="114"/>
      <c r="TC49" s="114"/>
      <c r="TD49" s="114"/>
      <c r="TE49" s="114"/>
      <c r="TF49" s="114"/>
      <c r="TG49" s="114"/>
      <c r="TH49" s="114"/>
      <c r="TI49" s="114"/>
      <c r="TJ49" s="114"/>
      <c r="TK49" s="114"/>
      <c r="TL49" s="114"/>
      <c r="TM49" s="114"/>
      <c r="TN49" s="114"/>
      <c r="TO49" s="114"/>
      <c r="TP49" s="114"/>
      <c r="TQ49" s="114"/>
      <c r="TR49" s="114"/>
      <c r="TS49" s="114"/>
      <c r="TT49" s="114"/>
      <c r="TU49" s="114"/>
      <c r="TV49" s="114"/>
      <c r="TW49" s="114"/>
      <c r="TX49" s="114"/>
      <c r="TY49" s="114"/>
      <c r="TZ49" s="114"/>
      <c r="UA49" s="114"/>
      <c r="UB49" s="114"/>
      <c r="UC49" s="114"/>
      <c r="UD49" s="114"/>
      <c r="UE49" s="114"/>
      <c r="UF49" s="114"/>
      <c r="UG49" s="114"/>
      <c r="UH49" s="114"/>
      <c r="UI49" s="114"/>
      <c r="UJ49" s="114"/>
      <c r="UK49" s="114"/>
      <c r="UL49" s="114"/>
      <c r="UM49" s="114"/>
      <c r="UN49" s="114"/>
      <c r="UO49" s="114"/>
      <c r="UP49" s="114"/>
      <c r="UQ49" s="114"/>
      <c r="UR49" s="114"/>
      <c r="US49" s="114"/>
      <c r="UT49" s="114"/>
      <c r="UU49" s="114"/>
      <c r="UV49" s="114"/>
      <c r="UW49" s="114"/>
      <c r="UX49" s="114"/>
      <c r="UY49" s="114"/>
      <c r="UZ49" s="114"/>
      <c r="VA49" s="114"/>
      <c r="VB49" s="114"/>
      <c r="VC49" s="114"/>
      <c r="VD49" s="114"/>
      <c r="VE49" s="114"/>
      <c r="VF49" s="114"/>
      <c r="VG49" s="114"/>
      <c r="VH49" s="114"/>
      <c r="VI49" s="114"/>
      <c r="VJ49" s="114"/>
      <c r="VK49" s="114"/>
      <c r="VL49" s="114"/>
      <c r="VM49" s="114"/>
      <c r="VN49" s="114"/>
      <c r="VO49" s="114"/>
      <c r="VP49" s="114"/>
      <c r="VQ49" s="114"/>
      <c r="VR49" s="114"/>
      <c r="VS49" s="114"/>
      <c r="VT49" s="114"/>
      <c r="VU49" s="114"/>
      <c r="VV49" s="114"/>
      <c r="VW49" s="114"/>
      <c r="VX49" s="114"/>
      <c r="VY49" s="114"/>
      <c r="VZ49" s="114"/>
      <c r="WA49" s="114"/>
      <c r="WB49" s="114"/>
      <c r="WC49" s="114"/>
      <c r="WD49" s="114"/>
      <c r="WE49" s="114"/>
      <c r="WF49" s="114"/>
      <c r="WG49" s="114"/>
      <c r="WH49" s="114"/>
      <c r="WI49" s="114"/>
      <c r="WJ49" s="114"/>
      <c r="WK49" s="114"/>
      <c r="WL49" s="114"/>
      <c r="WM49" s="114"/>
      <c r="WN49" s="114"/>
      <c r="WO49" s="114"/>
      <c r="WP49" s="114"/>
      <c r="WQ49" s="114"/>
      <c r="WR49" s="114"/>
      <c r="WS49" s="114"/>
      <c r="WT49" s="114"/>
      <c r="WU49" s="114"/>
      <c r="WV49" s="114"/>
      <c r="WW49" s="114"/>
      <c r="WX49" s="114"/>
      <c r="WY49" s="114"/>
      <c r="WZ49" s="114"/>
      <c r="XA49" s="114"/>
      <c r="XB49" s="114"/>
      <c r="XC49" s="114"/>
      <c r="XD49" s="114"/>
      <c r="XE49" s="114"/>
      <c r="XF49" s="114"/>
      <c r="XG49" s="114"/>
      <c r="XH49" s="114"/>
      <c r="XI49" s="114"/>
      <c r="XJ49" s="114"/>
      <c r="XK49" s="114"/>
      <c r="XL49" s="114"/>
      <c r="XM49" s="114"/>
      <c r="XN49" s="114"/>
      <c r="XO49" s="114"/>
      <c r="XP49" s="114"/>
      <c r="XQ49" s="114"/>
      <c r="XR49" s="114"/>
      <c r="XS49" s="114"/>
      <c r="XT49" s="114"/>
      <c r="XU49" s="114"/>
      <c r="XV49" s="114"/>
      <c r="XW49" s="114"/>
      <c r="XX49" s="114"/>
      <c r="XY49" s="114"/>
      <c r="XZ49" s="114"/>
      <c r="YA49" s="114"/>
      <c r="YB49" s="114"/>
      <c r="YC49" s="114"/>
      <c r="YD49" s="114"/>
      <c r="YE49" s="114"/>
      <c r="YF49" s="114"/>
      <c r="YG49" s="114"/>
      <c r="YH49" s="114"/>
      <c r="YI49" s="114"/>
      <c r="YJ49" s="114"/>
      <c r="YK49" s="114"/>
      <c r="YL49" s="114"/>
      <c r="YM49" s="114"/>
      <c r="YN49" s="114"/>
      <c r="YO49" s="114"/>
      <c r="YP49" s="114"/>
      <c r="YQ49" s="114"/>
      <c r="YR49" s="114"/>
      <c r="YS49" s="114"/>
      <c r="YT49" s="114"/>
      <c r="YU49" s="114"/>
      <c r="YV49" s="114"/>
      <c r="YW49" s="114"/>
      <c r="YX49" s="114"/>
      <c r="YY49" s="114"/>
      <c r="YZ49" s="114"/>
      <c r="ZA49" s="114"/>
      <c r="ZB49" s="114"/>
      <c r="ZC49" s="114"/>
      <c r="ZD49" s="114"/>
      <c r="ZE49" s="114"/>
      <c r="ZF49" s="114"/>
      <c r="ZG49" s="114"/>
      <c r="ZH49" s="114"/>
      <c r="ZI49" s="114"/>
      <c r="ZJ49" s="114"/>
      <c r="ZK49" s="114"/>
      <c r="ZL49" s="114"/>
      <c r="ZM49" s="114"/>
      <c r="ZN49" s="114"/>
      <c r="ZO49" s="114"/>
      <c r="ZP49" s="114"/>
      <c r="ZQ49" s="114"/>
      <c r="ZR49" s="114"/>
      <c r="ZS49" s="114"/>
      <c r="ZT49" s="114"/>
      <c r="ZU49" s="114"/>
      <c r="ZV49" s="114"/>
      <c r="ZW49" s="114"/>
      <c r="ZX49" s="114"/>
      <c r="ZY49" s="114"/>
      <c r="ZZ49" s="114"/>
      <c r="AAA49" s="114"/>
      <c r="AAB49" s="114"/>
      <c r="AAC49" s="114"/>
      <c r="AAD49" s="114"/>
      <c r="AAE49" s="114"/>
      <c r="AAF49" s="114"/>
      <c r="AAG49" s="114"/>
      <c r="AAH49" s="114"/>
      <c r="AAI49" s="114"/>
      <c r="AAJ49" s="114"/>
      <c r="AAK49" s="114"/>
      <c r="AAL49" s="114"/>
      <c r="AAM49" s="114"/>
      <c r="AAN49" s="114"/>
      <c r="AAO49" s="114"/>
      <c r="AAP49" s="114"/>
      <c r="AAQ49" s="114"/>
      <c r="AAR49" s="114"/>
      <c r="AAS49" s="114"/>
      <c r="AAT49" s="114"/>
      <c r="AAU49" s="114"/>
      <c r="AAV49" s="114"/>
      <c r="AAW49" s="114"/>
      <c r="AAX49" s="114"/>
      <c r="AAY49" s="114"/>
      <c r="AAZ49" s="114"/>
      <c r="ABA49" s="114"/>
      <c r="ABB49" s="114"/>
      <c r="ABC49" s="114"/>
      <c r="ABD49" s="114"/>
      <c r="ABE49" s="114"/>
      <c r="ABF49" s="114"/>
      <c r="ABG49" s="114"/>
      <c r="ABH49" s="114"/>
      <c r="ABI49" s="114"/>
      <c r="ABJ49" s="114"/>
      <c r="ABK49" s="114"/>
      <c r="ABL49" s="114"/>
      <c r="ABM49" s="114"/>
      <c r="ABN49" s="114"/>
      <c r="ABO49" s="114"/>
      <c r="ABP49" s="114"/>
      <c r="ABQ49" s="114"/>
      <c r="ABR49" s="114"/>
      <c r="ABS49" s="114"/>
      <c r="ABT49" s="114"/>
      <c r="ABU49" s="114"/>
      <c r="ABV49" s="114"/>
      <c r="ABW49" s="114"/>
      <c r="ABX49" s="114"/>
      <c r="ABY49" s="114"/>
      <c r="ABZ49" s="114"/>
      <c r="ACA49" s="114"/>
      <c r="ACB49" s="114"/>
      <c r="ACC49" s="114"/>
      <c r="ACD49" s="114"/>
      <c r="ACE49" s="114"/>
      <c r="ACF49" s="114"/>
      <c r="ACG49" s="114"/>
      <c r="ACH49" s="114"/>
      <c r="ACI49" s="114"/>
      <c r="ACJ49" s="114"/>
      <c r="ACK49" s="114"/>
      <c r="ACL49" s="114"/>
      <c r="ACM49" s="114"/>
      <c r="ACN49" s="114"/>
      <c r="ACO49" s="114"/>
      <c r="ACP49" s="114"/>
      <c r="ACQ49" s="114"/>
      <c r="ACR49" s="114"/>
      <c r="ACS49" s="114"/>
      <c r="ACT49" s="114"/>
      <c r="ACU49" s="114"/>
      <c r="ACV49" s="114"/>
      <c r="ACW49" s="114"/>
      <c r="ACX49" s="114"/>
      <c r="ACY49" s="114"/>
      <c r="ACZ49" s="114"/>
      <c r="ADA49" s="114"/>
      <c r="ADB49" s="114"/>
      <c r="ADC49" s="114"/>
      <c r="ADD49" s="114"/>
      <c r="ADE49" s="114"/>
      <c r="ADF49" s="114"/>
      <c r="ADG49" s="114"/>
      <c r="ADH49" s="114"/>
      <c r="ADI49" s="114"/>
      <c r="ADJ49" s="114"/>
      <c r="ADK49" s="114"/>
      <c r="ADL49" s="114"/>
      <c r="ADM49" s="114"/>
      <c r="ADN49" s="114"/>
      <c r="ADO49" s="114"/>
      <c r="ADP49" s="114"/>
      <c r="ADQ49" s="114"/>
      <c r="ADR49" s="114"/>
      <c r="ADS49" s="114"/>
      <c r="ADT49" s="114"/>
      <c r="ADU49" s="114"/>
      <c r="ADV49" s="114"/>
      <c r="ADW49" s="114"/>
      <c r="ADX49" s="114"/>
      <c r="ADY49" s="114"/>
      <c r="ADZ49" s="114"/>
      <c r="AEA49" s="114"/>
      <c r="AEB49" s="114"/>
      <c r="AEC49" s="114"/>
      <c r="AED49" s="114"/>
      <c r="AEE49" s="114"/>
      <c r="AEF49" s="114"/>
      <c r="AEG49" s="114"/>
      <c r="AEH49" s="114"/>
      <c r="AEI49" s="114"/>
      <c r="AEJ49" s="114"/>
      <c r="AEK49" s="114"/>
      <c r="AEL49" s="114"/>
      <c r="AEM49" s="114"/>
      <c r="AEN49" s="114"/>
      <c r="AEO49" s="114"/>
      <c r="AEP49" s="114"/>
      <c r="AEQ49" s="114"/>
      <c r="AER49" s="114"/>
      <c r="AES49" s="114"/>
      <c r="AET49" s="114"/>
      <c r="AEU49" s="114"/>
      <c r="AEV49" s="114"/>
      <c r="AEW49" s="114"/>
      <c r="AEX49" s="114"/>
      <c r="AEY49" s="114"/>
      <c r="AEZ49" s="114"/>
      <c r="AFA49" s="114"/>
      <c r="AFB49" s="114"/>
      <c r="AFC49" s="114"/>
      <c r="AFD49" s="114"/>
      <c r="AFE49" s="114"/>
      <c r="AFF49" s="114"/>
      <c r="AFG49" s="114"/>
      <c r="AFH49" s="114"/>
      <c r="AFI49" s="114"/>
      <c r="AFJ49" s="114"/>
      <c r="AFK49" s="114"/>
      <c r="AFL49" s="114"/>
      <c r="AFM49" s="114"/>
      <c r="AFN49" s="114"/>
      <c r="AFO49" s="114"/>
      <c r="AFP49" s="114"/>
      <c r="AFQ49" s="114"/>
      <c r="AFR49" s="114"/>
      <c r="AFS49" s="114"/>
      <c r="AFT49" s="114"/>
      <c r="AFU49" s="114"/>
      <c r="AFV49" s="114"/>
      <c r="AFW49" s="114"/>
      <c r="AFX49" s="114"/>
      <c r="AFY49" s="114"/>
      <c r="AFZ49" s="114"/>
      <c r="AGA49" s="114"/>
      <c r="AGB49" s="114"/>
      <c r="AGC49" s="114"/>
      <c r="AGD49" s="114"/>
      <c r="AGE49" s="114"/>
      <c r="AGF49" s="114"/>
      <c r="AGG49" s="114"/>
      <c r="AGH49" s="114"/>
      <c r="AGI49" s="114"/>
      <c r="AGJ49" s="114"/>
      <c r="AGK49" s="114"/>
      <c r="AGL49" s="114"/>
      <c r="AGM49" s="114"/>
      <c r="AGN49" s="114"/>
      <c r="AGO49" s="114"/>
      <c r="AGP49" s="114"/>
      <c r="AGQ49" s="114"/>
      <c r="AGR49" s="114"/>
      <c r="AGS49" s="114"/>
      <c r="AGT49" s="114"/>
      <c r="AGU49" s="114"/>
      <c r="AGV49" s="114"/>
      <c r="AGW49" s="114"/>
      <c r="AGX49" s="114"/>
      <c r="AGY49" s="114"/>
      <c r="AGZ49" s="114"/>
      <c r="AHA49" s="114"/>
      <c r="AHB49" s="114"/>
      <c r="AHC49" s="114"/>
      <c r="AHD49" s="114"/>
      <c r="AHE49" s="114"/>
      <c r="AHF49" s="114"/>
      <c r="AHG49" s="114"/>
      <c r="AHH49" s="114"/>
      <c r="AHI49" s="114"/>
      <c r="AHJ49" s="114"/>
      <c r="AHK49" s="114"/>
      <c r="AHL49" s="114"/>
      <c r="AHM49" s="114"/>
      <c r="AHN49" s="114"/>
      <c r="AHO49" s="114"/>
      <c r="AHP49" s="114"/>
      <c r="AHQ49" s="114"/>
      <c r="AHR49" s="114"/>
      <c r="AHS49" s="114"/>
      <c r="AHT49" s="114"/>
      <c r="AHU49" s="114"/>
      <c r="AHV49" s="114"/>
      <c r="AHW49" s="114"/>
      <c r="AHX49" s="114"/>
      <c r="AHY49" s="114"/>
      <c r="AHZ49" s="114"/>
      <c r="AIA49" s="114"/>
      <c r="AIB49" s="114"/>
      <c r="AIC49" s="114"/>
      <c r="AID49" s="114"/>
      <c r="AIE49" s="114"/>
      <c r="AIF49" s="114"/>
      <c r="AIG49" s="114"/>
      <c r="AIH49" s="114"/>
      <c r="AII49" s="114"/>
      <c r="AIJ49" s="114"/>
      <c r="AIK49" s="114"/>
      <c r="AIL49" s="114"/>
      <c r="AIM49" s="114"/>
      <c r="AIN49" s="114"/>
      <c r="AIO49" s="114"/>
      <c r="AIP49" s="114"/>
      <c r="AIQ49" s="114"/>
      <c r="AIR49" s="114"/>
      <c r="AIS49" s="114"/>
      <c r="AIT49" s="114"/>
      <c r="AIU49" s="114"/>
      <c r="AIV49" s="114"/>
      <c r="AIW49" s="114"/>
      <c r="AIX49" s="114"/>
      <c r="AIY49" s="114"/>
      <c r="AIZ49" s="114"/>
      <c r="AJA49" s="114"/>
      <c r="AJB49" s="114"/>
      <c r="AJC49" s="114"/>
      <c r="AJD49" s="114"/>
      <c r="AJE49" s="114"/>
      <c r="AJF49" s="114"/>
      <c r="AJG49" s="114"/>
      <c r="AJH49" s="114"/>
      <c r="AJI49" s="114"/>
      <c r="AJJ49" s="114"/>
      <c r="AJK49" s="114"/>
      <c r="AJL49" s="114"/>
      <c r="AJM49" s="114"/>
      <c r="AJN49" s="114"/>
      <c r="AJO49" s="114"/>
      <c r="AJP49" s="114"/>
      <c r="AJQ49" s="114"/>
      <c r="AJR49" s="114"/>
      <c r="AJS49" s="114"/>
      <c r="AJT49" s="114"/>
      <c r="AJU49" s="114"/>
      <c r="AJV49" s="114"/>
      <c r="AJW49" s="114"/>
      <c r="AJX49" s="114"/>
      <c r="AJY49" s="114"/>
      <c r="AJZ49" s="114"/>
      <c r="AKA49" s="114"/>
      <c r="AKB49" s="114"/>
      <c r="AKC49" s="114"/>
      <c r="AKD49" s="114"/>
      <c r="AKE49" s="114"/>
      <c r="AKF49" s="114"/>
      <c r="AKG49" s="114"/>
      <c r="AKH49" s="114"/>
      <c r="AKI49" s="114"/>
      <c r="AKJ49" s="114"/>
      <c r="AKK49" s="114"/>
      <c r="AKL49" s="114"/>
      <c r="AKM49" s="114"/>
      <c r="AKN49" s="114"/>
      <c r="AKO49" s="114"/>
      <c r="AKP49" s="114"/>
      <c r="AKQ49" s="114"/>
      <c r="AKR49" s="114"/>
      <c r="AKS49" s="114"/>
      <c r="AKT49" s="114"/>
      <c r="AKU49" s="114"/>
      <c r="AKV49" s="114"/>
      <c r="AKW49" s="114"/>
      <c r="AKX49" s="114"/>
      <c r="AKY49" s="114"/>
      <c r="AKZ49" s="114"/>
      <c r="ALA49" s="114"/>
      <c r="ALB49" s="114"/>
      <c r="ALC49" s="114"/>
      <c r="ALD49" s="114"/>
      <c r="ALE49" s="114"/>
      <c r="ALF49" s="114"/>
      <c r="ALG49" s="114"/>
      <c r="ALH49" s="114"/>
      <c r="ALI49" s="114"/>
      <c r="ALJ49" s="114"/>
    </row>
    <row r="50" spans="1:998" s="250" customFormat="1" ht="15" customHeight="1" x14ac:dyDescent="0.25">
      <c r="A50" s="251"/>
      <c r="B50" s="282" t="b">
        <f>B49</f>
        <v>1</v>
      </c>
      <c r="C50" s="282" t="b">
        <f>C49</f>
        <v>0</v>
      </c>
      <c r="D50" s="310">
        <f t="shared" si="33"/>
        <v>0</v>
      </c>
      <c r="E50" s="312">
        <f t="shared" si="34"/>
        <v>0</v>
      </c>
      <c r="F50" s="237"/>
      <c r="G50" s="208" t="s">
        <v>538</v>
      </c>
      <c r="H50" s="233" t="s">
        <v>359</v>
      </c>
      <c r="I50" s="233" t="s">
        <v>359</v>
      </c>
      <c r="J50" s="209" t="s">
        <v>538</v>
      </c>
      <c r="K50" s="209"/>
      <c r="L50" s="328">
        <f>IF(L49+2 &lt; F48, L49+2, "-")</f>
        <v>4</v>
      </c>
      <c r="M50" s="328">
        <f>M49+1</f>
        <v>3</v>
      </c>
      <c r="N50" s="329">
        <f>COUNTA(G50:J50)</f>
        <v>4</v>
      </c>
      <c r="O50" s="329">
        <f t="shared" si="35"/>
        <v>2</v>
      </c>
      <c r="P50" s="261"/>
      <c r="S50" s="179"/>
      <c r="T50" s="179"/>
      <c r="U50" s="179"/>
      <c r="V50" s="179"/>
      <c r="W50" s="179"/>
      <c r="X50" s="179"/>
      <c r="Y50" s="179"/>
      <c r="Z50" s="179"/>
      <c r="AA50" s="179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114"/>
      <c r="BK50" s="114"/>
      <c r="BL50" s="114"/>
      <c r="BM50" s="114"/>
      <c r="BN50" s="114"/>
      <c r="BO50" s="114"/>
      <c r="BP50" s="114"/>
      <c r="BQ50" s="114"/>
      <c r="BR50" s="114"/>
      <c r="BS50" s="114"/>
      <c r="BT50" s="114"/>
      <c r="BU50" s="114"/>
      <c r="BV50" s="114"/>
      <c r="BW50" s="114"/>
      <c r="BX50" s="114"/>
      <c r="BY50" s="114"/>
      <c r="BZ50" s="114"/>
      <c r="CA50" s="114"/>
      <c r="CB50" s="114"/>
      <c r="CC50" s="114"/>
      <c r="CD50" s="114"/>
      <c r="CE50" s="114"/>
      <c r="CF50" s="114"/>
      <c r="CG50" s="114"/>
      <c r="CH50" s="114"/>
      <c r="CI50" s="114"/>
      <c r="CJ50" s="114"/>
      <c r="CK50" s="114"/>
      <c r="CL50" s="114"/>
      <c r="CM50" s="114"/>
      <c r="CN50" s="114"/>
      <c r="CO50" s="114"/>
      <c r="CP50" s="114"/>
      <c r="CQ50" s="114"/>
      <c r="CR50" s="114"/>
      <c r="CS50" s="114"/>
      <c r="CT50" s="114"/>
      <c r="CU50" s="114"/>
      <c r="CV50" s="114"/>
      <c r="CW50" s="114"/>
      <c r="CX50" s="114"/>
      <c r="CY50" s="114"/>
      <c r="CZ50" s="114"/>
      <c r="DA50" s="114"/>
      <c r="DB50" s="114"/>
      <c r="DC50" s="114"/>
      <c r="DD50" s="114"/>
      <c r="DE50" s="114"/>
      <c r="DF50" s="114"/>
      <c r="DG50" s="114"/>
      <c r="DH50" s="114"/>
      <c r="DI50" s="114"/>
      <c r="DJ50" s="114"/>
      <c r="DK50" s="114"/>
      <c r="DL50" s="114"/>
      <c r="DM50" s="114"/>
      <c r="DN50" s="114"/>
      <c r="DO50" s="114"/>
      <c r="DP50" s="114"/>
      <c r="DQ50" s="114"/>
      <c r="DR50" s="114"/>
      <c r="DS50" s="114"/>
      <c r="DT50" s="114"/>
      <c r="DU50" s="114"/>
      <c r="DV50" s="114"/>
      <c r="DW50" s="114"/>
      <c r="DX50" s="114"/>
      <c r="DY50" s="114"/>
      <c r="DZ50" s="114"/>
      <c r="EA50" s="114"/>
      <c r="EB50" s="114"/>
      <c r="EC50" s="114"/>
      <c r="ED50" s="114"/>
      <c r="EE50" s="114"/>
      <c r="EF50" s="114"/>
      <c r="EG50" s="114"/>
      <c r="EH50" s="114"/>
      <c r="EI50" s="114"/>
      <c r="EJ50" s="114"/>
      <c r="EK50" s="114"/>
      <c r="EL50" s="114"/>
      <c r="EM50" s="114"/>
      <c r="EN50" s="114"/>
      <c r="EO50" s="114"/>
      <c r="EP50" s="114"/>
      <c r="EQ50" s="114"/>
      <c r="ER50" s="114"/>
      <c r="ES50" s="114"/>
      <c r="ET50" s="114"/>
      <c r="EU50" s="114"/>
      <c r="EV50" s="114"/>
      <c r="EW50" s="114"/>
      <c r="EX50" s="114"/>
      <c r="EY50" s="114"/>
      <c r="EZ50" s="114"/>
      <c r="FA50" s="114"/>
      <c r="FB50" s="114"/>
      <c r="FC50" s="114"/>
      <c r="FD50" s="114"/>
      <c r="FE50" s="114"/>
      <c r="FF50" s="114"/>
      <c r="FG50" s="114"/>
      <c r="FH50" s="114"/>
      <c r="FI50" s="114"/>
      <c r="FJ50" s="114"/>
      <c r="FK50" s="114"/>
      <c r="FL50" s="114"/>
      <c r="FM50" s="114"/>
      <c r="FN50" s="114"/>
      <c r="FO50" s="114"/>
      <c r="FP50" s="114"/>
      <c r="FQ50" s="114"/>
      <c r="FR50" s="114"/>
      <c r="FS50" s="114"/>
      <c r="FT50" s="114"/>
      <c r="FU50" s="114"/>
      <c r="FV50" s="114"/>
      <c r="FW50" s="114"/>
      <c r="FX50" s="114"/>
      <c r="FY50" s="114"/>
      <c r="FZ50" s="114"/>
      <c r="GA50" s="114"/>
      <c r="GB50" s="114"/>
      <c r="GC50" s="114"/>
      <c r="GD50" s="114"/>
      <c r="GE50" s="114"/>
      <c r="GF50" s="114"/>
      <c r="GG50" s="114"/>
      <c r="GH50" s="114"/>
      <c r="GI50" s="114"/>
      <c r="GJ50" s="114"/>
      <c r="GK50" s="114"/>
      <c r="GL50" s="114"/>
      <c r="GM50" s="114"/>
      <c r="GN50" s="114"/>
      <c r="GO50" s="114"/>
      <c r="GP50" s="114"/>
      <c r="GQ50" s="114"/>
      <c r="GR50" s="114"/>
      <c r="GS50" s="114"/>
      <c r="GT50" s="114"/>
      <c r="GU50" s="114"/>
      <c r="GV50" s="114"/>
      <c r="GW50" s="114"/>
      <c r="GX50" s="114"/>
      <c r="GY50" s="114"/>
      <c r="GZ50" s="114"/>
      <c r="HA50" s="114"/>
      <c r="HB50" s="114"/>
      <c r="HC50" s="114"/>
      <c r="HD50" s="114"/>
      <c r="HE50" s="114"/>
      <c r="HF50" s="114"/>
      <c r="HG50" s="114"/>
      <c r="HH50" s="114"/>
      <c r="HI50" s="114"/>
      <c r="HJ50" s="114"/>
      <c r="HK50" s="114"/>
      <c r="HL50" s="114"/>
      <c r="HM50" s="114"/>
      <c r="HN50" s="114"/>
      <c r="HO50" s="114"/>
      <c r="HP50" s="114"/>
      <c r="HQ50" s="114"/>
      <c r="HR50" s="114"/>
      <c r="HS50" s="114"/>
      <c r="HT50" s="114"/>
      <c r="HU50" s="114"/>
      <c r="HV50" s="114"/>
      <c r="HW50" s="114"/>
      <c r="HX50" s="114"/>
      <c r="HY50" s="114"/>
      <c r="HZ50" s="114"/>
      <c r="IA50" s="114"/>
      <c r="IB50" s="114"/>
      <c r="IC50" s="114"/>
      <c r="ID50" s="114"/>
      <c r="IE50" s="114"/>
      <c r="IF50" s="114"/>
      <c r="IG50" s="114"/>
      <c r="IH50" s="114"/>
      <c r="II50" s="114"/>
      <c r="IJ50" s="114"/>
      <c r="IK50" s="114"/>
      <c r="IL50" s="114"/>
      <c r="IM50" s="114"/>
      <c r="IN50" s="114"/>
      <c r="IO50" s="114"/>
      <c r="IP50" s="114"/>
      <c r="IQ50" s="114"/>
      <c r="IR50" s="114"/>
      <c r="IS50" s="114"/>
      <c r="IT50" s="114"/>
      <c r="IU50" s="114"/>
      <c r="IV50" s="114"/>
      <c r="IW50" s="114"/>
      <c r="IX50" s="114"/>
      <c r="IY50" s="114"/>
      <c r="IZ50" s="114"/>
      <c r="JA50" s="114"/>
      <c r="JB50" s="114"/>
      <c r="JC50" s="114"/>
      <c r="JD50" s="114"/>
      <c r="JE50" s="114"/>
      <c r="JF50" s="114"/>
      <c r="JG50" s="114"/>
      <c r="JH50" s="114"/>
      <c r="JI50" s="114"/>
      <c r="JJ50" s="114"/>
      <c r="JK50" s="114"/>
      <c r="JL50" s="114"/>
      <c r="JM50" s="114"/>
      <c r="JN50" s="114"/>
      <c r="JO50" s="114"/>
      <c r="JP50" s="114"/>
      <c r="JQ50" s="114"/>
      <c r="JR50" s="114"/>
      <c r="JS50" s="114"/>
      <c r="JT50" s="114"/>
      <c r="JU50" s="114"/>
      <c r="JV50" s="114"/>
      <c r="JW50" s="114"/>
      <c r="JX50" s="114"/>
      <c r="JY50" s="114"/>
      <c r="JZ50" s="114"/>
      <c r="KA50" s="114"/>
      <c r="KB50" s="114"/>
      <c r="KC50" s="114"/>
      <c r="KD50" s="114"/>
      <c r="KE50" s="114"/>
      <c r="KF50" s="114"/>
      <c r="KG50" s="114"/>
      <c r="KH50" s="114"/>
      <c r="KI50" s="114"/>
      <c r="KJ50" s="114"/>
      <c r="KK50" s="114"/>
      <c r="KL50" s="114"/>
      <c r="KM50" s="114"/>
      <c r="KN50" s="114"/>
      <c r="KO50" s="114"/>
      <c r="KP50" s="114"/>
      <c r="KQ50" s="114"/>
      <c r="KR50" s="114"/>
      <c r="KS50" s="114"/>
      <c r="KT50" s="114"/>
      <c r="KU50" s="114"/>
      <c r="KV50" s="114"/>
      <c r="KW50" s="114"/>
      <c r="KX50" s="114"/>
      <c r="KY50" s="114"/>
      <c r="KZ50" s="114"/>
      <c r="LA50" s="114"/>
      <c r="LB50" s="114"/>
      <c r="LC50" s="114"/>
      <c r="LD50" s="114"/>
      <c r="LE50" s="114"/>
      <c r="LF50" s="114"/>
      <c r="LG50" s="114"/>
      <c r="LH50" s="114"/>
      <c r="LI50" s="114"/>
      <c r="LJ50" s="114"/>
      <c r="LK50" s="114"/>
      <c r="LL50" s="114"/>
      <c r="LM50" s="114"/>
      <c r="LN50" s="114"/>
      <c r="LO50" s="114"/>
      <c r="LP50" s="114"/>
      <c r="LQ50" s="114"/>
      <c r="LR50" s="114"/>
      <c r="LS50" s="114"/>
      <c r="LT50" s="114"/>
      <c r="LU50" s="114"/>
      <c r="LV50" s="114"/>
      <c r="LW50" s="114"/>
      <c r="LX50" s="114"/>
      <c r="LY50" s="114"/>
      <c r="LZ50" s="114"/>
      <c r="MA50" s="114"/>
      <c r="MB50" s="114"/>
      <c r="MC50" s="114"/>
      <c r="MD50" s="114"/>
      <c r="ME50" s="114"/>
      <c r="MF50" s="114"/>
      <c r="MG50" s="114"/>
      <c r="MH50" s="114"/>
      <c r="MI50" s="114"/>
      <c r="MJ50" s="114"/>
      <c r="MK50" s="114"/>
      <c r="ML50" s="114"/>
      <c r="MM50" s="114"/>
      <c r="MN50" s="114"/>
      <c r="MO50" s="114"/>
      <c r="MP50" s="114"/>
      <c r="MQ50" s="114"/>
      <c r="MR50" s="114"/>
      <c r="MS50" s="114"/>
      <c r="MT50" s="114"/>
      <c r="MU50" s="114"/>
      <c r="MV50" s="114"/>
      <c r="MW50" s="114"/>
      <c r="MX50" s="114"/>
      <c r="MY50" s="114"/>
      <c r="MZ50" s="114"/>
      <c r="NA50" s="114"/>
      <c r="NB50" s="114"/>
      <c r="NC50" s="114"/>
      <c r="ND50" s="114"/>
      <c r="NE50" s="114"/>
      <c r="NF50" s="114"/>
      <c r="NG50" s="114"/>
      <c r="NH50" s="114"/>
      <c r="NI50" s="114"/>
      <c r="NJ50" s="114"/>
      <c r="NK50" s="114"/>
      <c r="NL50" s="114"/>
      <c r="NM50" s="114"/>
      <c r="NN50" s="114"/>
      <c r="NO50" s="114"/>
      <c r="NP50" s="114"/>
      <c r="NQ50" s="114"/>
      <c r="NR50" s="114"/>
      <c r="NS50" s="114"/>
      <c r="NT50" s="114"/>
      <c r="NU50" s="114"/>
      <c r="NV50" s="114"/>
      <c r="NW50" s="114"/>
      <c r="NX50" s="114"/>
      <c r="NY50" s="114"/>
      <c r="NZ50" s="114"/>
      <c r="OA50" s="114"/>
      <c r="OB50" s="114"/>
      <c r="OC50" s="114"/>
      <c r="OD50" s="114"/>
      <c r="OE50" s="114"/>
      <c r="OF50" s="114"/>
      <c r="OG50" s="114"/>
      <c r="OH50" s="114"/>
      <c r="OI50" s="114"/>
      <c r="OJ50" s="114"/>
      <c r="OK50" s="114"/>
      <c r="OL50" s="114"/>
      <c r="OM50" s="114"/>
      <c r="ON50" s="114"/>
      <c r="OO50" s="114"/>
      <c r="OP50" s="114"/>
      <c r="OQ50" s="114"/>
      <c r="OR50" s="114"/>
      <c r="OS50" s="114"/>
      <c r="OT50" s="114"/>
      <c r="OU50" s="114"/>
      <c r="OV50" s="114"/>
      <c r="OW50" s="114"/>
      <c r="OX50" s="114"/>
      <c r="OY50" s="114"/>
      <c r="OZ50" s="114"/>
      <c r="PA50" s="114"/>
      <c r="PB50" s="114"/>
      <c r="PC50" s="114"/>
      <c r="PD50" s="114"/>
      <c r="PE50" s="114"/>
      <c r="PF50" s="114"/>
      <c r="PG50" s="114"/>
      <c r="PH50" s="114"/>
      <c r="PI50" s="114"/>
      <c r="PJ50" s="114"/>
      <c r="PK50" s="114"/>
      <c r="PL50" s="114"/>
      <c r="PM50" s="114"/>
      <c r="PN50" s="114"/>
      <c r="PO50" s="114"/>
      <c r="PP50" s="114"/>
      <c r="PQ50" s="114"/>
      <c r="PR50" s="114"/>
      <c r="PS50" s="114"/>
      <c r="PT50" s="114"/>
      <c r="PU50" s="114"/>
      <c r="PV50" s="114"/>
      <c r="PW50" s="114"/>
      <c r="PX50" s="114"/>
      <c r="PY50" s="114"/>
      <c r="PZ50" s="114"/>
      <c r="QA50" s="114"/>
      <c r="QB50" s="114"/>
      <c r="QC50" s="114"/>
      <c r="QD50" s="114"/>
      <c r="QE50" s="114"/>
      <c r="QF50" s="114"/>
      <c r="QG50" s="114"/>
      <c r="QH50" s="114"/>
      <c r="QI50" s="114"/>
      <c r="QJ50" s="114"/>
      <c r="QK50" s="114"/>
      <c r="QL50" s="114"/>
      <c r="QM50" s="114"/>
      <c r="QN50" s="114"/>
      <c r="QO50" s="114"/>
      <c r="QP50" s="114"/>
      <c r="QQ50" s="114"/>
      <c r="QR50" s="114"/>
      <c r="QS50" s="114"/>
      <c r="QT50" s="114"/>
      <c r="QU50" s="114"/>
      <c r="QV50" s="114"/>
      <c r="QW50" s="114"/>
      <c r="QX50" s="114"/>
      <c r="QY50" s="114"/>
      <c r="QZ50" s="114"/>
      <c r="RA50" s="114"/>
      <c r="RB50" s="114"/>
      <c r="RC50" s="114"/>
      <c r="RD50" s="114"/>
      <c r="RE50" s="114"/>
      <c r="RF50" s="114"/>
      <c r="RG50" s="114"/>
      <c r="RH50" s="114"/>
      <c r="RI50" s="114"/>
      <c r="RJ50" s="114"/>
      <c r="RK50" s="114"/>
      <c r="RL50" s="114"/>
      <c r="RM50" s="114"/>
      <c r="RN50" s="114"/>
      <c r="RO50" s="114"/>
      <c r="RP50" s="114"/>
      <c r="RQ50" s="114"/>
      <c r="RR50" s="114"/>
      <c r="RS50" s="114"/>
      <c r="RT50" s="114"/>
      <c r="RU50" s="114"/>
      <c r="RV50" s="114"/>
      <c r="RW50" s="114"/>
      <c r="RX50" s="114"/>
      <c r="RY50" s="114"/>
      <c r="RZ50" s="114"/>
      <c r="SA50" s="114"/>
      <c r="SB50" s="114"/>
      <c r="SC50" s="114"/>
      <c r="SD50" s="114"/>
      <c r="SE50" s="114"/>
      <c r="SF50" s="114"/>
      <c r="SG50" s="114"/>
      <c r="SH50" s="114"/>
      <c r="SI50" s="114"/>
      <c r="SJ50" s="114"/>
      <c r="SK50" s="114"/>
      <c r="SL50" s="114"/>
      <c r="SM50" s="114"/>
      <c r="SN50" s="114"/>
      <c r="SO50" s="114"/>
      <c r="SP50" s="114"/>
      <c r="SQ50" s="114"/>
      <c r="SR50" s="114"/>
      <c r="SS50" s="114"/>
      <c r="ST50" s="114"/>
      <c r="SU50" s="114"/>
      <c r="SV50" s="114"/>
      <c r="SW50" s="114"/>
      <c r="SX50" s="114"/>
      <c r="SY50" s="114"/>
      <c r="SZ50" s="114"/>
      <c r="TA50" s="114"/>
      <c r="TB50" s="114"/>
      <c r="TC50" s="114"/>
      <c r="TD50" s="114"/>
      <c r="TE50" s="114"/>
      <c r="TF50" s="114"/>
      <c r="TG50" s="114"/>
      <c r="TH50" s="114"/>
      <c r="TI50" s="114"/>
      <c r="TJ50" s="114"/>
      <c r="TK50" s="114"/>
      <c r="TL50" s="114"/>
      <c r="TM50" s="114"/>
      <c r="TN50" s="114"/>
      <c r="TO50" s="114"/>
      <c r="TP50" s="114"/>
      <c r="TQ50" s="114"/>
      <c r="TR50" s="114"/>
      <c r="TS50" s="114"/>
      <c r="TT50" s="114"/>
      <c r="TU50" s="114"/>
      <c r="TV50" s="114"/>
      <c r="TW50" s="114"/>
      <c r="TX50" s="114"/>
      <c r="TY50" s="114"/>
      <c r="TZ50" s="114"/>
      <c r="UA50" s="114"/>
      <c r="UB50" s="114"/>
      <c r="UC50" s="114"/>
      <c r="UD50" s="114"/>
      <c r="UE50" s="114"/>
      <c r="UF50" s="114"/>
      <c r="UG50" s="114"/>
      <c r="UH50" s="114"/>
      <c r="UI50" s="114"/>
      <c r="UJ50" s="114"/>
      <c r="UK50" s="114"/>
      <c r="UL50" s="114"/>
      <c r="UM50" s="114"/>
      <c r="UN50" s="114"/>
      <c r="UO50" s="114"/>
      <c r="UP50" s="114"/>
      <c r="UQ50" s="114"/>
      <c r="UR50" s="114"/>
      <c r="US50" s="114"/>
      <c r="UT50" s="114"/>
      <c r="UU50" s="114"/>
      <c r="UV50" s="114"/>
      <c r="UW50" s="114"/>
      <c r="UX50" s="114"/>
      <c r="UY50" s="114"/>
      <c r="UZ50" s="114"/>
      <c r="VA50" s="114"/>
      <c r="VB50" s="114"/>
      <c r="VC50" s="114"/>
      <c r="VD50" s="114"/>
      <c r="VE50" s="114"/>
      <c r="VF50" s="114"/>
      <c r="VG50" s="114"/>
      <c r="VH50" s="114"/>
      <c r="VI50" s="114"/>
      <c r="VJ50" s="114"/>
      <c r="VK50" s="114"/>
      <c r="VL50" s="114"/>
      <c r="VM50" s="114"/>
      <c r="VN50" s="114"/>
      <c r="VO50" s="114"/>
      <c r="VP50" s="114"/>
      <c r="VQ50" s="114"/>
      <c r="VR50" s="114"/>
      <c r="VS50" s="114"/>
      <c r="VT50" s="114"/>
      <c r="VU50" s="114"/>
      <c r="VV50" s="114"/>
      <c r="VW50" s="114"/>
      <c r="VX50" s="114"/>
      <c r="VY50" s="114"/>
      <c r="VZ50" s="114"/>
      <c r="WA50" s="114"/>
      <c r="WB50" s="114"/>
      <c r="WC50" s="114"/>
      <c r="WD50" s="114"/>
      <c r="WE50" s="114"/>
      <c r="WF50" s="114"/>
      <c r="WG50" s="114"/>
      <c r="WH50" s="114"/>
      <c r="WI50" s="114"/>
      <c r="WJ50" s="114"/>
      <c r="WK50" s="114"/>
      <c r="WL50" s="114"/>
      <c r="WM50" s="114"/>
      <c r="WN50" s="114"/>
      <c r="WO50" s="114"/>
      <c r="WP50" s="114"/>
      <c r="WQ50" s="114"/>
      <c r="WR50" s="114"/>
      <c r="WS50" s="114"/>
      <c r="WT50" s="114"/>
      <c r="WU50" s="114"/>
      <c r="WV50" s="114"/>
      <c r="WW50" s="114"/>
      <c r="WX50" s="114"/>
      <c r="WY50" s="114"/>
      <c r="WZ50" s="114"/>
      <c r="XA50" s="114"/>
      <c r="XB50" s="114"/>
      <c r="XC50" s="114"/>
      <c r="XD50" s="114"/>
      <c r="XE50" s="114"/>
      <c r="XF50" s="114"/>
      <c r="XG50" s="114"/>
      <c r="XH50" s="114"/>
      <c r="XI50" s="114"/>
      <c r="XJ50" s="114"/>
      <c r="XK50" s="114"/>
      <c r="XL50" s="114"/>
      <c r="XM50" s="114"/>
      <c r="XN50" s="114"/>
      <c r="XO50" s="114"/>
      <c r="XP50" s="114"/>
      <c r="XQ50" s="114"/>
      <c r="XR50" s="114"/>
      <c r="XS50" s="114"/>
      <c r="XT50" s="114"/>
      <c r="XU50" s="114"/>
      <c r="XV50" s="114"/>
      <c r="XW50" s="114"/>
      <c r="XX50" s="114"/>
      <c r="XY50" s="114"/>
      <c r="XZ50" s="114"/>
      <c r="YA50" s="114"/>
      <c r="YB50" s="114"/>
      <c r="YC50" s="114"/>
      <c r="YD50" s="114"/>
      <c r="YE50" s="114"/>
      <c r="YF50" s="114"/>
      <c r="YG50" s="114"/>
      <c r="YH50" s="114"/>
      <c r="YI50" s="114"/>
      <c r="YJ50" s="114"/>
      <c r="YK50" s="114"/>
      <c r="YL50" s="114"/>
      <c r="YM50" s="114"/>
      <c r="YN50" s="114"/>
      <c r="YO50" s="114"/>
      <c r="YP50" s="114"/>
      <c r="YQ50" s="114"/>
      <c r="YR50" s="114"/>
      <c r="YS50" s="114"/>
      <c r="YT50" s="114"/>
      <c r="YU50" s="114"/>
      <c r="YV50" s="114"/>
      <c r="YW50" s="114"/>
      <c r="YX50" s="114"/>
      <c r="YY50" s="114"/>
      <c r="YZ50" s="114"/>
      <c r="ZA50" s="114"/>
      <c r="ZB50" s="114"/>
      <c r="ZC50" s="114"/>
      <c r="ZD50" s="114"/>
      <c r="ZE50" s="114"/>
      <c r="ZF50" s="114"/>
      <c r="ZG50" s="114"/>
      <c r="ZH50" s="114"/>
      <c r="ZI50" s="114"/>
      <c r="ZJ50" s="114"/>
      <c r="ZK50" s="114"/>
      <c r="ZL50" s="114"/>
      <c r="ZM50" s="114"/>
      <c r="ZN50" s="114"/>
      <c r="ZO50" s="114"/>
      <c r="ZP50" s="114"/>
      <c r="ZQ50" s="114"/>
      <c r="ZR50" s="114"/>
      <c r="ZS50" s="114"/>
      <c r="ZT50" s="114"/>
      <c r="ZU50" s="114"/>
      <c r="ZV50" s="114"/>
      <c r="ZW50" s="114"/>
      <c r="ZX50" s="114"/>
      <c r="ZY50" s="114"/>
      <c r="ZZ50" s="114"/>
      <c r="AAA50" s="114"/>
      <c r="AAB50" s="114"/>
      <c r="AAC50" s="114"/>
      <c r="AAD50" s="114"/>
      <c r="AAE50" s="114"/>
      <c r="AAF50" s="114"/>
      <c r="AAG50" s="114"/>
      <c r="AAH50" s="114"/>
      <c r="AAI50" s="114"/>
      <c r="AAJ50" s="114"/>
      <c r="AAK50" s="114"/>
      <c r="AAL50" s="114"/>
      <c r="AAM50" s="114"/>
      <c r="AAN50" s="114"/>
      <c r="AAO50" s="114"/>
      <c r="AAP50" s="114"/>
      <c r="AAQ50" s="114"/>
      <c r="AAR50" s="114"/>
      <c r="AAS50" s="114"/>
      <c r="AAT50" s="114"/>
      <c r="AAU50" s="114"/>
      <c r="AAV50" s="114"/>
      <c r="AAW50" s="114"/>
      <c r="AAX50" s="114"/>
      <c r="AAY50" s="114"/>
      <c r="AAZ50" s="114"/>
      <c r="ABA50" s="114"/>
      <c r="ABB50" s="114"/>
      <c r="ABC50" s="114"/>
      <c r="ABD50" s="114"/>
      <c r="ABE50" s="114"/>
      <c r="ABF50" s="114"/>
      <c r="ABG50" s="114"/>
      <c r="ABH50" s="114"/>
      <c r="ABI50" s="114"/>
      <c r="ABJ50" s="114"/>
      <c r="ABK50" s="114"/>
      <c r="ABL50" s="114"/>
      <c r="ABM50" s="114"/>
      <c r="ABN50" s="114"/>
      <c r="ABO50" s="114"/>
      <c r="ABP50" s="114"/>
      <c r="ABQ50" s="114"/>
      <c r="ABR50" s="114"/>
      <c r="ABS50" s="114"/>
      <c r="ABT50" s="114"/>
      <c r="ABU50" s="114"/>
      <c r="ABV50" s="114"/>
      <c r="ABW50" s="114"/>
      <c r="ABX50" s="114"/>
      <c r="ABY50" s="114"/>
      <c r="ABZ50" s="114"/>
      <c r="ACA50" s="114"/>
      <c r="ACB50" s="114"/>
      <c r="ACC50" s="114"/>
      <c r="ACD50" s="114"/>
      <c r="ACE50" s="114"/>
      <c r="ACF50" s="114"/>
      <c r="ACG50" s="114"/>
      <c r="ACH50" s="114"/>
      <c r="ACI50" s="114"/>
      <c r="ACJ50" s="114"/>
      <c r="ACK50" s="114"/>
      <c r="ACL50" s="114"/>
      <c r="ACM50" s="114"/>
      <c r="ACN50" s="114"/>
      <c r="ACO50" s="114"/>
      <c r="ACP50" s="114"/>
      <c r="ACQ50" s="114"/>
      <c r="ACR50" s="114"/>
      <c r="ACS50" s="114"/>
      <c r="ACT50" s="114"/>
      <c r="ACU50" s="114"/>
      <c r="ACV50" s="114"/>
      <c r="ACW50" s="114"/>
      <c r="ACX50" s="114"/>
      <c r="ACY50" s="114"/>
      <c r="ACZ50" s="114"/>
      <c r="ADA50" s="114"/>
      <c r="ADB50" s="114"/>
      <c r="ADC50" s="114"/>
      <c r="ADD50" s="114"/>
      <c r="ADE50" s="114"/>
      <c r="ADF50" s="114"/>
      <c r="ADG50" s="114"/>
      <c r="ADH50" s="114"/>
      <c r="ADI50" s="114"/>
      <c r="ADJ50" s="114"/>
      <c r="ADK50" s="114"/>
      <c r="ADL50" s="114"/>
      <c r="ADM50" s="114"/>
      <c r="ADN50" s="114"/>
      <c r="ADO50" s="114"/>
      <c r="ADP50" s="114"/>
      <c r="ADQ50" s="114"/>
      <c r="ADR50" s="114"/>
      <c r="ADS50" s="114"/>
      <c r="ADT50" s="114"/>
      <c r="ADU50" s="114"/>
      <c r="ADV50" s="114"/>
      <c r="ADW50" s="114"/>
      <c r="ADX50" s="114"/>
      <c r="ADY50" s="114"/>
      <c r="ADZ50" s="114"/>
      <c r="AEA50" s="114"/>
      <c r="AEB50" s="114"/>
      <c r="AEC50" s="114"/>
      <c r="AED50" s="114"/>
      <c r="AEE50" s="114"/>
      <c r="AEF50" s="114"/>
      <c r="AEG50" s="114"/>
      <c r="AEH50" s="114"/>
      <c r="AEI50" s="114"/>
      <c r="AEJ50" s="114"/>
      <c r="AEK50" s="114"/>
      <c r="AEL50" s="114"/>
      <c r="AEM50" s="114"/>
      <c r="AEN50" s="114"/>
      <c r="AEO50" s="114"/>
      <c r="AEP50" s="114"/>
      <c r="AEQ50" s="114"/>
      <c r="AER50" s="114"/>
      <c r="AES50" s="114"/>
      <c r="AET50" s="114"/>
      <c r="AEU50" s="114"/>
      <c r="AEV50" s="114"/>
      <c r="AEW50" s="114"/>
      <c r="AEX50" s="114"/>
      <c r="AEY50" s="114"/>
      <c r="AEZ50" s="114"/>
      <c r="AFA50" s="114"/>
      <c r="AFB50" s="114"/>
      <c r="AFC50" s="114"/>
      <c r="AFD50" s="114"/>
      <c r="AFE50" s="114"/>
      <c r="AFF50" s="114"/>
      <c r="AFG50" s="114"/>
      <c r="AFH50" s="114"/>
      <c r="AFI50" s="114"/>
      <c r="AFJ50" s="114"/>
      <c r="AFK50" s="114"/>
      <c r="AFL50" s="114"/>
      <c r="AFM50" s="114"/>
      <c r="AFN50" s="114"/>
      <c r="AFO50" s="114"/>
      <c r="AFP50" s="114"/>
      <c r="AFQ50" s="114"/>
      <c r="AFR50" s="114"/>
      <c r="AFS50" s="114"/>
      <c r="AFT50" s="114"/>
      <c r="AFU50" s="114"/>
      <c r="AFV50" s="114"/>
      <c r="AFW50" s="114"/>
      <c r="AFX50" s="114"/>
      <c r="AFY50" s="114"/>
      <c r="AFZ50" s="114"/>
      <c r="AGA50" s="114"/>
      <c r="AGB50" s="114"/>
      <c r="AGC50" s="114"/>
      <c r="AGD50" s="114"/>
      <c r="AGE50" s="114"/>
      <c r="AGF50" s="114"/>
      <c r="AGG50" s="114"/>
      <c r="AGH50" s="114"/>
      <c r="AGI50" s="114"/>
      <c r="AGJ50" s="114"/>
      <c r="AGK50" s="114"/>
      <c r="AGL50" s="114"/>
      <c r="AGM50" s="114"/>
      <c r="AGN50" s="114"/>
      <c r="AGO50" s="114"/>
      <c r="AGP50" s="114"/>
      <c r="AGQ50" s="114"/>
      <c r="AGR50" s="114"/>
      <c r="AGS50" s="114"/>
      <c r="AGT50" s="114"/>
      <c r="AGU50" s="114"/>
      <c r="AGV50" s="114"/>
      <c r="AGW50" s="114"/>
      <c r="AGX50" s="114"/>
      <c r="AGY50" s="114"/>
      <c r="AGZ50" s="114"/>
      <c r="AHA50" s="114"/>
      <c r="AHB50" s="114"/>
      <c r="AHC50" s="114"/>
      <c r="AHD50" s="114"/>
      <c r="AHE50" s="114"/>
      <c r="AHF50" s="114"/>
      <c r="AHG50" s="114"/>
      <c r="AHH50" s="114"/>
      <c r="AHI50" s="114"/>
      <c r="AHJ50" s="114"/>
      <c r="AHK50" s="114"/>
      <c r="AHL50" s="114"/>
      <c r="AHM50" s="114"/>
      <c r="AHN50" s="114"/>
      <c r="AHO50" s="114"/>
      <c r="AHP50" s="114"/>
      <c r="AHQ50" s="114"/>
      <c r="AHR50" s="114"/>
      <c r="AHS50" s="114"/>
      <c r="AHT50" s="114"/>
      <c r="AHU50" s="114"/>
      <c r="AHV50" s="114"/>
      <c r="AHW50" s="114"/>
      <c r="AHX50" s="114"/>
      <c r="AHY50" s="114"/>
      <c r="AHZ50" s="114"/>
      <c r="AIA50" s="114"/>
      <c r="AIB50" s="114"/>
      <c r="AIC50" s="114"/>
      <c r="AID50" s="114"/>
      <c r="AIE50" s="114"/>
      <c r="AIF50" s="114"/>
      <c r="AIG50" s="114"/>
      <c r="AIH50" s="114"/>
      <c r="AII50" s="114"/>
      <c r="AIJ50" s="114"/>
      <c r="AIK50" s="114"/>
      <c r="AIL50" s="114"/>
      <c r="AIM50" s="114"/>
      <c r="AIN50" s="114"/>
      <c r="AIO50" s="114"/>
      <c r="AIP50" s="114"/>
      <c r="AIQ50" s="114"/>
      <c r="AIR50" s="114"/>
      <c r="AIS50" s="114"/>
      <c r="AIT50" s="114"/>
      <c r="AIU50" s="114"/>
      <c r="AIV50" s="114"/>
      <c r="AIW50" s="114"/>
      <c r="AIX50" s="114"/>
      <c r="AIY50" s="114"/>
      <c r="AIZ50" s="114"/>
      <c r="AJA50" s="114"/>
      <c r="AJB50" s="114"/>
      <c r="AJC50" s="114"/>
      <c r="AJD50" s="114"/>
      <c r="AJE50" s="114"/>
      <c r="AJF50" s="114"/>
      <c r="AJG50" s="114"/>
      <c r="AJH50" s="114"/>
      <c r="AJI50" s="114"/>
      <c r="AJJ50" s="114"/>
      <c r="AJK50" s="114"/>
      <c r="AJL50" s="114"/>
      <c r="AJM50" s="114"/>
      <c r="AJN50" s="114"/>
      <c r="AJO50" s="114"/>
      <c r="AJP50" s="114"/>
      <c r="AJQ50" s="114"/>
      <c r="AJR50" s="114"/>
      <c r="AJS50" s="114"/>
      <c r="AJT50" s="114"/>
      <c r="AJU50" s="114"/>
      <c r="AJV50" s="114"/>
      <c r="AJW50" s="114"/>
      <c r="AJX50" s="114"/>
      <c r="AJY50" s="114"/>
      <c r="AJZ50" s="114"/>
      <c r="AKA50" s="114"/>
      <c r="AKB50" s="114"/>
      <c r="AKC50" s="114"/>
      <c r="AKD50" s="114"/>
      <c r="AKE50" s="114"/>
      <c r="AKF50" s="114"/>
      <c r="AKG50" s="114"/>
      <c r="AKH50" s="114"/>
      <c r="AKI50" s="114"/>
      <c r="AKJ50" s="114"/>
      <c r="AKK50" s="114"/>
      <c r="AKL50" s="114"/>
      <c r="AKM50" s="114"/>
      <c r="AKN50" s="114"/>
      <c r="AKO50" s="114"/>
      <c r="AKP50" s="114"/>
      <c r="AKQ50" s="114"/>
      <c r="AKR50" s="114"/>
      <c r="AKS50" s="114"/>
      <c r="AKT50" s="114"/>
      <c r="AKU50" s="114"/>
      <c r="AKV50" s="114"/>
      <c r="AKW50" s="114"/>
      <c r="AKX50" s="114"/>
      <c r="AKY50" s="114"/>
      <c r="AKZ50" s="114"/>
      <c r="ALA50" s="114"/>
      <c r="ALB50" s="114"/>
      <c r="ALC50" s="114"/>
      <c r="ALD50" s="114"/>
      <c r="ALE50" s="114"/>
      <c r="ALF50" s="114"/>
      <c r="ALG50" s="114"/>
      <c r="ALH50" s="114"/>
      <c r="ALI50" s="114"/>
      <c r="ALJ50" s="114"/>
    </row>
    <row r="51" spans="1:998" s="250" customFormat="1" ht="15" customHeight="1" x14ac:dyDescent="0.25">
      <c r="A51" s="316"/>
      <c r="B51" s="304" t="b">
        <v>0</v>
      </c>
      <c r="C51" s="305" t="b">
        <v>0</v>
      </c>
      <c r="D51" s="302">
        <f>IF(AND(D$44, B51), 1, 0)</f>
        <v>0</v>
      </c>
      <c r="E51" s="301">
        <f>IF(AND(E$44, C51), 1, 0)</f>
        <v>0</v>
      </c>
      <c r="F51" s="287">
        <f>COUNT(I$44:N$44) * 2 - AND(D51:E51) + NOT(OR(D51:E51))</f>
        <v>5</v>
      </c>
      <c r="G51" s="264">
        <v>0</v>
      </c>
      <c r="H51" s="265">
        <v>1</v>
      </c>
      <c r="I51" s="266">
        <v>2</v>
      </c>
      <c r="J51" s="265">
        <v>3</v>
      </c>
      <c r="K51" s="267">
        <v>4</v>
      </c>
      <c r="L51" s="287">
        <f>IF(D51, 1, 0)</f>
        <v>0</v>
      </c>
      <c r="M51" s="287">
        <f>IF(B51, 1, 0)</f>
        <v>0</v>
      </c>
      <c r="N51" s="287">
        <f ca="1">OFFSET(I44, 0, O51)</f>
        <v>1</v>
      </c>
      <c r="O51" s="287">
        <f>L51</f>
        <v>0</v>
      </c>
      <c r="P51" s="261"/>
      <c r="S51" s="179"/>
      <c r="T51" s="179"/>
      <c r="U51" s="179"/>
      <c r="V51" s="179"/>
      <c r="W51" s="179"/>
      <c r="X51" s="179"/>
      <c r="Y51" s="179"/>
      <c r="Z51" s="179"/>
      <c r="AA51" s="179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114"/>
      <c r="BK51" s="114"/>
      <c r="BL51" s="114"/>
      <c r="BM51" s="114"/>
      <c r="BN51" s="114"/>
      <c r="BO51" s="114"/>
      <c r="BP51" s="114"/>
      <c r="BQ51" s="114"/>
      <c r="BR51" s="114"/>
      <c r="BS51" s="114"/>
      <c r="BT51" s="114"/>
      <c r="BU51" s="114"/>
      <c r="BV51" s="114"/>
      <c r="BW51" s="114"/>
      <c r="BX51" s="114"/>
      <c r="BY51" s="114"/>
      <c r="BZ51" s="114"/>
      <c r="CA51" s="114"/>
      <c r="CB51" s="114"/>
      <c r="CC51" s="114"/>
      <c r="CD51" s="114"/>
      <c r="CE51" s="114"/>
      <c r="CF51" s="114"/>
      <c r="CG51" s="114"/>
      <c r="CH51" s="114"/>
      <c r="CI51" s="114"/>
      <c r="CJ51" s="114"/>
      <c r="CK51" s="114"/>
      <c r="CL51" s="114"/>
      <c r="CM51" s="114"/>
      <c r="CN51" s="114"/>
      <c r="CO51" s="114"/>
      <c r="CP51" s="114"/>
      <c r="CQ51" s="114"/>
      <c r="CR51" s="114"/>
      <c r="CS51" s="114"/>
      <c r="CT51" s="114"/>
      <c r="CU51" s="114"/>
      <c r="CV51" s="114"/>
      <c r="CW51" s="114"/>
      <c r="CX51" s="114"/>
      <c r="CY51" s="114"/>
      <c r="CZ51" s="114"/>
      <c r="DA51" s="114"/>
      <c r="DB51" s="114"/>
      <c r="DC51" s="114"/>
      <c r="DD51" s="114"/>
      <c r="DE51" s="114"/>
      <c r="DF51" s="114"/>
      <c r="DG51" s="114"/>
      <c r="DH51" s="114"/>
      <c r="DI51" s="114"/>
      <c r="DJ51" s="114"/>
      <c r="DK51" s="114"/>
      <c r="DL51" s="114"/>
      <c r="DM51" s="114"/>
      <c r="DN51" s="114"/>
      <c r="DO51" s="114"/>
      <c r="DP51" s="114"/>
      <c r="DQ51" s="114"/>
      <c r="DR51" s="114"/>
      <c r="DS51" s="114"/>
      <c r="DT51" s="114"/>
      <c r="DU51" s="114"/>
      <c r="DV51" s="114"/>
      <c r="DW51" s="114"/>
      <c r="DX51" s="114"/>
      <c r="DY51" s="114"/>
      <c r="DZ51" s="114"/>
      <c r="EA51" s="114"/>
      <c r="EB51" s="114"/>
      <c r="EC51" s="114"/>
      <c r="ED51" s="114"/>
      <c r="EE51" s="114"/>
      <c r="EF51" s="114"/>
      <c r="EG51" s="114"/>
      <c r="EH51" s="114"/>
      <c r="EI51" s="114"/>
      <c r="EJ51" s="114"/>
      <c r="EK51" s="114"/>
      <c r="EL51" s="114"/>
      <c r="EM51" s="114"/>
      <c r="EN51" s="114"/>
      <c r="EO51" s="114"/>
      <c r="EP51" s="114"/>
      <c r="EQ51" s="114"/>
      <c r="ER51" s="114"/>
      <c r="ES51" s="114"/>
      <c r="ET51" s="114"/>
      <c r="EU51" s="114"/>
      <c r="EV51" s="114"/>
      <c r="EW51" s="114"/>
      <c r="EX51" s="114"/>
      <c r="EY51" s="114"/>
      <c r="EZ51" s="114"/>
      <c r="FA51" s="114"/>
      <c r="FB51" s="114"/>
      <c r="FC51" s="114"/>
      <c r="FD51" s="114"/>
      <c r="FE51" s="114"/>
      <c r="FF51" s="114"/>
      <c r="FG51" s="114"/>
      <c r="FH51" s="114"/>
      <c r="FI51" s="114"/>
      <c r="FJ51" s="114"/>
      <c r="FK51" s="114"/>
      <c r="FL51" s="114"/>
      <c r="FM51" s="114"/>
      <c r="FN51" s="114"/>
      <c r="FO51" s="114"/>
      <c r="FP51" s="114"/>
      <c r="FQ51" s="114"/>
      <c r="FR51" s="114"/>
      <c r="FS51" s="114"/>
      <c r="FT51" s="114"/>
      <c r="FU51" s="114"/>
      <c r="FV51" s="114"/>
      <c r="FW51" s="114"/>
      <c r="FX51" s="114"/>
      <c r="FY51" s="114"/>
      <c r="FZ51" s="114"/>
      <c r="GA51" s="114"/>
      <c r="GB51" s="114"/>
      <c r="GC51" s="114"/>
      <c r="GD51" s="114"/>
      <c r="GE51" s="114"/>
      <c r="GF51" s="114"/>
      <c r="GG51" s="114"/>
      <c r="GH51" s="114"/>
      <c r="GI51" s="114"/>
      <c r="GJ51" s="114"/>
      <c r="GK51" s="114"/>
      <c r="GL51" s="114"/>
      <c r="GM51" s="114"/>
      <c r="GN51" s="114"/>
      <c r="GO51" s="114"/>
      <c r="GP51" s="114"/>
      <c r="GQ51" s="114"/>
      <c r="GR51" s="114"/>
      <c r="GS51" s="114"/>
      <c r="GT51" s="114"/>
      <c r="GU51" s="114"/>
      <c r="GV51" s="114"/>
      <c r="GW51" s="114"/>
      <c r="GX51" s="114"/>
      <c r="GY51" s="114"/>
      <c r="GZ51" s="114"/>
      <c r="HA51" s="114"/>
      <c r="HB51" s="114"/>
      <c r="HC51" s="114"/>
      <c r="HD51" s="114"/>
      <c r="HE51" s="114"/>
      <c r="HF51" s="114"/>
      <c r="HG51" s="114"/>
      <c r="HH51" s="114"/>
      <c r="HI51" s="114"/>
      <c r="HJ51" s="114"/>
      <c r="HK51" s="114"/>
      <c r="HL51" s="114"/>
      <c r="HM51" s="114"/>
      <c r="HN51" s="114"/>
      <c r="HO51" s="114"/>
      <c r="HP51" s="114"/>
      <c r="HQ51" s="114"/>
      <c r="HR51" s="114"/>
      <c r="HS51" s="114"/>
      <c r="HT51" s="114"/>
      <c r="HU51" s="114"/>
      <c r="HV51" s="114"/>
      <c r="HW51" s="114"/>
      <c r="HX51" s="114"/>
      <c r="HY51" s="114"/>
      <c r="HZ51" s="114"/>
      <c r="IA51" s="114"/>
      <c r="IB51" s="114"/>
      <c r="IC51" s="114"/>
      <c r="ID51" s="114"/>
      <c r="IE51" s="114"/>
      <c r="IF51" s="114"/>
      <c r="IG51" s="114"/>
      <c r="IH51" s="114"/>
      <c r="II51" s="114"/>
      <c r="IJ51" s="114"/>
      <c r="IK51" s="114"/>
      <c r="IL51" s="114"/>
      <c r="IM51" s="114"/>
      <c r="IN51" s="114"/>
      <c r="IO51" s="114"/>
      <c r="IP51" s="114"/>
      <c r="IQ51" s="114"/>
      <c r="IR51" s="114"/>
      <c r="IS51" s="114"/>
      <c r="IT51" s="114"/>
      <c r="IU51" s="114"/>
      <c r="IV51" s="114"/>
      <c r="IW51" s="114"/>
      <c r="IX51" s="114"/>
      <c r="IY51" s="114"/>
      <c r="IZ51" s="114"/>
      <c r="JA51" s="114"/>
      <c r="JB51" s="114"/>
      <c r="JC51" s="114"/>
      <c r="JD51" s="114"/>
      <c r="JE51" s="114"/>
      <c r="JF51" s="114"/>
      <c r="JG51" s="114"/>
      <c r="JH51" s="114"/>
      <c r="JI51" s="114"/>
      <c r="JJ51" s="114"/>
      <c r="JK51" s="114"/>
      <c r="JL51" s="114"/>
      <c r="JM51" s="114"/>
      <c r="JN51" s="114"/>
      <c r="JO51" s="114"/>
      <c r="JP51" s="114"/>
      <c r="JQ51" s="114"/>
      <c r="JR51" s="114"/>
      <c r="JS51" s="114"/>
      <c r="JT51" s="114"/>
      <c r="JU51" s="114"/>
      <c r="JV51" s="114"/>
      <c r="JW51" s="114"/>
      <c r="JX51" s="114"/>
      <c r="JY51" s="114"/>
      <c r="JZ51" s="114"/>
      <c r="KA51" s="114"/>
      <c r="KB51" s="114"/>
      <c r="KC51" s="114"/>
      <c r="KD51" s="114"/>
      <c r="KE51" s="114"/>
      <c r="KF51" s="114"/>
      <c r="KG51" s="114"/>
      <c r="KH51" s="114"/>
      <c r="KI51" s="114"/>
      <c r="KJ51" s="114"/>
      <c r="KK51" s="114"/>
      <c r="KL51" s="114"/>
      <c r="KM51" s="114"/>
      <c r="KN51" s="114"/>
      <c r="KO51" s="114"/>
      <c r="KP51" s="114"/>
      <c r="KQ51" s="114"/>
      <c r="KR51" s="114"/>
      <c r="KS51" s="114"/>
      <c r="KT51" s="114"/>
      <c r="KU51" s="114"/>
      <c r="KV51" s="114"/>
      <c r="KW51" s="114"/>
      <c r="KX51" s="114"/>
      <c r="KY51" s="114"/>
      <c r="KZ51" s="114"/>
      <c r="LA51" s="114"/>
      <c r="LB51" s="114"/>
      <c r="LC51" s="114"/>
      <c r="LD51" s="114"/>
      <c r="LE51" s="114"/>
      <c r="LF51" s="114"/>
      <c r="LG51" s="114"/>
      <c r="LH51" s="114"/>
      <c r="LI51" s="114"/>
      <c r="LJ51" s="114"/>
      <c r="LK51" s="114"/>
      <c r="LL51" s="114"/>
      <c r="LM51" s="114"/>
      <c r="LN51" s="114"/>
      <c r="LO51" s="114"/>
      <c r="LP51" s="114"/>
      <c r="LQ51" s="114"/>
      <c r="LR51" s="114"/>
      <c r="LS51" s="114"/>
      <c r="LT51" s="114"/>
      <c r="LU51" s="114"/>
      <c r="LV51" s="114"/>
      <c r="LW51" s="114"/>
      <c r="LX51" s="114"/>
      <c r="LY51" s="114"/>
      <c r="LZ51" s="114"/>
      <c r="MA51" s="114"/>
      <c r="MB51" s="114"/>
      <c r="MC51" s="114"/>
      <c r="MD51" s="114"/>
      <c r="ME51" s="114"/>
      <c r="MF51" s="114"/>
      <c r="MG51" s="114"/>
      <c r="MH51" s="114"/>
      <c r="MI51" s="114"/>
      <c r="MJ51" s="114"/>
      <c r="MK51" s="114"/>
      <c r="ML51" s="114"/>
      <c r="MM51" s="114"/>
      <c r="MN51" s="114"/>
      <c r="MO51" s="114"/>
      <c r="MP51" s="114"/>
      <c r="MQ51" s="114"/>
      <c r="MR51" s="114"/>
      <c r="MS51" s="114"/>
      <c r="MT51" s="114"/>
      <c r="MU51" s="114"/>
      <c r="MV51" s="114"/>
      <c r="MW51" s="114"/>
      <c r="MX51" s="114"/>
      <c r="MY51" s="114"/>
      <c r="MZ51" s="114"/>
      <c r="NA51" s="114"/>
      <c r="NB51" s="114"/>
      <c r="NC51" s="114"/>
      <c r="ND51" s="114"/>
      <c r="NE51" s="114"/>
      <c r="NF51" s="114"/>
      <c r="NG51" s="114"/>
      <c r="NH51" s="114"/>
      <c r="NI51" s="114"/>
      <c r="NJ51" s="114"/>
      <c r="NK51" s="114"/>
      <c r="NL51" s="114"/>
      <c r="NM51" s="114"/>
      <c r="NN51" s="114"/>
      <c r="NO51" s="114"/>
      <c r="NP51" s="114"/>
      <c r="NQ51" s="114"/>
      <c r="NR51" s="114"/>
      <c r="NS51" s="114"/>
      <c r="NT51" s="114"/>
      <c r="NU51" s="114"/>
      <c r="NV51" s="114"/>
      <c r="NW51" s="114"/>
      <c r="NX51" s="114"/>
      <c r="NY51" s="114"/>
      <c r="NZ51" s="114"/>
      <c r="OA51" s="114"/>
      <c r="OB51" s="114"/>
      <c r="OC51" s="114"/>
      <c r="OD51" s="114"/>
      <c r="OE51" s="114"/>
      <c r="OF51" s="114"/>
      <c r="OG51" s="114"/>
      <c r="OH51" s="114"/>
      <c r="OI51" s="114"/>
      <c r="OJ51" s="114"/>
      <c r="OK51" s="114"/>
      <c r="OL51" s="114"/>
      <c r="OM51" s="114"/>
      <c r="ON51" s="114"/>
      <c r="OO51" s="114"/>
      <c r="OP51" s="114"/>
      <c r="OQ51" s="114"/>
      <c r="OR51" s="114"/>
      <c r="OS51" s="114"/>
      <c r="OT51" s="114"/>
      <c r="OU51" s="114"/>
      <c r="OV51" s="114"/>
      <c r="OW51" s="114"/>
      <c r="OX51" s="114"/>
      <c r="OY51" s="114"/>
      <c r="OZ51" s="114"/>
      <c r="PA51" s="114"/>
      <c r="PB51" s="114"/>
      <c r="PC51" s="114"/>
      <c r="PD51" s="114"/>
      <c r="PE51" s="114"/>
      <c r="PF51" s="114"/>
      <c r="PG51" s="114"/>
      <c r="PH51" s="114"/>
      <c r="PI51" s="114"/>
      <c r="PJ51" s="114"/>
      <c r="PK51" s="114"/>
      <c r="PL51" s="114"/>
      <c r="PM51" s="114"/>
      <c r="PN51" s="114"/>
      <c r="PO51" s="114"/>
      <c r="PP51" s="114"/>
      <c r="PQ51" s="114"/>
      <c r="PR51" s="114"/>
      <c r="PS51" s="114"/>
      <c r="PT51" s="114"/>
      <c r="PU51" s="114"/>
      <c r="PV51" s="114"/>
      <c r="PW51" s="114"/>
      <c r="PX51" s="114"/>
      <c r="PY51" s="114"/>
      <c r="PZ51" s="114"/>
      <c r="QA51" s="114"/>
      <c r="QB51" s="114"/>
      <c r="QC51" s="114"/>
      <c r="QD51" s="114"/>
      <c r="QE51" s="114"/>
      <c r="QF51" s="114"/>
      <c r="QG51" s="114"/>
      <c r="QH51" s="114"/>
      <c r="QI51" s="114"/>
      <c r="QJ51" s="114"/>
      <c r="QK51" s="114"/>
      <c r="QL51" s="114"/>
      <c r="QM51" s="114"/>
      <c r="QN51" s="114"/>
      <c r="QO51" s="114"/>
      <c r="QP51" s="114"/>
      <c r="QQ51" s="114"/>
      <c r="QR51" s="114"/>
      <c r="QS51" s="114"/>
      <c r="QT51" s="114"/>
      <c r="QU51" s="114"/>
      <c r="QV51" s="114"/>
      <c r="QW51" s="114"/>
      <c r="QX51" s="114"/>
      <c r="QY51" s="114"/>
      <c r="QZ51" s="114"/>
      <c r="RA51" s="114"/>
      <c r="RB51" s="114"/>
      <c r="RC51" s="114"/>
      <c r="RD51" s="114"/>
      <c r="RE51" s="114"/>
      <c r="RF51" s="114"/>
      <c r="RG51" s="114"/>
      <c r="RH51" s="114"/>
      <c r="RI51" s="114"/>
      <c r="RJ51" s="114"/>
      <c r="RK51" s="114"/>
      <c r="RL51" s="114"/>
      <c r="RM51" s="114"/>
      <c r="RN51" s="114"/>
      <c r="RO51" s="114"/>
      <c r="RP51" s="114"/>
      <c r="RQ51" s="114"/>
      <c r="RR51" s="114"/>
      <c r="RS51" s="114"/>
      <c r="RT51" s="114"/>
      <c r="RU51" s="114"/>
      <c r="RV51" s="114"/>
      <c r="RW51" s="114"/>
      <c r="RX51" s="114"/>
      <c r="RY51" s="114"/>
      <c r="RZ51" s="114"/>
      <c r="SA51" s="114"/>
      <c r="SB51" s="114"/>
      <c r="SC51" s="114"/>
      <c r="SD51" s="114"/>
      <c r="SE51" s="114"/>
      <c r="SF51" s="114"/>
      <c r="SG51" s="114"/>
      <c r="SH51" s="114"/>
      <c r="SI51" s="114"/>
      <c r="SJ51" s="114"/>
      <c r="SK51" s="114"/>
      <c r="SL51" s="114"/>
      <c r="SM51" s="114"/>
      <c r="SN51" s="114"/>
      <c r="SO51" s="114"/>
      <c r="SP51" s="114"/>
      <c r="SQ51" s="114"/>
      <c r="SR51" s="114"/>
      <c r="SS51" s="114"/>
      <c r="ST51" s="114"/>
      <c r="SU51" s="114"/>
      <c r="SV51" s="114"/>
      <c r="SW51" s="114"/>
      <c r="SX51" s="114"/>
      <c r="SY51" s="114"/>
      <c r="SZ51" s="114"/>
      <c r="TA51" s="114"/>
      <c r="TB51" s="114"/>
      <c r="TC51" s="114"/>
      <c r="TD51" s="114"/>
      <c r="TE51" s="114"/>
      <c r="TF51" s="114"/>
      <c r="TG51" s="114"/>
      <c r="TH51" s="114"/>
      <c r="TI51" s="114"/>
      <c r="TJ51" s="114"/>
      <c r="TK51" s="114"/>
      <c r="TL51" s="114"/>
      <c r="TM51" s="114"/>
      <c r="TN51" s="114"/>
      <c r="TO51" s="114"/>
      <c r="TP51" s="114"/>
      <c r="TQ51" s="114"/>
      <c r="TR51" s="114"/>
      <c r="TS51" s="114"/>
      <c r="TT51" s="114"/>
      <c r="TU51" s="114"/>
      <c r="TV51" s="114"/>
      <c r="TW51" s="114"/>
      <c r="TX51" s="114"/>
      <c r="TY51" s="114"/>
      <c r="TZ51" s="114"/>
      <c r="UA51" s="114"/>
      <c r="UB51" s="114"/>
      <c r="UC51" s="114"/>
      <c r="UD51" s="114"/>
      <c r="UE51" s="114"/>
      <c r="UF51" s="114"/>
      <c r="UG51" s="114"/>
      <c r="UH51" s="114"/>
      <c r="UI51" s="114"/>
      <c r="UJ51" s="114"/>
      <c r="UK51" s="114"/>
      <c r="UL51" s="114"/>
      <c r="UM51" s="114"/>
      <c r="UN51" s="114"/>
      <c r="UO51" s="114"/>
      <c r="UP51" s="114"/>
      <c r="UQ51" s="114"/>
      <c r="UR51" s="114"/>
      <c r="US51" s="114"/>
      <c r="UT51" s="114"/>
      <c r="UU51" s="114"/>
      <c r="UV51" s="114"/>
      <c r="UW51" s="114"/>
      <c r="UX51" s="114"/>
      <c r="UY51" s="114"/>
      <c r="UZ51" s="114"/>
      <c r="VA51" s="114"/>
      <c r="VB51" s="114"/>
      <c r="VC51" s="114"/>
      <c r="VD51" s="114"/>
      <c r="VE51" s="114"/>
      <c r="VF51" s="114"/>
      <c r="VG51" s="114"/>
      <c r="VH51" s="114"/>
      <c r="VI51" s="114"/>
      <c r="VJ51" s="114"/>
      <c r="VK51" s="114"/>
      <c r="VL51" s="114"/>
      <c r="VM51" s="114"/>
      <c r="VN51" s="114"/>
      <c r="VO51" s="114"/>
      <c r="VP51" s="114"/>
      <c r="VQ51" s="114"/>
      <c r="VR51" s="114"/>
      <c r="VS51" s="114"/>
      <c r="VT51" s="114"/>
      <c r="VU51" s="114"/>
      <c r="VV51" s="114"/>
      <c r="VW51" s="114"/>
      <c r="VX51" s="114"/>
      <c r="VY51" s="114"/>
      <c r="VZ51" s="114"/>
      <c r="WA51" s="114"/>
      <c r="WB51" s="114"/>
      <c r="WC51" s="114"/>
      <c r="WD51" s="114"/>
      <c r="WE51" s="114"/>
      <c r="WF51" s="114"/>
      <c r="WG51" s="114"/>
      <c r="WH51" s="114"/>
      <c r="WI51" s="114"/>
      <c r="WJ51" s="114"/>
      <c r="WK51" s="114"/>
      <c r="WL51" s="114"/>
      <c r="WM51" s="114"/>
      <c r="WN51" s="114"/>
      <c r="WO51" s="114"/>
      <c r="WP51" s="114"/>
      <c r="WQ51" s="114"/>
      <c r="WR51" s="114"/>
      <c r="WS51" s="114"/>
      <c r="WT51" s="114"/>
      <c r="WU51" s="114"/>
      <c r="WV51" s="114"/>
      <c r="WW51" s="114"/>
      <c r="WX51" s="114"/>
      <c r="WY51" s="114"/>
      <c r="WZ51" s="114"/>
      <c r="XA51" s="114"/>
      <c r="XB51" s="114"/>
      <c r="XC51" s="114"/>
      <c r="XD51" s="114"/>
      <c r="XE51" s="114"/>
      <c r="XF51" s="114"/>
      <c r="XG51" s="114"/>
      <c r="XH51" s="114"/>
      <c r="XI51" s="114"/>
      <c r="XJ51" s="114"/>
      <c r="XK51" s="114"/>
      <c r="XL51" s="114"/>
      <c r="XM51" s="114"/>
      <c r="XN51" s="114"/>
      <c r="XO51" s="114"/>
      <c r="XP51" s="114"/>
      <c r="XQ51" s="114"/>
      <c r="XR51" s="114"/>
      <c r="XS51" s="114"/>
      <c r="XT51" s="114"/>
      <c r="XU51" s="114"/>
      <c r="XV51" s="114"/>
      <c r="XW51" s="114"/>
      <c r="XX51" s="114"/>
      <c r="XY51" s="114"/>
      <c r="XZ51" s="114"/>
      <c r="YA51" s="114"/>
      <c r="YB51" s="114"/>
      <c r="YC51" s="114"/>
      <c r="YD51" s="114"/>
      <c r="YE51" s="114"/>
      <c r="YF51" s="114"/>
      <c r="YG51" s="114"/>
      <c r="YH51" s="114"/>
      <c r="YI51" s="114"/>
      <c r="YJ51" s="114"/>
      <c r="YK51" s="114"/>
      <c r="YL51" s="114"/>
      <c r="YM51" s="114"/>
      <c r="YN51" s="114"/>
      <c r="YO51" s="114"/>
      <c r="YP51" s="114"/>
      <c r="YQ51" s="114"/>
      <c r="YR51" s="114"/>
      <c r="YS51" s="114"/>
      <c r="YT51" s="114"/>
      <c r="YU51" s="114"/>
      <c r="YV51" s="114"/>
      <c r="YW51" s="114"/>
      <c r="YX51" s="114"/>
      <c r="YY51" s="114"/>
      <c r="YZ51" s="114"/>
      <c r="ZA51" s="114"/>
      <c r="ZB51" s="114"/>
      <c r="ZC51" s="114"/>
      <c r="ZD51" s="114"/>
      <c r="ZE51" s="114"/>
      <c r="ZF51" s="114"/>
      <c r="ZG51" s="114"/>
      <c r="ZH51" s="114"/>
      <c r="ZI51" s="114"/>
      <c r="ZJ51" s="114"/>
      <c r="ZK51" s="114"/>
      <c r="ZL51" s="114"/>
      <c r="ZM51" s="114"/>
      <c r="ZN51" s="114"/>
      <c r="ZO51" s="114"/>
      <c r="ZP51" s="114"/>
      <c r="ZQ51" s="114"/>
      <c r="ZR51" s="114"/>
      <c r="ZS51" s="114"/>
      <c r="ZT51" s="114"/>
      <c r="ZU51" s="114"/>
      <c r="ZV51" s="114"/>
      <c r="ZW51" s="114"/>
      <c r="ZX51" s="114"/>
      <c r="ZY51" s="114"/>
      <c r="ZZ51" s="114"/>
      <c r="AAA51" s="114"/>
      <c r="AAB51" s="114"/>
      <c r="AAC51" s="114"/>
      <c r="AAD51" s="114"/>
      <c r="AAE51" s="114"/>
      <c r="AAF51" s="114"/>
      <c r="AAG51" s="114"/>
      <c r="AAH51" s="114"/>
      <c r="AAI51" s="114"/>
      <c r="AAJ51" s="114"/>
      <c r="AAK51" s="114"/>
      <c r="AAL51" s="114"/>
      <c r="AAM51" s="114"/>
      <c r="AAN51" s="114"/>
      <c r="AAO51" s="114"/>
      <c r="AAP51" s="114"/>
      <c r="AAQ51" s="114"/>
      <c r="AAR51" s="114"/>
      <c r="AAS51" s="114"/>
      <c r="AAT51" s="114"/>
      <c r="AAU51" s="114"/>
      <c r="AAV51" s="114"/>
      <c r="AAW51" s="114"/>
      <c r="AAX51" s="114"/>
      <c r="AAY51" s="114"/>
      <c r="AAZ51" s="114"/>
      <c r="ABA51" s="114"/>
      <c r="ABB51" s="114"/>
      <c r="ABC51" s="114"/>
      <c r="ABD51" s="114"/>
      <c r="ABE51" s="114"/>
      <c r="ABF51" s="114"/>
      <c r="ABG51" s="114"/>
      <c r="ABH51" s="114"/>
      <c r="ABI51" s="114"/>
      <c r="ABJ51" s="114"/>
      <c r="ABK51" s="114"/>
      <c r="ABL51" s="114"/>
      <c r="ABM51" s="114"/>
      <c r="ABN51" s="114"/>
      <c r="ABO51" s="114"/>
      <c r="ABP51" s="114"/>
      <c r="ABQ51" s="114"/>
      <c r="ABR51" s="114"/>
      <c r="ABS51" s="114"/>
      <c r="ABT51" s="114"/>
      <c r="ABU51" s="114"/>
      <c r="ABV51" s="114"/>
      <c r="ABW51" s="114"/>
      <c r="ABX51" s="114"/>
      <c r="ABY51" s="114"/>
      <c r="ABZ51" s="114"/>
      <c r="ACA51" s="114"/>
      <c r="ACB51" s="114"/>
      <c r="ACC51" s="114"/>
      <c r="ACD51" s="114"/>
      <c r="ACE51" s="114"/>
      <c r="ACF51" s="114"/>
      <c r="ACG51" s="114"/>
      <c r="ACH51" s="114"/>
      <c r="ACI51" s="114"/>
      <c r="ACJ51" s="114"/>
      <c r="ACK51" s="114"/>
      <c r="ACL51" s="114"/>
      <c r="ACM51" s="114"/>
      <c r="ACN51" s="114"/>
      <c r="ACO51" s="114"/>
      <c r="ACP51" s="114"/>
      <c r="ACQ51" s="114"/>
      <c r="ACR51" s="114"/>
      <c r="ACS51" s="114"/>
      <c r="ACT51" s="114"/>
      <c r="ACU51" s="114"/>
      <c r="ACV51" s="114"/>
      <c r="ACW51" s="114"/>
      <c r="ACX51" s="114"/>
      <c r="ACY51" s="114"/>
      <c r="ACZ51" s="114"/>
      <c r="ADA51" s="114"/>
      <c r="ADB51" s="114"/>
      <c r="ADC51" s="114"/>
      <c r="ADD51" s="114"/>
      <c r="ADE51" s="114"/>
      <c r="ADF51" s="114"/>
      <c r="ADG51" s="114"/>
      <c r="ADH51" s="114"/>
      <c r="ADI51" s="114"/>
      <c r="ADJ51" s="114"/>
      <c r="ADK51" s="114"/>
      <c r="ADL51" s="114"/>
      <c r="ADM51" s="114"/>
      <c r="ADN51" s="114"/>
      <c r="ADO51" s="114"/>
      <c r="ADP51" s="114"/>
      <c r="ADQ51" s="114"/>
      <c r="ADR51" s="114"/>
      <c r="ADS51" s="114"/>
      <c r="ADT51" s="114"/>
      <c r="ADU51" s="114"/>
      <c r="ADV51" s="114"/>
      <c r="ADW51" s="114"/>
      <c r="ADX51" s="114"/>
      <c r="ADY51" s="114"/>
      <c r="ADZ51" s="114"/>
      <c r="AEA51" s="114"/>
      <c r="AEB51" s="114"/>
      <c r="AEC51" s="114"/>
      <c r="AED51" s="114"/>
      <c r="AEE51" s="114"/>
      <c r="AEF51" s="114"/>
      <c r="AEG51" s="114"/>
      <c r="AEH51" s="114"/>
      <c r="AEI51" s="114"/>
      <c r="AEJ51" s="114"/>
      <c r="AEK51" s="114"/>
      <c r="AEL51" s="114"/>
      <c r="AEM51" s="114"/>
      <c r="AEN51" s="114"/>
      <c r="AEO51" s="114"/>
      <c r="AEP51" s="114"/>
      <c r="AEQ51" s="114"/>
      <c r="AER51" s="114"/>
      <c r="AES51" s="114"/>
      <c r="AET51" s="114"/>
      <c r="AEU51" s="114"/>
      <c r="AEV51" s="114"/>
      <c r="AEW51" s="114"/>
      <c r="AEX51" s="114"/>
      <c r="AEY51" s="114"/>
      <c r="AEZ51" s="114"/>
      <c r="AFA51" s="114"/>
      <c r="AFB51" s="114"/>
      <c r="AFC51" s="114"/>
      <c r="AFD51" s="114"/>
      <c r="AFE51" s="114"/>
      <c r="AFF51" s="114"/>
      <c r="AFG51" s="114"/>
      <c r="AFH51" s="114"/>
      <c r="AFI51" s="114"/>
      <c r="AFJ51" s="114"/>
      <c r="AFK51" s="114"/>
      <c r="AFL51" s="114"/>
      <c r="AFM51" s="114"/>
      <c r="AFN51" s="114"/>
      <c r="AFO51" s="114"/>
      <c r="AFP51" s="114"/>
      <c r="AFQ51" s="114"/>
      <c r="AFR51" s="114"/>
      <c r="AFS51" s="114"/>
      <c r="AFT51" s="114"/>
      <c r="AFU51" s="114"/>
      <c r="AFV51" s="114"/>
      <c r="AFW51" s="114"/>
      <c r="AFX51" s="114"/>
      <c r="AFY51" s="114"/>
      <c r="AFZ51" s="114"/>
      <c r="AGA51" s="114"/>
      <c r="AGB51" s="114"/>
      <c r="AGC51" s="114"/>
      <c r="AGD51" s="114"/>
      <c r="AGE51" s="114"/>
      <c r="AGF51" s="114"/>
      <c r="AGG51" s="114"/>
      <c r="AGH51" s="114"/>
      <c r="AGI51" s="114"/>
      <c r="AGJ51" s="114"/>
      <c r="AGK51" s="114"/>
      <c r="AGL51" s="114"/>
      <c r="AGM51" s="114"/>
      <c r="AGN51" s="114"/>
      <c r="AGO51" s="114"/>
      <c r="AGP51" s="114"/>
      <c r="AGQ51" s="114"/>
      <c r="AGR51" s="114"/>
      <c r="AGS51" s="114"/>
      <c r="AGT51" s="114"/>
      <c r="AGU51" s="114"/>
      <c r="AGV51" s="114"/>
      <c r="AGW51" s="114"/>
      <c r="AGX51" s="114"/>
      <c r="AGY51" s="114"/>
      <c r="AGZ51" s="114"/>
      <c r="AHA51" s="114"/>
      <c r="AHB51" s="114"/>
      <c r="AHC51" s="114"/>
      <c r="AHD51" s="114"/>
      <c r="AHE51" s="114"/>
      <c r="AHF51" s="114"/>
      <c r="AHG51" s="114"/>
      <c r="AHH51" s="114"/>
      <c r="AHI51" s="114"/>
      <c r="AHJ51" s="114"/>
      <c r="AHK51" s="114"/>
      <c r="AHL51" s="114"/>
      <c r="AHM51" s="114"/>
      <c r="AHN51" s="114"/>
      <c r="AHO51" s="114"/>
      <c r="AHP51" s="114"/>
      <c r="AHQ51" s="114"/>
      <c r="AHR51" s="114"/>
      <c r="AHS51" s="114"/>
      <c r="AHT51" s="114"/>
      <c r="AHU51" s="114"/>
      <c r="AHV51" s="114"/>
      <c r="AHW51" s="114"/>
      <c r="AHX51" s="114"/>
      <c r="AHY51" s="114"/>
      <c r="AHZ51" s="114"/>
      <c r="AIA51" s="114"/>
      <c r="AIB51" s="114"/>
      <c r="AIC51" s="114"/>
      <c r="AID51" s="114"/>
      <c r="AIE51" s="114"/>
      <c r="AIF51" s="114"/>
      <c r="AIG51" s="114"/>
      <c r="AIH51" s="114"/>
      <c r="AII51" s="114"/>
      <c r="AIJ51" s="114"/>
      <c r="AIK51" s="114"/>
      <c r="AIL51" s="114"/>
      <c r="AIM51" s="114"/>
      <c r="AIN51" s="114"/>
      <c r="AIO51" s="114"/>
      <c r="AIP51" s="114"/>
      <c r="AIQ51" s="114"/>
      <c r="AIR51" s="114"/>
      <c r="AIS51" s="114"/>
      <c r="AIT51" s="114"/>
      <c r="AIU51" s="114"/>
      <c r="AIV51" s="114"/>
      <c r="AIW51" s="114"/>
      <c r="AIX51" s="114"/>
      <c r="AIY51" s="114"/>
      <c r="AIZ51" s="114"/>
      <c r="AJA51" s="114"/>
      <c r="AJB51" s="114"/>
      <c r="AJC51" s="114"/>
      <c r="AJD51" s="114"/>
      <c r="AJE51" s="114"/>
      <c r="AJF51" s="114"/>
      <c r="AJG51" s="114"/>
      <c r="AJH51" s="114"/>
      <c r="AJI51" s="114"/>
      <c r="AJJ51" s="114"/>
      <c r="AJK51" s="114"/>
      <c r="AJL51" s="114"/>
      <c r="AJM51" s="114"/>
      <c r="AJN51" s="114"/>
      <c r="AJO51" s="114"/>
      <c r="AJP51" s="114"/>
      <c r="AJQ51" s="114"/>
      <c r="AJR51" s="114"/>
      <c r="AJS51" s="114"/>
      <c r="AJT51" s="114"/>
      <c r="AJU51" s="114"/>
      <c r="AJV51" s="114"/>
      <c r="AJW51" s="114"/>
      <c r="AJX51" s="114"/>
      <c r="AJY51" s="114"/>
      <c r="AJZ51" s="114"/>
      <c r="AKA51" s="114"/>
      <c r="AKB51" s="114"/>
      <c r="AKC51" s="114"/>
      <c r="AKD51" s="114"/>
      <c r="AKE51" s="114"/>
      <c r="AKF51" s="114"/>
      <c r="AKG51" s="114"/>
      <c r="AKH51" s="114"/>
      <c r="AKI51" s="114"/>
      <c r="AKJ51" s="114"/>
      <c r="AKK51" s="114"/>
      <c r="AKL51" s="114"/>
      <c r="AKM51" s="114"/>
      <c r="AKN51" s="114"/>
      <c r="AKO51" s="114"/>
      <c r="AKP51" s="114"/>
      <c r="AKQ51" s="114"/>
      <c r="AKR51" s="114"/>
      <c r="AKS51" s="114"/>
      <c r="AKT51" s="114"/>
      <c r="AKU51" s="114"/>
      <c r="AKV51" s="114"/>
      <c r="AKW51" s="114"/>
      <c r="AKX51" s="114"/>
      <c r="AKY51" s="114"/>
      <c r="AKZ51" s="114"/>
      <c r="ALA51" s="114"/>
      <c r="ALB51" s="114"/>
      <c r="ALC51" s="114"/>
      <c r="ALD51" s="114"/>
      <c r="ALE51" s="114"/>
      <c r="ALF51" s="114"/>
      <c r="ALG51" s="114"/>
      <c r="ALH51" s="114"/>
      <c r="ALI51" s="114"/>
      <c r="ALJ51" s="114"/>
    </row>
    <row r="52" spans="1:998" s="250" customFormat="1" ht="15" customHeight="1" x14ac:dyDescent="0.25">
      <c r="A52" s="251"/>
      <c r="B52" s="279" t="b">
        <f>B51</f>
        <v>0</v>
      </c>
      <c r="C52" s="279" t="b">
        <f>C51</f>
        <v>0</v>
      </c>
      <c r="D52" s="309">
        <f t="shared" ref="D52:D53" si="36">D51</f>
        <v>0</v>
      </c>
      <c r="E52" s="311">
        <f t="shared" ref="E52:E53" si="37">E51</f>
        <v>0</v>
      </c>
      <c r="F52" s="288">
        <f>COUNT(G51:K51) - F51</f>
        <v>0</v>
      </c>
      <c r="G52" s="208" t="s">
        <v>536</v>
      </c>
      <c r="H52" s="209" t="s">
        <v>536</v>
      </c>
      <c r="I52" s="209" t="s">
        <v>536</v>
      </c>
      <c r="J52" s="209" t="s">
        <v>536</v>
      </c>
      <c r="K52" s="209" t="s">
        <v>536</v>
      </c>
      <c r="L52" s="328">
        <f>L51+2</f>
        <v>2</v>
      </c>
      <c r="M52" s="328">
        <f>M51+2</f>
        <v>2</v>
      </c>
      <c r="N52" s="328">
        <f>J44</f>
        <v>2</v>
      </c>
      <c r="O52" s="328">
        <f t="shared" ref="O52:O56" si="38">O51+1</f>
        <v>1</v>
      </c>
      <c r="P52" s="261"/>
      <c r="S52" s="179"/>
      <c r="T52" s="179"/>
      <c r="U52" s="179"/>
      <c r="V52" s="179"/>
      <c r="W52" s="179"/>
      <c r="X52" s="179"/>
      <c r="Y52" s="179"/>
      <c r="Z52" s="179"/>
      <c r="AA52" s="179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114"/>
      <c r="BK52" s="114"/>
      <c r="BL52" s="114"/>
      <c r="BM52" s="114"/>
      <c r="BN52" s="114"/>
      <c r="BO52" s="114"/>
      <c r="BP52" s="114"/>
      <c r="BQ52" s="114"/>
      <c r="BR52" s="114"/>
      <c r="BS52" s="114"/>
      <c r="BT52" s="114"/>
      <c r="BU52" s="114"/>
      <c r="BV52" s="114"/>
      <c r="BW52" s="114"/>
      <c r="BX52" s="114"/>
      <c r="BY52" s="114"/>
      <c r="BZ52" s="114"/>
      <c r="CA52" s="114"/>
      <c r="CB52" s="114"/>
      <c r="CC52" s="114"/>
      <c r="CD52" s="114"/>
      <c r="CE52" s="114"/>
      <c r="CF52" s="114"/>
      <c r="CG52" s="114"/>
      <c r="CH52" s="114"/>
      <c r="CI52" s="114"/>
      <c r="CJ52" s="114"/>
      <c r="CK52" s="114"/>
      <c r="CL52" s="114"/>
      <c r="CM52" s="114"/>
      <c r="CN52" s="114"/>
      <c r="CO52" s="114"/>
      <c r="CP52" s="114"/>
      <c r="CQ52" s="114"/>
      <c r="CR52" s="114"/>
      <c r="CS52" s="114"/>
      <c r="CT52" s="114"/>
      <c r="CU52" s="114"/>
      <c r="CV52" s="114"/>
      <c r="CW52" s="114"/>
      <c r="CX52" s="114"/>
      <c r="CY52" s="114"/>
      <c r="CZ52" s="114"/>
      <c r="DA52" s="114"/>
      <c r="DB52" s="114"/>
      <c r="DC52" s="114"/>
      <c r="DD52" s="114"/>
      <c r="DE52" s="114"/>
      <c r="DF52" s="114"/>
      <c r="DG52" s="114"/>
      <c r="DH52" s="114"/>
      <c r="DI52" s="114"/>
      <c r="DJ52" s="114"/>
      <c r="DK52" s="114"/>
      <c r="DL52" s="114"/>
      <c r="DM52" s="114"/>
      <c r="DN52" s="114"/>
      <c r="DO52" s="114"/>
      <c r="DP52" s="114"/>
      <c r="DQ52" s="114"/>
      <c r="DR52" s="114"/>
      <c r="DS52" s="114"/>
      <c r="DT52" s="114"/>
      <c r="DU52" s="114"/>
      <c r="DV52" s="114"/>
      <c r="DW52" s="114"/>
      <c r="DX52" s="114"/>
      <c r="DY52" s="114"/>
      <c r="DZ52" s="114"/>
      <c r="EA52" s="114"/>
      <c r="EB52" s="114"/>
      <c r="EC52" s="114"/>
      <c r="ED52" s="114"/>
      <c r="EE52" s="114"/>
      <c r="EF52" s="114"/>
      <c r="EG52" s="114"/>
      <c r="EH52" s="114"/>
      <c r="EI52" s="114"/>
      <c r="EJ52" s="114"/>
      <c r="EK52" s="114"/>
      <c r="EL52" s="114"/>
      <c r="EM52" s="114"/>
      <c r="EN52" s="114"/>
      <c r="EO52" s="114"/>
      <c r="EP52" s="114"/>
      <c r="EQ52" s="114"/>
      <c r="ER52" s="114"/>
      <c r="ES52" s="114"/>
      <c r="ET52" s="114"/>
      <c r="EU52" s="114"/>
      <c r="EV52" s="114"/>
      <c r="EW52" s="114"/>
      <c r="EX52" s="114"/>
      <c r="EY52" s="114"/>
      <c r="EZ52" s="114"/>
      <c r="FA52" s="114"/>
      <c r="FB52" s="114"/>
      <c r="FC52" s="114"/>
      <c r="FD52" s="114"/>
      <c r="FE52" s="114"/>
      <c r="FF52" s="114"/>
      <c r="FG52" s="114"/>
      <c r="FH52" s="114"/>
      <c r="FI52" s="114"/>
      <c r="FJ52" s="114"/>
      <c r="FK52" s="114"/>
      <c r="FL52" s="114"/>
      <c r="FM52" s="114"/>
      <c r="FN52" s="114"/>
      <c r="FO52" s="114"/>
      <c r="FP52" s="114"/>
      <c r="FQ52" s="114"/>
      <c r="FR52" s="114"/>
      <c r="FS52" s="114"/>
      <c r="FT52" s="114"/>
      <c r="FU52" s="114"/>
      <c r="FV52" s="114"/>
      <c r="FW52" s="114"/>
      <c r="FX52" s="114"/>
      <c r="FY52" s="114"/>
      <c r="FZ52" s="114"/>
      <c r="GA52" s="114"/>
      <c r="GB52" s="114"/>
      <c r="GC52" s="114"/>
      <c r="GD52" s="114"/>
      <c r="GE52" s="114"/>
      <c r="GF52" s="114"/>
      <c r="GG52" s="114"/>
      <c r="GH52" s="114"/>
      <c r="GI52" s="114"/>
      <c r="GJ52" s="114"/>
      <c r="GK52" s="114"/>
      <c r="GL52" s="114"/>
      <c r="GM52" s="114"/>
      <c r="GN52" s="114"/>
      <c r="GO52" s="114"/>
      <c r="GP52" s="114"/>
      <c r="GQ52" s="114"/>
      <c r="GR52" s="114"/>
      <c r="GS52" s="114"/>
      <c r="GT52" s="114"/>
      <c r="GU52" s="114"/>
      <c r="GV52" s="114"/>
      <c r="GW52" s="114"/>
      <c r="GX52" s="114"/>
      <c r="GY52" s="114"/>
      <c r="GZ52" s="114"/>
      <c r="HA52" s="114"/>
      <c r="HB52" s="114"/>
      <c r="HC52" s="114"/>
      <c r="HD52" s="114"/>
      <c r="HE52" s="114"/>
      <c r="HF52" s="114"/>
      <c r="HG52" s="114"/>
      <c r="HH52" s="114"/>
      <c r="HI52" s="114"/>
      <c r="HJ52" s="114"/>
      <c r="HK52" s="114"/>
      <c r="HL52" s="114"/>
      <c r="HM52" s="114"/>
      <c r="HN52" s="114"/>
      <c r="HO52" s="114"/>
      <c r="HP52" s="114"/>
      <c r="HQ52" s="114"/>
      <c r="HR52" s="114"/>
      <c r="HS52" s="114"/>
      <c r="HT52" s="114"/>
      <c r="HU52" s="114"/>
      <c r="HV52" s="114"/>
      <c r="HW52" s="114"/>
      <c r="HX52" s="114"/>
      <c r="HY52" s="114"/>
      <c r="HZ52" s="114"/>
      <c r="IA52" s="114"/>
      <c r="IB52" s="114"/>
      <c r="IC52" s="114"/>
      <c r="ID52" s="114"/>
      <c r="IE52" s="114"/>
      <c r="IF52" s="114"/>
      <c r="IG52" s="114"/>
      <c r="IH52" s="114"/>
      <c r="II52" s="114"/>
      <c r="IJ52" s="114"/>
      <c r="IK52" s="114"/>
      <c r="IL52" s="114"/>
      <c r="IM52" s="114"/>
      <c r="IN52" s="114"/>
      <c r="IO52" s="114"/>
      <c r="IP52" s="114"/>
      <c r="IQ52" s="114"/>
      <c r="IR52" s="114"/>
      <c r="IS52" s="114"/>
      <c r="IT52" s="114"/>
      <c r="IU52" s="114"/>
      <c r="IV52" s="114"/>
      <c r="IW52" s="114"/>
      <c r="IX52" s="114"/>
      <c r="IY52" s="114"/>
      <c r="IZ52" s="114"/>
      <c r="JA52" s="114"/>
      <c r="JB52" s="114"/>
      <c r="JC52" s="114"/>
      <c r="JD52" s="114"/>
      <c r="JE52" s="114"/>
      <c r="JF52" s="114"/>
      <c r="JG52" s="114"/>
      <c r="JH52" s="114"/>
      <c r="JI52" s="114"/>
      <c r="JJ52" s="114"/>
      <c r="JK52" s="114"/>
      <c r="JL52" s="114"/>
      <c r="JM52" s="114"/>
      <c r="JN52" s="114"/>
      <c r="JO52" s="114"/>
      <c r="JP52" s="114"/>
      <c r="JQ52" s="114"/>
      <c r="JR52" s="114"/>
      <c r="JS52" s="114"/>
      <c r="JT52" s="114"/>
      <c r="JU52" s="114"/>
      <c r="JV52" s="114"/>
      <c r="JW52" s="114"/>
      <c r="JX52" s="114"/>
      <c r="JY52" s="114"/>
      <c r="JZ52" s="114"/>
      <c r="KA52" s="114"/>
      <c r="KB52" s="114"/>
      <c r="KC52" s="114"/>
      <c r="KD52" s="114"/>
      <c r="KE52" s="114"/>
      <c r="KF52" s="114"/>
      <c r="KG52" s="114"/>
      <c r="KH52" s="114"/>
      <c r="KI52" s="114"/>
      <c r="KJ52" s="114"/>
      <c r="KK52" s="114"/>
      <c r="KL52" s="114"/>
      <c r="KM52" s="114"/>
      <c r="KN52" s="114"/>
      <c r="KO52" s="114"/>
      <c r="KP52" s="114"/>
      <c r="KQ52" s="114"/>
      <c r="KR52" s="114"/>
      <c r="KS52" s="114"/>
      <c r="KT52" s="114"/>
      <c r="KU52" s="114"/>
      <c r="KV52" s="114"/>
      <c r="KW52" s="114"/>
      <c r="KX52" s="114"/>
      <c r="KY52" s="114"/>
      <c r="KZ52" s="114"/>
      <c r="LA52" s="114"/>
      <c r="LB52" s="114"/>
      <c r="LC52" s="114"/>
      <c r="LD52" s="114"/>
      <c r="LE52" s="114"/>
      <c r="LF52" s="114"/>
      <c r="LG52" s="114"/>
      <c r="LH52" s="114"/>
      <c r="LI52" s="114"/>
      <c r="LJ52" s="114"/>
      <c r="LK52" s="114"/>
      <c r="LL52" s="114"/>
      <c r="LM52" s="114"/>
      <c r="LN52" s="114"/>
      <c r="LO52" s="114"/>
      <c r="LP52" s="114"/>
      <c r="LQ52" s="114"/>
      <c r="LR52" s="114"/>
      <c r="LS52" s="114"/>
      <c r="LT52" s="114"/>
      <c r="LU52" s="114"/>
      <c r="LV52" s="114"/>
      <c r="LW52" s="114"/>
      <c r="LX52" s="114"/>
      <c r="LY52" s="114"/>
      <c r="LZ52" s="114"/>
      <c r="MA52" s="114"/>
      <c r="MB52" s="114"/>
      <c r="MC52" s="114"/>
      <c r="MD52" s="114"/>
      <c r="ME52" s="114"/>
      <c r="MF52" s="114"/>
      <c r="MG52" s="114"/>
      <c r="MH52" s="114"/>
      <c r="MI52" s="114"/>
      <c r="MJ52" s="114"/>
      <c r="MK52" s="114"/>
      <c r="ML52" s="114"/>
      <c r="MM52" s="114"/>
      <c r="MN52" s="114"/>
      <c r="MO52" s="114"/>
      <c r="MP52" s="114"/>
      <c r="MQ52" s="114"/>
      <c r="MR52" s="114"/>
      <c r="MS52" s="114"/>
      <c r="MT52" s="114"/>
      <c r="MU52" s="114"/>
      <c r="MV52" s="114"/>
      <c r="MW52" s="114"/>
      <c r="MX52" s="114"/>
      <c r="MY52" s="114"/>
      <c r="MZ52" s="114"/>
      <c r="NA52" s="114"/>
      <c r="NB52" s="114"/>
      <c r="NC52" s="114"/>
      <c r="ND52" s="114"/>
      <c r="NE52" s="114"/>
      <c r="NF52" s="114"/>
      <c r="NG52" s="114"/>
      <c r="NH52" s="114"/>
      <c r="NI52" s="114"/>
      <c r="NJ52" s="114"/>
      <c r="NK52" s="114"/>
      <c r="NL52" s="114"/>
      <c r="NM52" s="114"/>
      <c r="NN52" s="114"/>
      <c r="NO52" s="114"/>
      <c r="NP52" s="114"/>
      <c r="NQ52" s="114"/>
      <c r="NR52" s="114"/>
      <c r="NS52" s="114"/>
      <c r="NT52" s="114"/>
      <c r="NU52" s="114"/>
      <c r="NV52" s="114"/>
      <c r="NW52" s="114"/>
      <c r="NX52" s="114"/>
      <c r="NY52" s="114"/>
      <c r="NZ52" s="114"/>
      <c r="OA52" s="114"/>
      <c r="OB52" s="114"/>
      <c r="OC52" s="114"/>
      <c r="OD52" s="114"/>
      <c r="OE52" s="114"/>
      <c r="OF52" s="114"/>
      <c r="OG52" s="114"/>
      <c r="OH52" s="114"/>
      <c r="OI52" s="114"/>
      <c r="OJ52" s="114"/>
      <c r="OK52" s="114"/>
      <c r="OL52" s="114"/>
      <c r="OM52" s="114"/>
      <c r="ON52" s="114"/>
      <c r="OO52" s="114"/>
      <c r="OP52" s="114"/>
      <c r="OQ52" s="114"/>
      <c r="OR52" s="114"/>
      <c r="OS52" s="114"/>
      <c r="OT52" s="114"/>
      <c r="OU52" s="114"/>
      <c r="OV52" s="114"/>
      <c r="OW52" s="114"/>
      <c r="OX52" s="114"/>
      <c r="OY52" s="114"/>
      <c r="OZ52" s="114"/>
      <c r="PA52" s="114"/>
      <c r="PB52" s="114"/>
      <c r="PC52" s="114"/>
      <c r="PD52" s="114"/>
      <c r="PE52" s="114"/>
      <c r="PF52" s="114"/>
      <c r="PG52" s="114"/>
      <c r="PH52" s="114"/>
      <c r="PI52" s="114"/>
      <c r="PJ52" s="114"/>
      <c r="PK52" s="114"/>
      <c r="PL52" s="114"/>
      <c r="PM52" s="114"/>
      <c r="PN52" s="114"/>
      <c r="PO52" s="114"/>
      <c r="PP52" s="114"/>
      <c r="PQ52" s="114"/>
      <c r="PR52" s="114"/>
      <c r="PS52" s="114"/>
      <c r="PT52" s="114"/>
      <c r="PU52" s="114"/>
      <c r="PV52" s="114"/>
      <c r="PW52" s="114"/>
      <c r="PX52" s="114"/>
      <c r="PY52" s="114"/>
      <c r="PZ52" s="114"/>
      <c r="QA52" s="114"/>
      <c r="QB52" s="114"/>
      <c r="QC52" s="114"/>
      <c r="QD52" s="114"/>
      <c r="QE52" s="114"/>
      <c r="QF52" s="114"/>
      <c r="QG52" s="114"/>
      <c r="QH52" s="114"/>
      <c r="QI52" s="114"/>
      <c r="QJ52" s="114"/>
      <c r="QK52" s="114"/>
      <c r="QL52" s="114"/>
      <c r="QM52" s="114"/>
      <c r="QN52" s="114"/>
      <c r="QO52" s="114"/>
      <c r="QP52" s="114"/>
      <c r="QQ52" s="114"/>
      <c r="QR52" s="114"/>
      <c r="QS52" s="114"/>
      <c r="QT52" s="114"/>
      <c r="QU52" s="114"/>
      <c r="QV52" s="114"/>
      <c r="QW52" s="114"/>
      <c r="QX52" s="114"/>
      <c r="QY52" s="114"/>
      <c r="QZ52" s="114"/>
      <c r="RA52" s="114"/>
      <c r="RB52" s="114"/>
      <c r="RC52" s="114"/>
      <c r="RD52" s="114"/>
      <c r="RE52" s="114"/>
      <c r="RF52" s="114"/>
      <c r="RG52" s="114"/>
      <c r="RH52" s="114"/>
      <c r="RI52" s="114"/>
      <c r="RJ52" s="114"/>
      <c r="RK52" s="114"/>
      <c r="RL52" s="114"/>
      <c r="RM52" s="114"/>
      <c r="RN52" s="114"/>
      <c r="RO52" s="114"/>
      <c r="RP52" s="114"/>
      <c r="RQ52" s="114"/>
      <c r="RR52" s="114"/>
      <c r="RS52" s="114"/>
      <c r="RT52" s="114"/>
      <c r="RU52" s="114"/>
      <c r="RV52" s="114"/>
      <c r="RW52" s="114"/>
      <c r="RX52" s="114"/>
      <c r="RY52" s="114"/>
      <c r="RZ52" s="114"/>
      <c r="SA52" s="114"/>
      <c r="SB52" s="114"/>
      <c r="SC52" s="114"/>
      <c r="SD52" s="114"/>
      <c r="SE52" s="114"/>
      <c r="SF52" s="114"/>
      <c r="SG52" s="114"/>
      <c r="SH52" s="114"/>
      <c r="SI52" s="114"/>
      <c r="SJ52" s="114"/>
      <c r="SK52" s="114"/>
      <c r="SL52" s="114"/>
      <c r="SM52" s="114"/>
      <c r="SN52" s="114"/>
      <c r="SO52" s="114"/>
      <c r="SP52" s="114"/>
      <c r="SQ52" s="114"/>
      <c r="SR52" s="114"/>
      <c r="SS52" s="114"/>
      <c r="ST52" s="114"/>
      <c r="SU52" s="114"/>
      <c r="SV52" s="114"/>
      <c r="SW52" s="114"/>
      <c r="SX52" s="114"/>
      <c r="SY52" s="114"/>
      <c r="SZ52" s="114"/>
      <c r="TA52" s="114"/>
      <c r="TB52" s="114"/>
      <c r="TC52" s="114"/>
      <c r="TD52" s="114"/>
      <c r="TE52" s="114"/>
      <c r="TF52" s="114"/>
      <c r="TG52" s="114"/>
      <c r="TH52" s="114"/>
      <c r="TI52" s="114"/>
      <c r="TJ52" s="114"/>
      <c r="TK52" s="114"/>
      <c r="TL52" s="114"/>
      <c r="TM52" s="114"/>
      <c r="TN52" s="114"/>
      <c r="TO52" s="114"/>
      <c r="TP52" s="114"/>
      <c r="TQ52" s="114"/>
      <c r="TR52" s="114"/>
      <c r="TS52" s="114"/>
      <c r="TT52" s="114"/>
      <c r="TU52" s="114"/>
      <c r="TV52" s="114"/>
      <c r="TW52" s="114"/>
      <c r="TX52" s="114"/>
      <c r="TY52" s="114"/>
      <c r="TZ52" s="114"/>
      <c r="UA52" s="114"/>
      <c r="UB52" s="114"/>
      <c r="UC52" s="114"/>
      <c r="UD52" s="114"/>
      <c r="UE52" s="114"/>
      <c r="UF52" s="114"/>
      <c r="UG52" s="114"/>
      <c r="UH52" s="114"/>
      <c r="UI52" s="114"/>
      <c r="UJ52" s="114"/>
      <c r="UK52" s="114"/>
      <c r="UL52" s="114"/>
      <c r="UM52" s="114"/>
      <c r="UN52" s="114"/>
      <c r="UO52" s="114"/>
      <c r="UP52" s="114"/>
      <c r="UQ52" s="114"/>
      <c r="UR52" s="114"/>
      <c r="US52" s="114"/>
      <c r="UT52" s="114"/>
      <c r="UU52" s="114"/>
      <c r="UV52" s="114"/>
      <c r="UW52" s="114"/>
      <c r="UX52" s="114"/>
      <c r="UY52" s="114"/>
      <c r="UZ52" s="114"/>
      <c r="VA52" s="114"/>
      <c r="VB52" s="114"/>
      <c r="VC52" s="114"/>
      <c r="VD52" s="114"/>
      <c r="VE52" s="114"/>
      <c r="VF52" s="114"/>
      <c r="VG52" s="114"/>
      <c r="VH52" s="114"/>
      <c r="VI52" s="114"/>
      <c r="VJ52" s="114"/>
      <c r="VK52" s="114"/>
      <c r="VL52" s="114"/>
      <c r="VM52" s="114"/>
      <c r="VN52" s="114"/>
      <c r="VO52" s="114"/>
      <c r="VP52" s="114"/>
      <c r="VQ52" s="114"/>
      <c r="VR52" s="114"/>
      <c r="VS52" s="114"/>
      <c r="VT52" s="114"/>
      <c r="VU52" s="114"/>
      <c r="VV52" s="114"/>
      <c r="VW52" s="114"/>
      <c r="VX52" s="114"/>
      <c r="VY52" s="114"/>
      <c r="VZ52" s="114"/>
      <c r="WA52" s="114"/>
      <c r="WB52" s="114"/>
      <c r="WC52" s="114"/>
      <c r="WD52" s="114"/>
      <c r="WE52" s="114"/>
      <c r="WF52" s="114"/>
      <c r="WG52" s="114"/>
      <c r="WH52" s="114"/>
      <c r="WI52" s="114"/>
      <c r="WJ52" s="114"/>
      <c r="WK52" s="114"/>
      <c r="WL52" s="114"/>
      <c r="WM52" s="114"/>
      <c r="WN52" s="114"/>
      <c r="WO52" s="114"/>
      <c r="WP52" s="114"/>
      <c r="WQ52" s="114"/>
      <c r="WR52" s="114"/>
      <c r="WS52" s="114"/>
      <c r="WT52" s="114"/>
      <c r="WU52" s="114"/>
      <c r="WV52" s="114"/>
      <c r="WW52" s="114"/>
      <c r="WX52" s="114"/>
      <c r="WY52" s="114"/>
      <c r="WZ52" s="114"/>
      <c r="XA52" s="114"/>
      <c r="XB52" s="114"/>
      <c r="XC52" s="114"/>
      <c r="XD52" s="114"/>
      <c r="XE52" s="114"/>
      <c r="XF52" s="114"/>
      <c r="XG52" s="114"/>
      <c r="XH52" s="114"/>
      <c r="XI52" s="114"/>
      <c r="XJ52" s="114"/>
      <c r="XK52" s="114"/>
      <c r="XL52" s="114"/>
      <c r="XM52" s="114"/>
      <c r="XN52" s="114"/>
      <c r="XO52" s="114"/>
      <c r="XP52" s="114"/>
      <c r="XQ52" s="114"/>
      <c r="XR52" s="114"/>
      <c r="XS52" s="114"/>
      <c r="XT52" s="114"/>
      <c r="XU52" s="114"/>
      <c r="XV52" s="114"/>
      <c r="XW52" s="114"/>
      <c r="XX52" s="114"/>
      <c r="XY52" s="114"/>
      <c r="XZ52" s="114"/>
      <c r="YA52" s="114"/>
      <c r="YB52" s="114"/>
      <c r="YC52" s="114"/>
      <c r="YD52" s="114"/>
      <c r="YE52" s="114"/>
      <c r="YF52" s="114"/>
      <c r="YG52" s="114"/>
      <c r="YH52" s="114"/>
      <c r="YI52" s="114"/>
      <c r="YJ52" s="114"/>
      <c r="YK52" s="114"/>
      <c r="YL52" s="114"/>
      <c r="YM52" s="114"/>
      <c r="YN52" s="114"/>
      <c r="YO52" s="114"/>
      <c r="YP52" s="114"/>
      <c r="YQ52" s="114"/>
      <c r="YR52" s="114"/>
      <c r="YS52" s="114"/>
      <c r="YT52" s="114"/>
      <c r="YU52" s="114"/>
      <c r="YV52" s="114"/>
      <c r="YW52" s="114"/>
      <c r="YX52" s="114"/>
      <c r="YY52" s="114"/>
      <c r="YZ52" s="114"/>
      <c r="ZA52" s="114"/>
      <c r="ZB52" s="114"/>
      <c r="ZC52" s="114"/>
      <c r="ZD52" s="114"/>
      <c r="ZE52" s="114"/>
      <c r="ZF52" s="114"/>
      <c r="ZG52" s="114"/>
      <c r="ZH52" s="114"/>
      <c r="ZI52" s="114"/>
      <c r="ZJ52" s="114"/>
      <c r="ZK52" s="114"/>
      <c r="ZL52" s="114"/>
      <c r="ZM52" s="114"/>
      <c r="ZN52" s="114"/>
      <c r="ZO52" s="114"/>
      <c r="ZP52" s="114"/>
      <c r="ZQ52" s="114"/>
      <c r="ZR52" s="114"/>
      <c r="ZS52" s="114"/>
      <c r="ZT52" s="114"/>
      <c r="ZU52" s="114"/>
      <c r="ZV52" s="114"/>
      <c r="ZW52" s="114"/>
      <c r="ZX52" s="114"/>
      <c r="ZY52" s="114"/>
      <c r="ZZ52" s="114"/>
      <c r="AAA52" s="114"/>
      <c r="AAB52" s="114"/>
      <c r="AAC52" s="114"/>
      <c r="AAD52" s="114"/>
      <c r="AAE52" s="114"/>
      <c r="AAF52" s="114"/>
      <c r="AAG52" s="114"/>
      <c r="AAH52" s="114"/>
      <c r="AAI52" s="114"/>
      <c r="AAJ52" s="114"/>
      <c r="AAK52" s="114"/>
      <c r="AAL52" s="114"/>
      <c r="AAM52" s="114"/>
      <c r="AAN52" s="114"/>
      <c r="AAO52" s="114"/>
      <c r="AAP52" s="114"/>
      <c r="AAQ52" s="114"/>
      <c r="AAR52" s="114"/>
      <c r="AAS52" s="114"/>
      <c r="AAT52" s="114"/>
      <c r="AAU52" s="114"/>
      <c r="AAV52" s="114"/>
      <c r="AAW52" s="114"/>
      <c r="AAX52" s="114"/>
      <c r="AAY52" s="114"/>
      <c r="AAZ52" s="114"/>
      <c r="ABA52" s="114"/>
      <c r="ABB52" s="114"/>
      <c r="ABC52" s="114"/>
      <c r="ABD52" s="114"/>
      <c r="ABE52" s="114"/>
      <c r="ABF52" s="114"/>
      <c r="ABG52" s="114"/>
      <c r="ABH52" s="114"/>
      <c r="ABI52" s="114"/>
      <c r="ABJ52" s="114"/>
      <c r="ABK52" s="114"/>
      <c r="ABL52" s="114"/>
      <c r="ABM52" s="114"/>
      <c r="ABN52" s="114"/>
      <c r="ABO52" s="114"/>
      <c r="ABP52" s="114"/>
      <c r="ABQ52" s="114"/>
      <c r="ABR52" s="114"/>
      <c r="ABS52" s="114"/>
      <c r="ABT52" s="114"/>
      <c r="ABU52" s="114"/>
      <c r="ABV52" s="114"/>
      <c r="ABW52" s="114"/>
      <c r="ABX52" s="114"/>
      <c r="ABY52" s="114"/>
      <c r="ABZ52" s="114"/>
      <c r="ACA52" s="114"/>
      <c r="ACB52" s="114"/>
      <c r="ACC52" s="114"/>
      <c r="ACD52" s="114"/>
      <c r="ACE52" s="114"/>
      <c r="ACF52" s="114"/>
      <c r="ACG52" s="114"/>
      <c r="ACH52" s="114"/>
      <c r="ACI52" s="114"/>
      <c r="ACJ52" s="114"/>
      <c r="ACK52" s="114"/>
      <c r="ACL52" s="114"/>
      <c r="ACM52" s="114"/>
      <c r="ACN52" s="114"/>
      <c r="ACO52" s="114"/>
      <c r="ACP52" s="114"/>
      <c r="ACQ52" s="114"/>
      <c r="ACR52" s="114"/>
      <c r="ACS52" s="114"/>
      <c r="ACT52" s="114"/>
      <c r="ACU52" s="114"/>
      <c r="ACV52" s="114"/>
      <c r="ACW52" s="114"/>
      <c r="ACX52" s="114"/>
      <c r="ACY52" s="114"/>
      <c r="ACZ52" s="114"/>
      <c r="ADA52" s="114"/>
      <c r="ADB52" s="114"/>
      <c r="ADC52" s="114"/>
      <c r="ADD52" s="114"/>
      <c r="ADE52" s="114"/>
      <c r="ADF52" s="114"/>
      <c r="ADG52" s="114"/>
      <c r="ADH52" s="114"/>
      <c r="ADI52" s="114"/>
      <c r="ADJ52" s="114"/>
      <c r="ADK52" s="114"/>
      <c r="ADL52" s="114"/>
      <c r="ADM52" s="114"/>
      <c r="ADN52" s="114"/>
      <c r="ADO52" s="114"/>
      <c r="ADP52" s="114"/>
      <c r="ADQ52" s="114"/>
      <c r="ADR52" s="114"/>
      <c r="ADS52" s="114"/>
      <c r="ADT52" s="114"/>
      <c r="ADU52" s="114"/>
      <c r="ADV52" s="114"/>
      <c r="ADW52" s="114"/>
      <c r="ADX52" s="114"/>
      <c r="ADY52" s="114"/>
      <c r="ADZ52" s="114"/>
      <c r="AEA52" s="114"/>
      <c r="AEB52" s="114"/>
      <c r="AEC52" s="114"/>
      <c r="AED52" s="114"/>
      <c r="AEE52" s="114"/>
      <c r="AEF52" s="114"/>
      <c r="AEG52" s="114"/>
      <c r="AEH52" s="114"/>
      <c r="AEI52" s="114"/>
      <c r="AEJ52" s="114"/>
      <c r="AEK52" s="114"/>
      <c r="AEL52" s="114"/>
      <c r="AEM52" s="114"/>
      <c r="AEN52" s="114"/>
      <c r="AEO52" s="114"/>
      <c r="AEP52" s="114"/>
      <c r="AEQ52" s="114"/>
      <c r="AER52" s="114"/>
      <c r="AES52" s="114"/>
      <c r="AET52" s="114"/>
      <c r="AEU52" s="114"/>
      <c r="AEV52" s="114"/>
      <c r="AEW52" s="114"/>
      <c r="AEX52" s="114"/>
      <c r="AEY52" s="114"/>
      <c r="AEZ52" s="114"/>
      <c r="AFA52" s="114"/>
      <c r="AFB52" s="114"/>
      <c r="AFC52" s="114"/>
      <c r="AFD52" s="114"/>
      <c r="AFE52" s="114"/>
      <c r="AFF52" s="114"/>
      <c r="AFG52" s="114"/>
      <c r="AFH52" s="114"/>
      <c r="AFI52" s="114"/>
      <c r="AFJ52" s="114"/>
      <c r="AFK52" s="114"/>
      <c r="AFL52" s="114"/>
      <c r="AFM52" s="114"/>
      <c r="AFN52" s="114"/>
      <c r="AFO52" s="114"/>
      <c r="AFP52" s="114"/>
      <c r="AFQ52" s="114"/>
      <c r="AFR52" s="114"/>
      <c r="AFS52" s="114"/>
      <c r="AFT52" s="114"/>
      <c r="AFU52" s="114"/>
      <c r="AFV52" s="114"/>
      <c r="AFW52" s="114"/>
      <c r="AFX52" s="114"/>
      <c r="AFY52" s="114"/>
      <c r="AFZ52" s="114"/>
      <c r="AGA52" s="114"/>
      <c r="AGB52" s="114"/>
      <c r="AGC52" s="114"/>
      <c r="AGD52" s="114"/>
      <c r="AGE52" s="114"/>
      <c r="AGF52" s="114"/>
      <c r="AGG52" s="114"/>
      <c r="AGH52" s="114"/>
      <c r="AGI52" s="114"/>
      <c r="AGJ52" s="114"/>
      <c r="AGK52" s="114"/>
      <c r="AGL52" s="114"/>
      <c r="AGM52" s="114"/>
      <c r="AGN52" s="114"/>
      <c r="AGO52" s="114"/>
      <c r="AGP52" s="114"/>
      <c r="AGQ52" s="114"/>
      <c r="AGR52" s="114"/>
      <c r="AGS52" s="114"/>
      <c r="AGT52" s="114"/>
      <c r="AGU52" s="114"/>
      <c r="AGV52" s="114"/>
      <c r="AGW52" s="114"/>
      <c r="AGX52" s="114"/>
      <c r="AGY52" s="114"/>
      <c r="AGZ52" s="114"/>
      <c r="AHA52" s="114"/>
      <c r="AHB52" s="114"/>
      <c r="AHC52" s="114"/>
      <c r="AHD52" s="114"/>
      <c r="AHE52" s="114"/>
      <c r="AHF52" s="114"/>
      <c r="AHG52" s="114"/>
      <c r="AHH52" s="114"/>
      <c r="AHI52" s="114"/>
      <c r="AHJ52" s="114"/>
      <c r="AHK52" s="114"/>
      <c r="AHL52" s="114"/>
      <c r="AHM52" s="114"/>
      <c r="AHN52" s="114"/>
      <c r="AHO52" s="114"/>
      <c r="AHP52" s="114"/>
      <c r="AHQ52" s="114"/>
      <c r="AHR52" s="114"/>
      <c r="AHS52" s="114"/>
      <c r="AHT52" s="114"/>
      <c r="AHU52" s="114"/>
      <c r="AHV52" s="114"/>
      <c r="AHW52" s="114"/>
      <c r="AHX52" s="114"/>
      <c r="AHY52" s="114"/>
      <c r="AHZ52" s="114"/>
      <c r="AIA52" s="114"/>
      <c r="AIB52" s="114"/>
      <c r="AIC52" s="114"/>
      <c r="AID52" s="114"/>
      <c r="AIE52" s="114"/>
      <c r="AIF52" s="114"/>
      <c r="AIG52" s="114"/>
      <c r="AIH52" s="114"/>
      <c r="AII52" s="114"/>
      <c r="AIJ52" s="114"/>
      <c r="AIK52" s="114"/>
      <c r="AIL52" s="114"/>
      <c r="AIM52" s="114"/>
      <c r="AIN52" s="114"/>
      <c r="AIO52" s="114"/>
      <c r="AIP52" s="114"/>
      <c r="AIQ52" s="114"/>
      <c r="AIR52" s="114"/>
      <c r="AIS52" s="114"/>
      <c r="AIT52" s="114"/>
      <c r="AIU52" s="114"/>
      <c r="AIV52" s="114"/>
      <c r="AIW52" s="114"/>
      <c r="AIX52" s="114"/>
      <c r="AIY52" s="114"/>
      <c r="AIZ52" s="114"/>
      <c r="AJA52" s="114"/>
      <c r="AJB52" s="114"/>
      <c r="AJC52" s="114"/>
      <c r="AJD52" s="114"/>
      <c r="AJE52" s="114"/>
      <c r="AJF52" s="114"/>
      <c r="AJG52" s="114"/>
      <c r="AJH52" s="114"/>
      <c r="AJI52" s="114"/>
      <c r="AJJ52" s="114"/>
      <c r="AJK52" s="114"/>
      <c r="AJL52" s="114"/>
      <c r="AJM52" s="114"/>
      <c r="AJN52" s="114"/>
      <c r="AJO52" s="114"/>
      <c r="AJP52" s="114"/>
      <c r="AJQ52" s="114"/>
      <c r="AJR52" s="114"/>
      <c r="AJS52" s="114"/>
      <c r="AJT52" s="114"/>
      <c r="AJU52" s="114"/>
      <c r="AJV52" s="114"/>
      <c r="AJW52" s="114"/>
      <c r="AJX52" s="114"/>
      <c r="AJY52" s="114"/>
      <c r="AJZ52" s="114"/>
      <c r="AKA52" s="114"/>
      <c r="AKB52" s="114"/>
      <c r="AKC52" s="114"/>
      <c r="AKD52" s="114"/>
      <c r="AKE52" s="114"/>
      <c r="AKF52" s="114"/>
      <c r="AKG52" s="114"/>
      <c r="AKH52" s="114"/>
      <c r="AKI52" s="114"/>
      <c r="AKJ52" s="114"/>
      <c r="AKK52" s="114"/>
      <c r="AKL52" s="114"/>
      <c r="AKM52" s="114"/>
      <c r="AKN52" s="114"/>
      <c r="AKO52" s="114"/>
      <c r="AKP52" s="114"/>
      <c r="AKQ52" s="114"/>
      <c r="AKR52" s="114"/>
      <c r="AKS52" s="114"/>
      <c r="AKT52" s="114"/>
      <c r="AKU52" s="114"/>
      <c r="AKV52" s="114"/>
      <c r="AKW52" s="114"/>
      <c r="AKX52" s="114"/>
      <c r="AKY52" s="114"/>
      <c r="AKZ52" s="114"/>
      <c r="ALA52" s="114"/>
      <c r="ALB52" s="114"/>
      <c r="ALC52" s="114"/>
      <c r="ALD52" s="114"/>
      <c r="ALE52" s="114"/>
      <c r="ALF52" s="114"/>
      <c r="ALG52" s="114"/>
      <c r="ALH52" s="114"/>
      <c r="ALI52" s="114"/>
      <c r="ALJ52" s="114"/>
    </row>
    <row r="53" spans="1:998" s="250" customFormat="1" ht="15" customHeight="1" x14ac:dyDescent="0.25">
      <c r="A53" s="251"/>
      <c r="B53" s="282" t="b">
        <f>B52</f>
        <v>0</v>
      </c>
      <c r="C53" s="282" t="b">
        <f>C52</f>
        <v>0</v>
      </c>
      <c r="D53" s="310">
        <f t="shared" si="36"/>
        <v>0</v>
      </c>
      <c r="E53" s="312">
        <f t="shared" si="37"/>
        <v>0</v>
      </c>
      <c r="F53" s="237"/>
      <c r="G53" s="208" t="s">
        <v>538</v>
      </c>
      <c r="H53" s="233" t="s">
        <v>359</v>
      </c>
      <c r="I53" s="233" t="s">
        <v>359</v>
      </c>
      <c r="J53" s="209" t="s">
        <v>538</v>
      </c>
      <c r="K53" s="209"/>
      <c r="L53" s="330">
        <f>IF(L52+2 &lt; F51, L52+2, "-")</f>
        <v>4</v>
      </c>
      <c r="M53" s="330">
        <f>M52+1</f>
        <v>3</v>
      </c>
      <c r="N53" s="326">
        <f>COUNTA(G53:J53)</f>
        <v>4</v>
      </c>
      <c r="O53" s="326">
        <f t="shared" si="38"/>
        <v>2</v>
      </c>
      <c r="P53" s="261"/>
      <c r="S53" s="179"/>
      <c r="T53" s="179"/>
      <c r="U53" s="179"/>
      <c r="V53" s="179"/>
      <c r="W53" s="179"/>
      <c r="X53" s="179"/>
      <c r="Y53" s="179"/>
      <c r="Z53" s="179"/>
      <c r="AA53" s="179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114"/>
      <c r="BK53" s="114"/>
      <c r="BL53" s="114"/>
      <c r="BM53" s="114"/>
      <c r="BN53" s="114"/>
      <c r="BO53" s="114"/>
      <c r="BP53" s="114"/>
      <c r="BQ53" s="114"/>
      <c r="BR53" s="114"/>
      <c r="BS53" s="114"/>
      <c r="BT53" s="114"/>
      <c r="BU53" s="114"/>
      <c r="BV53" s="114"/>
      <c r="BW53" s="114"/>
      <c r="BX53" s="114"/>
      <c r="BY53" s="114"/>
      <c r="BZ53" s="114"/>
      <c r="CA53" s="114"/>
      <c r="CB53" s="114"/>
      <c r="CC53" s="114"/>
      <c r="CD53" s="114"/>
      <c r="CE53" s="114"/>
      <c r="CF53" s="114"/>
      <c r="CG53" s="114"/>
      <c r="CH53" s="114"/>
      <c r="CI53" s="114"/>
      <c r="CJ53" s="114"/>
      <c r="CK53" s="114"/>
      <c r="CL53" s="114"/>
      <c r="CM53" s="114"/>
      <c r="CN53" s="114"/>
      <c r="CO53" s="114"/>
      <c r="CP53" s="114"/>
      <c r="CQ53" s="114"/>
      <c r="CR53" s="114"/>
      <c r="CS53" s="114"/>
      <c r="CT53" s="114"/>
      <c r="CU53" s="114"/>
      <c r="CV53" s="114"/>
      <c r="CW53" s="114"/>
      <c r="CX53" s="114"/>
      <c r="CY53" s="114"/>
      <c r="CZ53" s="114"/>
      <c r="DA53" s="114"/>
      <c r="DB53" s="114"/>
      <c r="DC53" s="114"/>
      <c r="DD53" s="114"/>
      <c r="DE53" s="114"/>
      <c r="DF53" s="114"/>
      <c r="DG53" s="114"/>
      <c r="DH53" s="114"/>
      <c r="DI53" s="114"/>
      <c r="DJ53" s="114"/>
      <c r="DK53" s="114"/>
      <c r="DL53" s="114"/>
      <c r="DM53" s="114"/>
      <c r="DN53" s="114"/>
      <c r="DO53" s="114"/>
      <c r="DP53" s="114"/>
      <c r="DQ53" s="114"/>
      <c r="DR53" s="114"/>
      <c r="DS53" s="114"/>
      <c r="DT53" s="114"/>
      <c r="DU53" s="114"/>
      <c r="DV53" s="114"/>
      <c r="DW53" s="114"/>
      <c r="DX53" s="114"/>
      <c r="DY53" s="114"/>
      <c r="DZ53" s="114"/>
      <c r="EA53" s="114"/>
      <c r="EB53" s="114"/>
      <c r="EC53" s="114"/>
      <c r="ED53" s="114"/>
      <c r="EE53" s="114"/>
      <c r="EF53" s="114"/>
      <c r="EG53" s="114"/>
      <c r="EH53" s="114"/>
      <c r="EI53" s="114"/>
      <c r="EJ53" s="114"/>
      <c r="EK53" s="114"/>
      <c r="EL53" s="114"/>
      <c r="EM53" s="114"/>
      <c r="EN53" s="114"/>
      <c r="EO53" s="114"/>
      <c r="EP53" s="114"/>
      <c r="EQ53" s="114"/>
      <c r="ER53" s="114"/>
      <c r="ES53" s="114"/>
      <c r="ET53" s="114"/>
      <c r="EU53" s="114"/>
      <c r="EV53" s="114"/>
      <c r="EW53" s="114"/>
      <c r="EX53" s="114"/>
      <c r="EY53" s="114"/>
      <c r="EZ53" s="114"/>
      <c r="FA53" s="114"/>
      <c r="FB53" s="114"/>
      <c r="FC53" s="114"/>
      <c r="FD53" s="114"/>
      <c r="FE53" s="114"/>
      <c r="FF53" s="114"/>
      <c r="FG53" s="114"/>
      <c r="FH53" s="114"/>
      <c r="FI53" s="114"/>
      <c r="FJ53" s="114"/>
      <c r="FK53" s="114"/>
      <c r="FL53" s="114"/>
      <c r="FM53" s="114"/>
      <c r="FN53" s="114"/>
      <c r="FO53" s="114"/>
      <c r="FP53" s="114"/>
      <c r="FQ53" s="114"/>
      <c r="FR53" s="114"/>
      <c r="FS53" s="114"/>
      <c r="FT53" s="114"/>
      <c r="FU53" s="114"/>
      <c r="FV53" s="114"/>
      <c r="FW53" s="114"/>
      <c r="FX53" s="114"/>
      <c r="FY53" s="114"/>
      <c r="FZ53" s="114"/>
      <c r="GA53" s="114"/>
      <c r="GB53" s="114"/>
      <c r="GC53" s="114"/>
      <c r="GD53" s="114"/>
      <c r="GE53" s="114"/>
      <c r="GF53" s="114"/>
      <c r="GG53" s="114"/>
      <c r="GH53" s="114"/>
      <c r="GI53" s="114"/>
      <c r="GJ53" s="114"/>
      <c r="GK53" s="114"/>
      <c r="GL53" s="114"/>
      <c r="GM53" s="114"/>
      <c r="GN53" s="114"/>
      <c r="GO53" s="114"/>
      <c r="GP53" s="114"/>
      <c r="GQ53" s="114"/>
      <c r="GR53" s="114"/>
      <c r="GS53" s="114"/>
      <c r="GT53" s="114"/>
      <c r="GU53" s="114"/>
      <c r="GV53" s="114"/>
      <c r="GW53" s="114"/>
      <c r="GX53" s="114"/>
      <c r="GY53" s="114"/>
      <c r="GZ53" s="114"/>
      <c r="HA53" s="114"/>
      <c r="HB53" s="114"/>
      <c r="HC53" s="114"/>
      <c r="HD53" s="114"/>
      <c r="HE53" s="114"/>
      <c r="HF53" s="114"/>
      <c r="HG53" s="114"/>
      <c r="HH53" s="114"/>
      <c r="HI53" s="114"/>
      <c r="HJ53" s="114"/>
      <c r="HK53" s="114"/>
      <c r="HL53" s="114"/>
      <c r="HM53" s="114"/>
      <c r="HN53" s="114"/>
      <c r="HO53" s="114"/>
      <c r="HP53" s="114"/>
      <c r="HQ53" s="114"/>
      <c r="HR53" s="114"/>
      <c r="HS53" s="114"/>
      <c r="HT53" s="114"/>
      <c r="HU53" s="114"/>
      <c r="HV53" s="114"/>
      <c r="HW53" s="114"/>
      <c r="HX53" s="114"/>
      <c r="HY53" s="114"/>
      <c r="HZ53" s="114"/>
      <c r="IA53" s="114"/>
      <c r="IB53" s="114"/>
      <c r="IC53" s="114"/>
      <c r="ID53" s="114"/>
      <c r="IE53" s="114"/>
      <c r="IF53" s="114"/>
      <c r="IG53" s="114"/>
      <c r="IH53" s="114"/>
      <c r="II53" s="114"/>
      <c r="IJ53" s="114"/>
      <c r="IK53" s="114"/>
      <c r="IL53" s="114"/>
      <c r="IM53" s="114"/>
      <c r="IN53" s="114"/>
      <c r="IO53" s="114"/>
      <c r="IP53" s="114"/>
      <c r="IQ53" s="114"/>
      <c r="IR53" s="114"/>
      <c r="IS53" s="114"/>
      <c r="IT53" s="114"/>
      <c r="IU53" s="114"/>
      <c r="IV53" s="114"/>
      <c r="IW53" s="114"/>
      <c r="IX53" s="114"/>
      <c r="IY53" s="114"/>
      <c r="IZ53" s="114"/>
      <c r="JA53" s="114"/>
      <c r="JB53" s="114"/>
      <c r="JC53" s="114"/>
      <c r="JD53" s="114"/>
      <c r="JE53" s="114"/>
      <c r="JF53" s="114"/>
      <c r="JG53" s="114"/>
      <c r="JH53" s="114"/>
      <c r="JI53" s="114"/>
      <c r="JJ53" s="114"/>
      <c r="JK53" s="114"/>
      <c r="JL53" s="114"/>
      <c r="JM53" s="114"/>
      <c r="JN53" s="114"/>
      <c r="JO53" s="114"/>
      <c r="JP53" s="114"/>
      <c r="JQ53" s="114"/>
      <c r="JR53" s="114"/>
      <c r="JS53" s="114"/>
      <c r="JT53" s="114"/>
      <c r="JU53" s="114"/>
      <c r="JV53" s="114"/>
      <c r="JW53" s="114"/>
      <c r="JX53" s="114"/>
      <c r="JY53" s="114"/>
      <c r="JZ53" s="114"/>
      <c r="KA53" s="114"/>
      <c r="KB53" s="114"/>
      <c r="KC53" s="114"/>
      <c r="KD53" s="114"/>
      <c r="KE53" s="114"/>
      <c r="KF53" s="114"/>
      <c r="KG53" s="114"/>
      <c r="KH53" s="114"/>
      <c r="KI53" s="114"/>
      <c r="KJ53" s="114"/>
      <c r="KK53" s="114"/>
      <c r="KL53" s="114"/>
      <c r="KM53" s="114"/>
      <c r="KN53" s="114"/>
      <c r="KO53" s="114"/>
      <c r="KP53" s="114"/>
      <c r="KQ53" s="114"/>
      <c r="KR53" s="114"/>
      <c r="KS53" s="114"/>
      <c r="KT53" s="114"/>
      <c r="KU53" s="114"/>
      <c r="KV53" s="114"/>
      <c r="KW53" s="114"/>
      <c r="KX53" s="114"/>
      <c r="KY53" s="114"/>
      <c r="KZ53" s="114"/>
      <c r="LA53" s="114"/>
      <c r="LB53" s="114"/>
      <c r="LC53" s="114"/>
      <c r="LD53" s="114"/>
      <c r="LE53" s="114"/>
      <c r="LF53" s="114"/>
      <c r="LG53" s="114"/>
      <c r="LH53" s="114"/>
      <c r="LI53" s="114"/>
      <c r="LJ53" s="114"/>
      <c r="LK53" s="114"/>
      <c r="LL53" s="114"/>
      <c r="LM53" s="114"/>
      <c r="LN53" s="114"/>
      <c r="LO53" s="114"/>
      <c r="LP53" s="114"/>
      <c r="LQ53" s="114"/>
      <c r="LR53" s="114"/>
      <c r="LS53" s="114"/>
      <c r="LT53" s="114"/>
      <c r="LU53" s="114"/>
      <c r="LV53" s="114"/>
      <c r="LW53" s="114"/>
      <c r="LX53" s="114"/>
      <c r="LY53" s="114"/>
      <c r="LZ53" s="114"/>
      <c r="MA53" s="114"/>
      <c r="MB53" s="114"/>
      <c r="MC53" s="114"/>
      <c r="MD53" s="114"/>
      <c r="ME53" s="114"/>
      <c r="MF53" s="114"/>
      <c r="MG53" s="114"/>
      <c r="MH53" s="114"/>
      <c r="MI53" s="114"/>
      <c r="MJ53" s="114"/>
      <c r="MK53" s="114"/>
      <c r="ML53" s="114"/>
      <c r="MM53" s="114"/>
      <c r="MN53" s="114"/>
      <c r="MO53" s="114"/>
      <c r="MP53" s="114"/>
      <c r="MQ53" s="114"/>
      <c r="MR53" s="114"/>
      <c r="MS53" s="114"/>
      <c r="MT53" s="114"/>
      <c r="MU53" s="114"/>
      <c r="MV53" s="114"/>
      <c r="MW53" s="114"/>
      <c r="MX53" s="114"/>
      <c r="MY53" s="114"/>
      <c r="MZ53" s="114"/>
      <c r="NA53" s="114"/>
      <c r="NB53" s="114"/>
      <c r="NC53" s="114"/>
      <c r="ND53" s="114"/>
      <c r="NE53" s="114"/>
      <c r="NF53" s="114"/>
      <c r="NG53" s="114"/>
      <c r="NH53" s="114"/>
      <c r="NI53" s="114"/>
      <c r="NJ53" s="114"/>
      <c r="NK53" s="114"/>
      <c r="NL53" s="114"/>
      <c r="NM53" s="114"/>
      <c r="NN53" s="114"/>
      <c r="NO53" s="114"/>
      <c r="NP53" s="114"/>
      <c r="NQ53" s="114"/>
      <c r="NR53" s="114"/>
      <c r="NS53" s="114"/>
      <c r="NT53" s="114"/>
      <c r="NU53" s="114"/>
      <c r="NV53" s="114"/>
      <c r="NW53" s="114"/>
      <c r="NX53" s="114"/>
      <c r="NY53" s="114"/>
      <c r="NZ53" s="114"/>
      <c r="OA53" s="114"/>
      <c r="OB53" s="114"/>
      <c r="OC53" s="114"/>
      <c r="OD53" s="114"/>
      <c r="OE53" s="114"/>
      <c r="OF53" s="114"/>
      <c r="OG53" s="114"/>
      <c r="OH53" s="114"/>
      <c r="OI53" s="114"/>
      <c r="OJ53" s="114"/>
      <c r="OK53" s="114"/>
      <c r="OL53" s="114"/>
      <c r="OM53" s="114"/>
      <c r="ON53" s="114"/>
      <c r="OO53" s="114"/>
      <c r="OP53" s="114"/>
      <c r="OQ53" s="114"/>
      <c r="OR53" s="114"/>
      <c r="OS53" s="114"/>
      <c r="OT53" s="114"/>
      <c r="OU53" s="114"/>
      <c r="OV53" s="114"/>
      <c r="OW53" s="114"/>
      <c r="OX53" s="114"/>
      <c r="OY53" s="114"/>
      <c r="OZ53" s="114"/>
      <c r="PA53" s="114"/>
      <c r="PB53" s="114"/>
      <c r="PC53" s="114"/>
      <c r="PD53" s="114"/>
      <c r="PE53" s="114"/>
      <c r="PF53" s="114"/>
      <c r="PG53" s="114"/>
      <c r="PH53" s="114"/>
      <c r="PI53" s="114"/>
      <c r="PJ53" s="114"/>
      <c r="PK53" s="114"/>
      <c r="PL53" s="114"/>
      <c r="PM53" s="114"/>
      <c r="PN53" s="114"/>
      <c r="PO53" s="114"/>
      <c r="PP53" s="114"/>
      <c r="PQ53" s="114"/>
      <c r="PR53" s="114"/>
      <c r="PS53" s="114"/>
      <c r="PT53" s="114"/>
      <c r="PU53" s="114"/>
      <c r="PV53" s="114"/>
      <c r="PW53" s="114"/>
      <c r="PX53" s="114"/>
      <c r="PY53" s="114"/>
      <c r="PZ53" s="114"/>
      <c r="QA53" s="114"/>
      <c r="QB53" s="114"/>
      <c r="QC53" s="114"/>
      <c r="QD53" s="114"/>
      <c r="QE53" s="114"/>
      <c r="QF53" s="114"/>
      <c r="QG53" s="114"/>
      <c r="QH53" s="114"/>
      <c r="QI53" s="114"/>
      <c r="QJ53" s="114"/>
      <c r="QK53" s="114"/>
      <c r="QL53" s="114"/>
      <c r="QM53" s="114"/>
      <c r="QN53" s="114"/>
      <c r="QO53" s="114"/>
      <c r="QP53" s="114"/>
      <c r="QQ53" s="114"/>
      <c r="QR53" s="114"/>
      <c r="QS53" s="114"/>
      <c r="QT53" s="114"/>
      <c r="QU53" s="114"/>
      <c r="QV53" s="114"/>
      <c r="QW53" s="114"/>
      <c r="QX53" s="114"/>
      <c r="QY53" s="114"/>
      <c r="QZ53" s="114"/>
      <c r="RA53" s="114"/>
      <c r="RB53" s="114"/>
      <c r="RC53" s="114"/>
      <c r="RD53" s="114"/>
      <c r="RE53" s="114"/>
      <c r="RF53" s="114"/>
      <c r="RG53" s="114"/>
      <c r="RH53" s="114"/>
      <c r="RI53" s="114"/>
      <c r="RJ53" s="114"/>
      <c r="RK53" s="114"/>
      <c r="RL53" s="114"/>
      <c r="RM53" s="114"/>
      <c r="RN53" s="114"/>
      <c r="RO53" s="114"/>
      <c r="RP53" s="114"/>
      <c r="RQ53" s="114"/>
      <c r="RR53" s="114"/>
      <c r="RS53" s="114"/>
      <c r="RT53" s="114"/>
      <c r="RU53" s="114"/>
      <c r="RV53" s="114"/>
      <c r="RW53" s="114"/>
      <c r="RX53" s="114"/>
      <c r="RY53" s="114"/>
      <c r="RZ53" s="114"/>
      <c r="SA53" s="114"/>
      <c r="SB53" s="114"/>
      <c r="SC53" s="114"/>
      <c r="SD53" s="114"/>
      <c r="SE53" s="114"/>
      <c r="SF53" s="114"/>
      <c r="SG53" s="114"/>
      <c r="SH53" s="114"/>
      <c r="SI53" s="114"/>
      <c r="SJ53" s="114"/>
      <c r="SK53" s="114"/>
      <c r="SL53" s="114"/>
      <c r="SM53" s="114"/>
      <c r="SN53" s="114"/>
      <c r="SO53" s="114"/>
      <c r="SP53" s="114"/>
      <c r="SQ53" s="114"/>
      <c r="SR53" s="114"/>
      <c r="SS53" s="114"/>
      <c r="ST53" s="114"/>
      <c r="SU53" s="114"/>
      <c r="SV53" s="114"/>
      <c r="SW53" s="114"/>
      <c r="SX53" s="114"/>
      <c r="SY53" s="114"/>
      <c r="SZ53" s="114"/>
      <c r="TA53" s="114"/>
      <c r="TB53" s="114"/>
      <c r="TC53" s="114"/>
      <c r="TD53" s="114"/>
      <c r="TE53" s="114"/>
      <c r="TF53" s="114"/>
      <c r="TG53" s="114"/>
      <c r="TH53" s="114"/>
      <c r="TI53" s="114"/>
      <c r="TJ53" s="114"/>
      <c r="TK53" s="114"/>
      <c r="TL53" s="114"/>
      <c r="TM53" s="114"/>
      <c r="TN53" s="114"/>
      <c r="TO53" s="114"/>
      <c r="TP53" s="114"/>
      <c r="TQ53" s="114"/>
      <c r="TR53" s="114"/>
      <c r="TS53" s="114"/>
      <c r="TT53" s="114"/>
      <c r="TU53" s="114"/>
      <c r="TV53" s="114"/>
      <c r="TW53" s="114"/>
      <c r="TX53" s="114"/>
      <c r="TY53" s="114"/>
      <c r="TZ53" s="114"/>
      <c r="UA53" s="114"/>
      <c r="UB53" s="114"/>
      <c r="UC53" s="114"/>
      <c r="UD53" s="114"/>
      <c r="UE53" s="114"/>
      <c r="UF53" s="114"/>
      <c r="UG53" s="114"/>
      <c r="UH53" s="114"/>
      <c r="UI53" s="114"/>
      <c r="UJ53" s="114"/>
      <c r="UK53" s="114"/>
      <c r="UL53" s="114"/>
      <c r="UM53" s="114"/>
      <c r="UN53" s="114"/>
      <c r="UO53" s="114"/>
      <c r="UP53" s="114"/>
      <c r="UQ53" s="114"/>
      <c r="UR53" s="114"/>
      <c r="US53" s="114"/>
      <c r="UT53" s="114"/>
      <c r="UU53" s="114"/>
      <c r="UV53" s="114"/>
      <c r="UW53" s="114"/>
      <c r="UX53" s="114"/>
      <c r="UY53" s="114"/>
      <c r="UZ53" s="114"/>
      <c r="VA53" s="114"/>
      <c r="VB53" s="114"/>
      <c r="VC53" s="114"/>
      <c r="VD53" s="114"/>
      <c r="VE53" s="114"/>
      <c r="VF53" s="114"/>
      <c r="VG53" s="114"/>
      <c r="VH53" s="114"/>
      <c r="VI53" s="114"/>
      <c r="VJ53" s="114"/>
      <c r="VK53" s="114"/>
      <c r="VL53" s="114"/>
      <c r="VM53" s="114"/>
      <c r="VN53" s="114"/>
      <c r="VO53" s="114"/>
      <c r="VP53" s="114"/>
      <c r="VQ53" s="114"/>
      <c r="VR53" s="114"/>
      <c r="VS53" s="114"/>
      <c r="VT53" s="114"/>
      <c r="VU53" s="114"/>
      <c r="VV53" s="114"/>
      <c r="VW53" s="114"/>
      <c r="VX53" s="114"/>
      <c r="VY53" s="114"/>
      <c r="VZ53" s="114"/>
      <c r="WA53" s="114"/>
      <c r="WB53" s="114"/>
      <c r="WC53" s="114"/>
      <c r="WD53" s="114"/>
      <c r="WE53" s="114"/>
      <c r="WF53" s="114"/>
      <c r="WG53" s="114"/>
      <c r="WH53" s="114"/>
      <c r="WI53" s="114"/>
      <c r="WJ53" s="114"/>
      <c r="WK53" s="114"/>
      <c r="WL53" s="114"/>
      <c r="WM53" s="114"/>
      <c r="WN53" s="114"/>
      <c r="WO53" s="114"/>
      <c r="WP53" s="114"/>
      <c r="WQ53" s="114"/>
      <c r="WR53" s="114"/>
      <c r="WS53" s="114"/>
      <c r="WT53" s="114"/>
      <c r="WU53" s="114"/>
      <c r="WV53" s="114"/>
      <c r="WW53" s="114"/>
      <c r="WX53" s="114"/>
      <c r="WY53" s="114"/>
      <c r="WZ53" s="114"/>
      <c r="XA53" s="114"/>
      <c r="XB53" s="114"/>
      <c r="XC53" s="114"/>
      <c r="XD53" s="114"/>
      <c r="XE53" s="114"/>
      <c r="XF53" s="114"/>
      <c r="XG53" s="114"/>
      <c r="XH53" s="114"/>
      <c r="XI53" s="114"/>
      <c r="XJ53" s="114"/>
      <c r="XK53" s="114"/>
      <c r="XL53" s="114"/>
      <c r="XM53" s="114"/>
      <c r="XN53" s="114"/>
      <c r="XO53" s="114"/>
      <c r="XP53" s="114"/>
      <c r="XQ53" s="114"/>
      <c r="XR53" s="114"/>
      <c r="XS53" s="114"/>
      <c r="XT53" s="114"/>
      <c r="XU53" s="114"/>
      <c r="XV53" s="114"/>
      <c r="XW53" s="114"/>
      <c r="XX53" s="114"/>
      <c r="XY53" s="114"/>
      <c r="XZ53" s="114"/>
      <c r="YA53" s="114"/>
      <c r="YB53" s="114"/>
      <c r="YC53" s="114"/>
      <c r="YD53" s="114"/>
      <c r="YE53" s="114"/>
      <c r="YF53" s="114"/>
      <c r="YG53" s="114"/>
      <c r="YH53" s="114"/>
      <c r="YI53" s="114"/>
      <c r="YJ53" s="114"/>
      <c r="YK53" s="114"/>
      <c r="YL53" s="114"/>
      <c r="YM53" s="114"/>
      <c r="YN53" s="114"/>
      <c r="YO53" s="114"/>
      <c r="YP53" s="114"/>
      <c r="YQ53" s="114"/>
      <c r="YR53" s="114"/>
      <c r="YS53" s="114"/>
      <c r="YT53" s="114"/>
      <c r="YU53" s="114"/>
      <c r="YV53" s="114"/>
      <c r="YW53" s="114"/>
      <c r="YX53" s="114"/>
      <c r="YY53" s="114"/>
      <c r="YZ53" s="114"/>
      <c r="ZA53" s="114"/>
      <c r="ZB53" s="114"/>
      <c r="ZC53" s="114"/>
      <c r="ZD53" s="114"/>
      <c r="ZE53" s="114"/>
      <c r="ZF53" s="114"/>
      <c r="ZG53" s="114"/>
      <c r="ZH53" s="114"/>
      <c r="ZI53" s="114"/>
      <c r="ZJ53" s="114"/>
      <c r="ZK53" s="114"/>
      <c r="ZL53" s="114"/>
      <c r="ZM53" s="114"/>
      <c r="ZN53" s="114"/>
      <c r="ZO53" s="114"/>
      <c r="ZP53" s="114"/>
      <c r="ZQ53" s="114"/>
      <c r="ZR53" s="114"/>
      <c r="ZS53" s="114"/>
      <c r="ZT53" s="114"/>
      <c r="ZU53" s="114"/>
      <c r="ZV53" s="114"/>
      <c r="ZW53" s="114"/>
      <c r="ZX53" s="114"/>
      <c r="ZY53" s="114"/>
      <c r="ZZ53" s="114"/>
      <c r="AAA53" s="114"/>
      <c r="AAB53" s="114"/>
      <c r="AAC53" s="114"/>
      <c r="AAD53" s="114"/>
      <c r="AAE53" s="114"/>
      <c r="AAF53" s="114"/>
      <c r="AAG53" s="114"/>
      <c r="AAH53" s="114"/>
      <c r="AAI53" s="114"/>
      <c r="AAJ53" s="114"/>
      <c r="AAK53" s="114"/>
      <c r="AAL53" s="114"/>
      <c r="AAM53" s="114"/>
      <c r="AAN53" s="114"/>
      <c r="AAO53" s="114"/>
      <c r="AAP53" s="114"/>
      <c r="AAQ53" s="114"/>
      <c r="AAR53" s="114"/>
      <c r="AAS53" s="114"/>
      <c r="AAT53" s="114"/>
      <c r="AAU53" s="114"/>
      <c r="AAV53" s="114"/>
      <c r="AAW53" s="114"/>
      <c r="AAX53" s="114"/>
      <c r="AAY53" s="114"/>
      <c r="AAZ53" s="114"/>
      <c r="ABA53" s="114"/>
      <c r="ABB53" s="114"/>
      <c r="ABC53" s="114"/>
      <c r="ABD53" s="114"/>
      <c r="ABE53" s="114"/>
      <c r="ABF53" s="114"/>
      <c r="ABG53" s="114"/>
      <c r="ABH53" s="114"/>
      <c r="ABI53" s="114"/>
      <c r="ABJ53" s="114"/>
      <c r="ABK53" s="114"/>
      <c r="ABL53" s="114"/>
      <c r="ABM53" s="114"/>
      <c r="ABN53" s="114"/>
      <c r="ABO53" s="114"/>
      <c r="ABP53" s="114"/>
      <c r="ABQ53" s="114"/>
      <c r="ABR53" s="114"/>
      <c r="ABS53" s="114"/>
      <c r="ABT53" s="114"/>
      <c r="ABU53" s="114"/>
      <c r="ABV53" s="114"/>
      <c r="ABW53" s="114"/>
      <c r="ABX53" s="114"/>
      <c r="ABY53" s="114"/>
      <c r="ABZ53" s="114"/>
      <c r="ACA53" s="114"/>
      <c r="ACB53" s="114"/>
      <c r="ACC53" s="114"/>
      <c r="ACD53" s="114"/>
      <c r="ACE53" s="114"/>
      <c r="ACF53" s="114"/>
      <c r="ACG53" s="114"/>
      <c r="ACH53" s="114"/>
      <c r="ACI53" s="114"/>
      <c r="ACJ53" s="114"/>
      <c r="ACK53" s="114"/>
      <c r="ACL53" s="114"/>
      <c r="ACM53" s="114"/>
      <c r="ACN53" s="114"/>
      <c r="ACO53" s="114"/>
      <c r="ACP53" s="114"/>
      <c r="ACQ53" s="114"/>
      <c r="ACR53" s="114"/>
      <c r="ACS53" s="114"/>
      <c r="ACT53" s="114"/>
      <c r="ACU53" s="114"/>
      <c r="ACV53" s="114"/>
      <c r="ACW53" s="114"/>
      <c r="ACX53" s="114"/>
      <c r="ACY53" s="114"/>
      <c r="ACZ53" s="114"/>
      <c r="ADA53" s="114"/>
      <c r="ADB53" s="114"/>
      <c r="ADC53" s="114"/>
      <c r="ADD53" s="114"/>
      <c r="ADE53" s="114"/>
      <c r="ADF53" s="114"/>
      <c r="ADG53" s="114"/>
      <c r="ADH53" s="114"/>
      <c r="ADI53" s="114"/>
      <c r="ADJ53" s="114"/>
      <c r="ADK53" s="114"/>
      <c r="ADL53" s="114"/>
      <c r="ADM53" s="114"/>
      <c r="ADN53" s="114"/>
      <c r="ADO53" s="114"/>
      <c r="ADP53" s="114"/>
      <c r="ADQ53" s="114"/>
      <c r="ADR53" s="114"/>
      <c r="ADS53" s="114"/>
      <c r="ADT53" s="114"/>
      <c r="ADU53" s="114"/>
      <c r="ADV53" s="114"/>
      <c r="ADW53" s="114"/>
      <c r="ADX53" s="114"/>
      <c r="ADY53" s="114"/>
      <c r="ADZ53" s="114"/>
      <c r="AEA53" s="114"/>
      <c r="AEB53" s="114"/>
      <c r="AEC53" s="114"/>
      <c r="AED53" s="114"/>
      <c r="AEE53" s="114"/>
      <c r="AEF53" s="114"/>
      <c r="AEG53" s="114"/>
      <c r="AEH53" s="114"/>
      <c r="AEI53" s="114"/>
      <c r="AEJ53" s="114"/>
      <c r="AEK53" s="114"/>
      <c r="AEL53" s="114"/>
      <c r="AEM53" s="114"/>
      <c r="AEN53" s="114"/>
      <c r="AEO53" s="114"/>
      <c r="AEP53" s="114"/>
      <c r="AEQ53" s="114"/>
      <c r="AER53" s="114"/>
      <c r="AES53" s="114"/>
      <c r="AET53" s="114"/>
      <c r="AEU53" s="114"/>
      <c r="AEV53" s="114"/>
      <c r="AEW53" s="114"/>
      <c r="AEX53" s="114"/>
      <c r="AEY53" s="114"/>
      <c r="AEZ53" s="114"/>
      <c r="AFA53" s="114"/>
      <c r="AFB53" s="114"/>
      <c r="AFC53" s="114"/>
      <c r="AFD53" s="114"/>
      <c r="AFE53" s="114"/>
      <c r="AFF53" s="114"/>
      <c r="AFG53" s="114"/>
      <c r="AFH53" s="114"/>
      <c r="AFI53" s="114"/>
      <c r="AFJ53" s="114"/>
      <c r="AFK53" s="114"/>
      <c r="AFL53" s="114"/>
      <c r="AFM53" s="114"/>
      <c r="AFN53" s="114"/>
      <c r="AFO53" s="114"/>
      <c r="AFP53" s="114"/>
      <c r="AFQ53" s="114"/>
      <c r="AFR53" s="114"/>
      <c r="AFS53" s="114"/>
      <c r="AFT53" s="114"/>
      <c r="AFU53" s="114"/>
      <c r="AFV53" s="114"/>
      <c r="AFW53" s="114"/>
      <c r="AFX53" s="114"/>
      <c r="AFY53" s="114"/>
      <c r="AFZ53" s="114"/>
      <c r="AGA53" s="114"/>
      <c r="AGB53" s="114"/>
      <c r="AGC53" s="114"/>
      <c r="AGD53" s="114"/>
      <c r="AGE53" s="114"/>
      <c r="AGF53" s="114"/>
      <c r="AGG53" s="114"/>
      <c r="AGH53" s="114"/>
      <c r="AGI53" s="114"/>
      <c r="AGJ53" s="114"/>
      <c r="AGK53" s="114"/>
      <c r="AGL53" s="114"/>
      <c r="AGM53" s="114"/>
      <c r="AGN53" s="114"/>
      <c r="AGO53" s="114"/>
      <c r="AGP53" s="114"/>
      <c r="AGQ53" s="114"/>
      <c r="AGR53" s="114"/>
      <c r="AGS53" s="114"/>
      <c r="AGT53" s="114"/>
      <c r="AGU53" s="114"/>
      <c r="AGV53" s="114"/>
      <c r="AGW53" s="114"/>
      <c r="AGX53" s="114"/>
      <c r="AGY53" s="114"/>
      <c r="AGZ53" s="114"/>
      <c r="AHA53" s="114"/>
      <c r="AHB53" s="114"/>
      <c r="AHC53" s="114"/>
      <c r="AHD53" s="114"/>
      <c r="AHE53" s="114"/>
      <c r="AHF53" s="114"/>
      <c r="AHG53" s="114"/>
      <c r="AHH53" s="114"/>
      <c r="AHI53" s="114"/>
      <c r="AHJ53" s="114"/>
      <c r="AHK53" s="114"/>
      <c r="AHL53" s="114"/>
      <c r="AHM53" s="114"/>
      <c r="AHN53" s="114"/>
      <c r="AHO53" s="114"/>
      <c r="AHP53" s="114"/>
      <c r="AHQ53" s="114"/>
      <c r="AHR53" s="114"/>
      <c r="AHS53" s="114"/>
      <c r="AHT53" s="114"/>
      <c r="AHU53" s="114"/>
      <c r="AHV53" s="114"/>
      <c r="AHW53" s="114"/>
      <c r="AHX53" s="114"/>
      <c r="AHY53" s="114"/>
      <c r="AHZ53" s="114"/>
      <c r="AIA53" s="114"/>
      <c r="AIB53" s="114"/>
      <c r="AIC53" s="114"/>
      <c r="AID53" s="114"/>
      <c r="AIE53" s="114"/>
      <c r="AIF53" s="114"/>
      <c r="AIG53" s="114"/>
      <c r="AIH53" s="114"/>
      <c r="AII53" s="114"/>
      <c r="AIJ53" s="114"/>
      <c r="AIK53" s="114"/>
      <c r="AIL53" s="114"/>
      <c r="AIM53" s="114"/>
      <c r="AIN53" s="114"/>
      <c r="AIO53" s="114"/>
      <c r="AIP53" s="114"/>
      <c r="AIQ53" s="114"/>
      <c r="AIR53" s="114"/>
      <c r="AIS53" s="114"/>
      <c r="AIT53" s="114"/>
      <c r="AIU53" s="114"/>
      <c r="AIV53" s="114"/>
      <c r="AIW53" s="114"/>
      <c r="AIX53" s="114"/>
      <c r="AIY53" s="114"/>
      <c r="AIZ53" s="114"/>
      <c r="AJA53" s="114"/>
      <c r="AJB53" s="114"/>
      <c r="AJC53" s="114"/>
      <c r="AJD53" s="114"/>
      <c r="AJE53" s="114"/>
      <c r="AJF53" s="114"/>
      <c r="AJG53" s="114"/>
      <c r="AJH53" s="114"/>
      <c r="AJI53" s="114"/>
      <c r="AJJ53" s="114"/>
      <c r="AJK53" s="114"/>
      <c r="AJL53" s="114"/>
      <c r="AJM53" s="114"/>
      <c r="AJN53" s="114"/>
      <c r="AJO53" s="114"/>
      <c r="AJP53" s="114"/>
      <c r="AJQ53" s="114"/>
      <c r="AJR53" s="114"/>
      <c r="AJS53" s="114"/>
      <c r="AJT53" s="114"/>
      <c r="AJU53" s="114"/>
      <c r="AJV53" s="114"/>
      <c r="AJW53" s="114"/>
      <c r="AJX53" s="114"/>
      <c r="AJY53" s="114"/>
      <c r="AJZ53" s="114"/>
      <c r="AKA53" s="114"/>
      <c r="AKB53" s="114"/>
      <c r="AKC53" s="114"/>
      <c r="AKD53" s="114"/>
      <c r="AKE53" s="114"/>
      <c r="AKF53" s="114"/>
      <c r="AKG53" s="114"/>
      <c r="AKH53" s="114"/>
      <c r="AKI53" s="114"/>
      <c r="AKJ53" s="114"/>
      <c r="AKK53" s="114"/>
      <c r="AKL53" s="114"/>
      <c r="AKM53" s="114"/>
      <c r="AKN53" s="114"/>
      <c r="AKO53" s="114"/>
      <c r="AKP53" s="114"/>
      <c r="AKQ53" s="114"/>
      <c r="AKR53" s="114"/>
      <c r="AKS53" s="114"/>
      <c r="AKT53" s="114"/>
      <c r="AKU53" s="114"/>
      <c r="AKV53" s="114"/>
      <c r="AKW53" s="114"/>
      <c r="AKX53" s="114"/>
      <c r="AKY53" s="114"/>
      <c r="AKZ53" s="114"/>
      <c r="ALA53" s="114"/>
      <c r="ALB53" s="114"/>
      <c r="ALC53" s="114"/>
      <c r="ALD53" s="114"/>
      <c r="ALE53" s="114"/>
      <c r="ALF53" s="114"/>
      <c r="ALG53" s="114"/>
      <c r="ALH53" s="114"/>
      <c r="ALI53" s="114"/>
      <c r="ALJ53" s="114"/>
    </row>
    <row r="54" spans="1:998" s="250" customFormat="1" ht="15" customHeight="1" x14ac:dyDescent="0.25">
      <c r="A54" s="316"/>
      <c r="B54" s="304" t="b">
        <v>1</v>
      </c>
      <c r="C54" s="305" t="b">
        <v>1</v>
      </c>
      <c r="D54" s="302">
        <f>IF(AND(D$44, B54), 1, 0)</f>
        <v>0</v>
      </c>
      <c r="E54" s="301">
        <f>IF(AND(E$44, C54), 1, 0)</f>
        <v>0</v>
      </c>
      <c r="F54" s="287">
        <f>COUNT(I$44:N$44) * 2 - AND(D54:E54) + NOT(OR(D54:E54))</f>
        <v>5</v>
      </c>
      <c r="G54" s="264">
        <v>0</v>
      </c>
      <c r="H54" s="265">
        <v>1</v>
      </c>
      <c r="I54" s="266">
        <v>2</v>
      </c>
      <c r="J54" s="265">
        <v>3</v>
      </c>
      <c r="K54" s="267">
        <v>4</v>
      </c>
      <c r="L54" s="328">
        <f>IF(D54, 1, 0)</f>
        <v>0</v>
      </c>
      <c r="M54" s="328">
        <f>IF(B54, 1, 0)</f>
        <v>1</v>
      </c>
      <c r="N54" s="328">
        <f ca="1">OFFSET(I44, 0, O54)</f>
        <v>1</v>
      </c>
      <c r="O54" s="328">
        <f>L54</f>
        <v>0</v>
      </c>
      <c r="P54" s="261"/>
      <c r="S54" s="179"/>
      <c r="T54" s="179"/>
      <c r="U54" s="179"/>
      <c r="V54" s="179"/>
      <c r="W54" s="179"/>
      <c r="X54" s="179"/>
      <c r="Y54" s="179"/>
      <c r="Z54" s="179"/>
      <c r="AA54" s="179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114"/>
      <c r="BK54" s="114"/>
      <c r="BL54" s="114"/>
      <c r="BM54" s="114"/>
      <c r="BN54" s="114"/>
      <c r="BO54" s="114"/>
      <c r="BP54" s="114"/>
      <c r="BQ54" s="114"/>
      <c r="BR54" s="114"/>
      <c r="BS54" s="114"/>
      <c r="BT54" s="114"/>
      <c r="BU54" s="114"/>
      <c r="BV54" s="114"/>
      <c r="BW54" s="114"/>
      <c r="BX54" s="114"/>
      <c r="BY54" s="114"/>
      <c r="BZ54" s="114"/>
      <c r="CA54" s="114"/>
      <c r="CB54" s="114"/>
      <c r="CC54" s="114"/>
      <c r="CD54" s="114"/>
      <c r="CE54" s="114"/>
      <c r="CF54" s="114"/>
      <c r="CG54" s="114"/>
      <c r="CH54" s="114"/>
      <c r="CI54" s="114"/>
      <c r="CJ54" s="114"/>
      <c r="CK54" s="114"/>
      <c r="CL54" s="114"/>
      <c r="CM54" s="114"/>
      <c r="CN54" s="114"/>
      <c r="CO54" s="114"/>
      <c r="CP54" s="114"/>
      <c r="CQ54" s="114"/>
      <c r="CR54" s="114"/>
      <c r="CS54" s="114"/>
      <c r="CT54" s="114"/>
      <c r="CU54" s="114"/>
      <c r="CV54" s="114"/>
      <c r="CW54" s="114"/>
      <c r="CX54" s="114"/>
      <c r="CY54" s="114"/>
      <c r="CZ54" s="114"/>
      <c r="DA54" s="114"/>
      <c r="DB54" s="114"/>
      <c r="DC54" s="114"/>
      <c r="DD54" s="114"/>
      <c r="DE54" s="114"/>
      <c r="DF54" s="114"/>
      <c r="DG54" s="114"/>
      <c r="DH54" s="114"/>
      <c r="DI54" s="114"/>
      <c r="DJ54" s="114"/>
      <c r="DK54" s="114"/>
      <c r="DL54" s="114"/>
      <c r="DM54" s="114"/>
      <c r="DN54" s="114"/>
      <c r="DO54" s="114"/>
      <c r="DP54" s="114"/>
      <c r="DQ54" s="114"/>
      <c r="DR54" s="114"/>
      <c r="DS54" s="114"/>
      <c r="DT54" s="114"/>
      <c r="DU54" s="114"/>
      <c r="DV54" s="114"/>
      <c r="DW54" s="114"/>
      <c r="DX54" s="114"/>
      <c r="DY54" s="114"/>
      <c r="DZ54" s="114"/>
      <c r="EA54" s="114"/>
      <c r="EB54" s="114"/>
      <c r="EC54" s="114"/>
      <c r="ED54" s="114"/>
      <c r="EE54" s="114"/>
      <c r="EF54" s="114"/>
      <c r="EG54" s="114"/>
      <c r="EH54" s="114"/>
      <c r="EI54" s="114"/>
      <c r="EJ54" s="114"/>
      <c r="EK54" s="114"/>
      <c r="EL54" s="114"/>
      <c r="EM54" s="114"/>
      <c r="EN54" s="114"/>
      <c r="EO54" s="114"/>
      <c r="EP54" s="114"/>
      <c r="EQ54" s="114"/>
      <c r="ER54" s="114"/>
      <c r="ES54" s="114"/>
      <c r="ET54" s="114"/>
      <c r="EU54" s="114"/>
      <c r="EV54" s="114"/>
      <c r="EW54" s="114"/>
      <c r="EX54" s="114"/>
      <c r="EY54" s="114"/>
      <c r="EZ54" s="114"/>
      <c r="FA54" s="114"/>
      <c r="FB54" s="114"/>
      <c r="FC54" s="114"/>
      <c r="FD54" s="114"/>
      <c r="FE54" s="114"/>
      <c r="FF54" s="114"/>
      <c r="FG54" s="114"/>
      <c r="FH54" s="114"/>
      <c r="FI54" s="114"/>
      <c r="FJ54" s="114"/>
      <c r="FK54" s="114"/>
      <c r="FL54" s="114"/>
      <c r="FM54" s="114"/>
      <c r="FN54" s="114"/>
      <c r="FO54" s="114"/>
      <c r="FP54" s="114"/>
      <c r="FQ54" s="114"/>
      <c r="FR54" s="114"/>
      <c r="FS54" s="114"/>
      <c r="FT54" s="114"/>
      <c r="FU54" s="114"/>
      <c r="FV54" s="114"/>
      <c r="FW54" s="114"/>
      <c r="FX54" s="114"/>
      <c r="FY54" s="114"/>
      <c r="FZ54" s="114"/>
      <c r="GA54" s="114"/>
      <c r="GB54" s="114"/>
      <c r="GC54" s="114"/>
      <c r="GD54" s="114"/>
      <c r="GE54" s="114"/>
      <c r="GF54" s="114"/>
      <c r="GG54" s="114"/>
      <c r="GH54" s="114"/>
      <c r="GI54" s="114"/>
      <c r="GJ54" s="114"/>
      <c r="GK54" s="114"/>
      <c r="GL54" s="114"/>
      <c r="GM54" s="114"/>
      <c r="GN54" s="114"/>
      <c r="GO54" s="114"/>
      <c r="GP54" s="114"/>
      <c r="GQ54" s="114"/>
      <c r="GR54" s="114"/>
      <c r="GS54" s="114"/>
      <c r="GT54" s="114"/>
      <c r="GU54" s="114"/>
      <c r="GV54" s="114"/>
      <c r="GW54" s="114"/>
      <c r="GX54" s="114"/>
      <c r="GY54" s="114"/>
      <c r="GZ54" s="114"/>
      <c r="HA54" s="114"/>
      <c r="HB54" s="114"/>
      <c r="HC54" s="114"/>
      <c r="HD54" s="114"/>
      <c r="HE54" s="114"/>
      <c r="HF54" s="114"/>
      <c r="HG54" s="114"/>
      <c r="HH54" s="114"/>
      <c r="HI54" s="114"/>
      <c r="HJ54" s="114"/>
      <c r="HK54" s="114"/>
      <c r="HL54" s="114"/>
      <c r="HM54" s="114"/>
      <c r="HN54" s="114"/>
      <c r="HO54" s="114"/>
      <c r="HP54" s="114"/>
      <c r="HQ54" s="114"/>
      <c r="HR54" s="114"/>
      <c r="HS54" s="114"/>
      <c r="HT54" s="114"/>
      <c r="HU54" s="114"/>
      <c r="HV54" s="114"/>
      <c r="HW54" s="114"/>
      <c r="HX54" s="114"/>
      <c r="HY54" s="114"/>
      <c r="HZ54" s="114"/>
      <c r="IA54" s="114"/>
      <c r="IB54" s="114"/>
      <c r="IC54" s="114"/>
      <c r="ID54" s="114"/>
      <c r="IE54" s="114"/>
      <c r="IF54" s="114"/>
      <c r="IG54" s="114"/>
      <c r="IH54" s="114"/>
      <c r="II54" s="114"/>
      <c r="IJ54" s="114"/>
      <c r="IK54" s="114"/>
      <c r="IL54" s="114"/>
      <c r="IM54" s="114"/>
      <c r="IN54" s="114"/>
      <c r="IO54" s="114"/>
      <c r="IP54" s="114"/>
      <c r="IQ54" s="114"/>
      <c r="IR54" s="114"/>
      <c r="IS54" s="114"/>
      <c r="IT54" s="114"/>
      <c r="IU54" s="114"/>
      <c r="IV54" s="114"/>
      <c r="IW54" s="114"/>
      <c r="IX54" s="114"/>
      <c r="IY54" s="114"/>
      <c r="IZ54" s="114"/>
      <c r="JA54" s="114"/>
      <c r="JB54" s="114"/>
      <c r="JC54" s="114"/>
      <c r="JD54" s="114"/>
      <c r="JE54" s="114"/>
      <c r="JF54" s="114"/>
      <c r="JG54" s="114"/>
      <c r="JH54" s="114"/>
      <c r="JI54" s="114"/>
      <c r="JJ54" s="114"/>
      <c r="JK54" s="114"/>
      <c r="JL54" s="114"/>
      <c r="JM54" s="114"/>
      <c r="JN54" s="114"/>
      <c r="JO54" s="114"/>
      <c r="JP54" s="114"/>
      <c r="JQ54" s="114"/>
      <c r="JR54" s="114"/>
      <c r="JS54" s="114"/>
      <c r="JT54" s="114"/>
      <c r="JU54" s="114"/>
      <c r="JV54" s="114"/>
      <c r="JW54" s="114"/>
      <c r="JX54" s="114"/>
      <c r="JY54" s="114"/>
      <c r="JZ54" s="114"/>
      <c r="KA54" s="114"/>
      <c r="KB54" s="114"/>
      <c r="KC54" s="114"/>
      <c r="KD54" s="114"/>
      <c r="KE54" s="114"/>
      <c r="KF54" s="114"/>
      <c r="KG54" s="114"/>
      <c r="KH54" s="114"/>
      <c r="KI54" s="114"/>
      <c r="KJ54" s="114"/>
      <c r="KK54" s="114"/>
      <c r="KL54" s="114"/>
      <c r="KM54" s="114"/>
      <c r="KN54" s="114"/>
      <c r="KO54" s="114"/>
      <c r="KP54" s="114"/>
      <c r="KQ54" s="114"/>
      <c r="KR54" s="114"/>
      <c r="KS54" s="114"/>
      <c r="KT54" s="114"/>
      <c r="KU54" s="114"/>
      <c r="KV54" s="114"/>
      <c r="KW54" s="114"/>
      <c r="KX54" s="114"/>
      <c r="KY54" s="114"/>
      <c r="KZ54" s="114"/>
      <c r="LA54" s="114"/>
      <c r="LB54" s="114"/>
      <c r="LC54" s="114"/>
      <c r="LD54" s="114"/>
      <c r="LE54" s="114"/>
      <c r="LF54" s="114"/>
      <c r="LG54" s="114"/>
      <c r="LH54" s="114"/>
      <c r="LI54" s="114"/>
      <c r="LJ54" s="114"/>
      <c r="LK54" s="114"/>
      <c r="LL54" s="114"/>
      <c r="LM54" s="114"/>
      <c r="LN54" s="114"/>
      <c r="LO54" s="114"/>
      <c r="LP54" s="114"/>
      <c r="LQ54" s="114"/>
      <c r="LR54" s="114"/>
      <c r="LS54" s="114"/>
      <c r="LT54" s="114"/>
      <c r="LU54" s="114"/>
      <c r="LV54" s="114"/>
      <c r="LW54" s="114"/>
      <c r="LX54" s="114"/>
      <c r="LY54" s="114"/>
      <c r="LZ54" s="114"/>
      <c r="MA54" s="114"/>
      <c r="MB54" s="114"/>
      <c r="MC54" s="114"/>
      <c r="MD54" s="114"/>
      <c r="ME54" s="114"/>
      <c r="MF54" s="114"/>
      <c r="MG54" s="114"/>
      <c r="MH54" s="114"/>
      <c r="MI54" s="114"/>
      <c r="MJ54" s="114"/>
      <c r="MK54" s="114"/>
      <c r="ML54" s="114"/>
      <c r="MM54" s="114"/>
      <c r="MN54" s="114"/>
      <c r="MO54" s="114"/>
      <c r="MP54" s="114"/>
      <c r="MQ54" s="114"/>
      <c r="MR54" s="114"/>
      <c r="MS54" s="114"/>
      <c r="MT54" s="114"/>
      <c r="MU54" s="114"/>
      <c r="MV54" s="114"/>
      <c r="MW54" s="114"/>
      <c r="MX54" s="114"/>
      <c r="MY54" s="114"/>
      <c r="MZ54" s="114"/>
      <c r="NA54" s="114"/>
      <c r="NB54" s="114"/>
      <c r="NC54" s="114"/>
      <c r="ND54" s="114"/>
      <c r="NE54" s="114"/>
      <c r="NF54" s="114"/>
      <c r="NG54" s="114"/>
      <c r="NH54" s="114"/>
      <c r="NI54" s="114"/>
      <c r="NJ54" s="114"/>
      <c r="NK54" s="114"/>
      <c r="NL54" s="114"/>
      <c r="NM54" s="114"/>
      <c r="NN54" s="114"/>
      <c r="NO54" s="114"/>
      <c r="NP54" s="114"/>
      <c r="NQ54" s="114"/>
      <c r="NR54" s="114"/>
      <c r="NS54" s="114"/>
      <c r="NT54" s="114"/>
      <c r="NU54" s="114"/>
      <c r="NV54" s="114"/>
      <c r="NW54" s="114"/>
      <c r="NX54" s="114"/>
      <c r="NY54" s="114"/>
      <c r="NZ54" s="114"/>
      <c r="OA54" s="114"/>
      <c r="OB54" s="114"/>
      <c r="OC54" s="114"/>
      <c r="OD54" s="114"/>
      <c r="OE54" s="114"/>
      <c r="OF54" s="114"/>
      <c r="OG54" s="114"/>
      <c r="OH54" s="114"/>
      <c r="OI54" s="114"/>
      <c r="OJ54" s="114"/>
      <c r="OK54" s="114"/>
      <c r="OL54" s="114"/>
      <c r="OM54" s="114"/>
      <c r="ON54" s="114"/>
      <c r="OO54" s="114"/>
      <c r="OP54" s="114"/>
      <c r="OQ54" s="114"/>
      <c r="OR54" s="114"/>
      <c r="OS54" s="114"/>
      <c r="OT54" s="114"/>
      <c r="OU54" s="114"/>
      <c r="OV54" s="114"/>
      <c r="OW54" s="114"/>
      <c r="OX54" s="114"/>
      <c r="OY54" s="114"/>
      <c r="OZ54" s="114"/>
      <c r="PA54" s="114"/>
      <c r="PB54" s="114"/>
      <c r="PC54" s="114"/>
      <c r="PD54" s="114"/>
      <c r="PE54" s="114"/>
      <c r="PF54" s="114"/>
      <c r="PG54" s="114"/>
      <c r="PH54" s="114"/>
      <c r="PI54" s="114"/>
      <c r="PJ54" s="114"/>
      <c r="PK54" s="114"/>
      <c r="PL54" s="114"/>
      <c r="PM54" s="114"/>
      <c r="PN54" s="114"/>
      <c r="PO54" s="114"/>
      <c r="PP54" s="114"/>
      <c r="PQ54" s="114"/>
      <c r="PR54" s="114"/>
      <c r="PS54" s="114"/>
      <c r="PT54" s="114"/>
      <c r="PU54" s="114"/>
      <c r="PV54" s="114"/>
      <c r="PW54" s="114"/>
      <c r="PX54" s="114"/>
      <c r="PY54" s="114"/>
      <c r="PZ54" s="114"/>
      <c r="QA54" s="114"/>
      <c r="QB54" s="114"/>
      <c r="QC54" s="114"/>
      <c r="QD54" s="114"/>
      <c r="QE54" s="114"/>
      <c r="QF54" s="114"/>
      <c r="QG54" s="114"/>
      <c r="QH54" s="114"/>
      <c r="QI54" s="114"/>
      <c r="QJ54" s="114"/>
      <c r="QK54" s="114"/>
      <c r="QL54" s="114"/>
      <c r="QM54" s="114"/>
      <c r="QN54" s="114"/>
      <c r="QO54" s="114"/>
      <c r="QP54" s="114"/>
      <c r="QQ54" s="114"/>
      <c r="QR54" s="114"/>
      <c r="QS54" s="114"/>
      <c r="QT54" s="114"/>
      <c r="QU54" s="114"/>
      <c r="QV54" s="114"/>
      <c r="QW54" s="114"/>
      <c r="QX54" s="114"/>
      <c r="QY54" s="114"/>
      <c r="QZ54" s="114"/>
      <c r="RA54" s="114"/>
      <c r="RB54" s="114"/>
      <c r="RC54" s="114"/>
      <c r="RD54" s="114"/>
      <c r="RE54" s="114"/>
      <c r="RF54" s="114"/>
      <c r="RG54" s="114"/>
      <c r="RH54" s="114"/>
      <c r="RI54" s="114"/>
      <c r="RJ54" s="114"/>
      <c r="RK54" s="114"/>
      <c r="RL54" s="114"/>
      <c r="RM54" s="114"/>
      <c r="RN54" s="114"/>
      <c r="RO54" s="114"/>
      <c r="RP54" s="114"/>
      <c r="RQ54" s="114"/>
      <c r="RR54" s="114"/>
      <c r="RS54" s="114"/>
      <c r="RT54" s="114"/>
      <c r="RU54" s="114"/>
      <c r="RV54" s="114"/>
      <c r="RW54" s="114"/>
      <c r="RX54" s="114"/>
      <c r="RY54" s="114"/>
      <c r="RZ54" s="114"/>
      <c r="SA54" s="114"/>
      <c r="SB54" s="114"/>
      <c r="SC54" s="114"/>
      <c r="SD54" s="114"/>
      <c r="SE54" s="114"/>
      <c r="SF54" s="114"/>
      <c r="SG54" s="114"/>
      <c r="SH54" s="114"/>
      <c r="SI54" s="114"/>
      <c r="SJ54" s="114"/>
      <c r="SK54" s="114"/>
      <c r="SL54" s="114"/>
      <c r="SM54" s="114"/>
      <c r="SN54" s="114"/>
      <c r="SO54" s="114"/>
      <c r="SP54" s="114"/>
      <c r="SQ54" s="114"/>
      <c r="SR54" s="114"/>
      <c r="SS54" s="114"/>
      <c r="ST54" s="114"/>
      <c r="SU54" s="114"/>
      <c r="SV54" s="114"/>
      <c r="SW54" s="114"/>
      <c r="SX54" s="114"/>
      <c r="SY54" s="114"/>
      <c r="SZ54" s="114"/>
      <c r="TA54" s="114"/>
      <c r="TB54" s="114"/>
      <c r="TC54" s="114"/>
      <c r="TD54" s="114"/>
      <c r="TE54" s="114"/>
      <c r="TF54" s="114"/>
      <c r="TG54" s="114"/>
      <c r="TH54" s="114"/>
      <c r="TI54" s="114"/>
      <c r="TJ54" s="114"/>
      <c r="TK54" s="114"/>
      <c r="TL54" s="114"/>
      <c r="TM54" s="114"/>
      <c r="TN54" s="114"/>
      <c r="TO54" s="114"/>
      <c r="TP54" s="114"/>
      <c r="TQ54" s="114"/>
      <c r="TR54" s="114"/>
      <c r="TS54" s="114"/>
      <c r="TT54" s="114"/>
      <c r="TU54" s="114"/>
      <c r="TV54" s="114"/>
      <c r="TW54" s="114"/>
      <c r="TX54" s="114"/>
      <c r="TY54" s="114"/>
      <c r="TZ54" s="114"/>
      <c r="UA54" s="114"/>
      <c r="UB54" s="114"/>
      <c r="UC54" s="114"/>
      <c r="UD54" s="114"/>
      <c r="UE54" s="114"/>
      <c r="UF54" s="114"/>
      <c r="UG54" s="114"/>
      <c r="UH54" s="114"/>
      <c r="UI54" s="114"/>
      <c r="UJ54" s="114"/>
      <c r="UK54" s="114"/>
      <c r="UL54" s="114"/>
      <c r="UM54" s="114"/>
      <c r="UN54" s="114"/>
      <c r="UO54" s="114"/>
      <c r="UP54" s="114"/>
      <c r="UQ54" s="114"/>
      <c r="UR54" s="114"/>
      <c r="US54" s="114"/>
      <c r="UT54" s="114"/>
      <c r="UU54" s="114"/>
      <c r="UV54" s="114"/>
      <c r="UW54" s="114"/>
      <c r="UX54" s="114"/>
      <c r="UY54" s="114"/>
      <c r="UZ54" s="114"/>
      <c r="VA54" s="114"/>
      <c r="VB54" s="114"/>
      <c r="VC54" s="114"/>
      <c r="VD54" s="114"/>
      <c r="VE54" s="114"/>
      <c r="VF54" s="114"/>
      <c r="VG54" s="114"/>
      <c r="VH54" s="114"/>
      <c r="VI54" s="114"/>
      <c r="VJ54" s="114"/>
      <c r="VK54" s="114"/>
      <c r="VL54" s="114"/>
      <c r="VM54" s="114"/>
      <c r="VN54" s="114"/>
      <c r="VO54" s="114"/>
      <c r="VP54" s="114"/>
      <c r="VQ54" s="114"/>
      <c r="VR54" s="114"/>
      <c r="VS54" s="114"/>
      <c r="VT54" s="114"/>
      <c r="VU54" s="114"/>
      <c r="VV54" s="114"/>
      <c r="VW54" s="114"/>
      <c r="VX54" s="114"/>
      <c r="VY54" s="114"/>
      <c r="VZ54" s="114"/>
      <c r="WA54" s="114"/>
      <c r="WB54" s="114"/>
      <c r="WC54" s="114"/>
      <c r="WD54" s="114"/>
      <c r="WE54" s="114"/>
      <c r="WF54" s="114"/>
      <c r="WG54" s="114"/>
      <c r="WH54" s="114"/>
      <c r="WI54" s="114"/>
      <c r="WJ54" s="114"/>
      <c r="WK54" s="114"/>
      <c r="WL54" s="114"/>
      <c r="WM54" s="114"/>
      <c r="WN54" s="114"/>
      <c r="WO54" s="114"/>
      <c r="WP54" s="114"/>
      <c r="WQ54" s="114"/>
      <c r="WR54" s="114"/>
      <c r="WS54" s="114"/>
      <c r="WT54" s="114"/>
      <c r="WU54" s="114"/>
      <c r="WV54" s="114"/>
      <c r="WW54" s="114"/>
      <c r="WX54" s="114"/>
      <c r="WY54" s="114"/>
      <c r="WZ54" s="114"/>
      <c r="XA54" s="114"/>
      <c r="XB54" s="114"/>
      <c r="XC54" s="114"/>
      <c r="XD54" s="114"/>
      <c r="XE54" s="114"/>
      <c r="XF54" s="114"/>
      <c r="XG54" s="114"/>
      <c r="XH54" s="114"/>
      <c r="XI54" s="114"/>
      <c r="XJ54" s="114"/>
      <c r="XK54" s="114"/>
      <c r="XL54" s="114"/>
      <c r="XM54" s="114"/>
      <c r="XN54" s="114"/>
      <c r="XO54" s="114"/>
      <c r="XP54" s="114"/>
      <c r="XQ54" s="114"/>
      <c r="XR54" s="114"/>
      <c r="XS54" s="114"/>
      <c r="XT54" s="114"/>
      <c r="XU54" s="114"/>
      <c r="XV54" s="114"/>
      <c r="XW54" s="114"/>
      <c r="XX54" s="114"/>
      <c r="XY54" s="114"/>
      <c r="XZ54" s="114"/>
      <c r="YA54" s="114"/>
      <c r="YB54" s="114"/>
      <c r="YC54" s="114"/>
      <c r="YD54" s="114"/>
      <c r="YE54" s="114"/>
      <c r="YF54" s="114"/>
      <c r="YG54" s="114"/>
      <c r="YH54" s="114"/>
      <c r="YI54" s="114"/>
      <c r="YJ54" s="114"/>
      <c r="YK54" s="114"/>
      <c r="YL54" s="114"/>
      <c r="YM54" s="114"/>
      <c r="YN54" s="114"/>
      <c r="YO54" s="114"/>
      <c r="YP54" s="114"/>
      <c r="YQ54" s="114"/>
      <c r="YR54" s="114"/>
      <c r="YS54" s="114"/>
      <c r="YT54" s="114"/>
      <c r="YU54" s="114"/>
      <c r="YV54" s="114"/>
      <c r="YW54" s="114"/>
      <c r="YX54" s="114"/>
      <c r="YY54" s="114"/>
      <c r="YZ54" s="114"/>
      <c r="ZA54" s="114"/>
      <c r="ZB54" s="114"/>
      <c r="ZC54" s="114"/>
      <c r="ZD54" s="114"/>
      <c r="ZE54" s="114"/>
      <c r="ZF54" s="114"/>
      <c r="ZG54" s="114"/>
      <c r="ZH54" s="114"/>
      <c r="ZI54" s="114"/>
      <c r="ZJ54" s="114"/>
      <c r="ZK54" s="114"/>
      <c r="ZL54" s="114"/>
      <c r="ZM54" s="114"/>
      <c r="ZN54" s="114"/>
      <c r="ZO54" s="114"/>
      <c r="ZP54" s="114"/>
      <c r="ZQ54" s="114"/>
      <c r="ZR54" s="114"/>
      <c r="ZS54" s="114"/>
      <c r="ZT54" s="114"/>
      <c r="ZU54" s="114"/>
      <c r="ZV54" s="114"/>
      <c r="ZW54" s="114"/>
      <c r="ZX54" s="114"/>
      <c r="ZY54" s="114"/>
      <c r="ZZ54" s="114"/>
      <c r="AAA54" s="114"/>
      <c r="AAB54" s="114"/>
      <c r="AAC54" s="114"/>
      <c r="AAD54" s="114"/>
      <c r="AAE54" s="114"/>
      <c r="AAF54" s="114"/>
      <c r="AAG54" s="114"/>
      <c r="AAH54" s="114"/>
      <c r="AAI54" s="114"/>
      <c r="AAJ54" s="114"/>
      <c r="AAK54" s="114"/>
      <c r="AAL54" s="114"/>
      <c r="AAM54" s="114"/>
      <c r="AAN54" s="114"/>
      <c r="AAO54" s="114"/>
      <c r="AAP54" s="114"/>
      <c r="AAQ54" s="114"/>
      <c r="AAR54" s="114"/>
      <c r="AAS54" s="114"/>
      <c r="AAT54" s="114"/>
      <c r="AAU54" s="114"/>
      <c r="AAV54" s="114"/>
      <c r="AAW54" s="114"/>
      <c r="AAX54" s="114"/>
      <c r="AAY54" s="114"/>
      <c r="AAZ54" s="114"/>
      <c r="ABA54" s="114"/>
      <c r="ABB54" s="114"/>
      <c r="ABC54" s="114"/>
      <c r="ABD54" s="114"/>
      <c r="ABE54" s="114"/>
      <c r="ABF54" s="114"/>
      <c r="ABG54" s="114"/>
      <c r="ABH54" s="114"/>
      <c r="ABI54" s="114"/>
      <c r="ABJ54" s="114"/>
      <c r="ABK54" s="114"/>
      <c r="ABL54" s="114"/>
      <c r="ABM54" s="114"/>
      <c r="ABN54" s="114"/>
      <c r="ABO54" s="114"/>
      <c r="ABP54" s="114"/>
      <c r="ABQ54" s="114"/>
      <c r="ABR54" s="114"/>
      <c r="ABS54" s="114"/>
      <c r="ABT54" s="114"/>
      <c r="ABU54" s="114"/>
      <c r="ABV54" s="114"/>
      <c r="ABW54" s="114"/>
      <c r="ABX54" s="114"/>
      <c r="ABY54" s="114"/>
      <c r="ABZ54" s="114"/>
      <c r="ACA54" s="114"/>
      <c r="ACB54" s="114"/>
      <c r="ACC54" s="114"/>
      <c r="ACD54" s="114"/>
      <c r="ACE54" s="114"/>
      <c r="ACF54" s="114"/>
      <c r="ACG54" s="114"/>
      <c r="ACH54" s="114"/>
      <c r="ACI54" s="114"/>
      <c r="ACJ54" s="114"/>
      <c r="ACK54" s="114"/>
      <c r="ACL54" s="114"/>
      <c r="ACM54" s="114"/>
      <c r="ACN54" s="114"/>
      <c r="ACO54" s="114"/>
      <c r="ACP54" s="114"/>
      <c r="ACQ54" s="114"/>
      <c r="ACR54" s="114"/>
      <c r="ACS54" s="114"/>
      <c r="ACT54" s="114"/>
      <c r="ACU54" s="114"/>
      <c r="ACV54" s="114"/>
      <c r="ACW54" s="114"/>
      <c r="ACX54" s="114"/>
      <c r="ACY54" s="114"/>
      <c r="ACZ54" s="114"/>
      <c r="ADA54" s="114"/>
      <c r="ADB54" s="114"/>
      <c r="ADC54" s="114"/>
      <c r="ADD54" s="114"/>
      <c r="ADE54" s="114"/>
      <c r="ADF54" s="114"/>
      <c r="ADG54" s="114"/>
      <c r="ADH54" s="114"/>
      <c r="ADI54" s="114"/>
      <c r="ADJ54" s="114"/>
      <c r="ADK54" s="114"/>
      <c r="ADL54" s="114"/>
      <c r="ADM54" s="114"/>
      <c r="ADN54" s="114"/>
      <c r="ADO54" s="114"/>
      <c r="ADP54" s="114"/>
      <c r="ADQ54" s="114"/>
      <c r="ADR54" s="114"/>
      <c r="ADS54" s="114"/>
      <c r="ADT54" s="114"/>
      <c r="ADU54" s="114"/>
      <c r="ADV54" s="114"/>
      <c r="ADW54" s="114"/>
      <c r="ADX54" s="114"/>
      <c r="ADY54" s="114"/>
      <c r="ADZ54" s="114"/>
      <c r="AEA54" s="114"/>
      <c r="AEB54" s="114"/>
      <c r="AEC54" s="114"/>
      <c r="AED54" s="114"/>
      <c r="AEE54" s="114"/>
      <c r="AEF54" s="114"/>
      <c r="AEG54" s="114"/>
      <c r="AEH54" s="114"/>
      <c r="AEI54" s="114"/>
      <c r="AEJ54" s="114"/>
      <c r="AEK54" s="114"/>
      <c r="AEL54" s="114"/>
      <c r="AEM54" s="114"/>
      <c r="AEN54" s="114"/>
      <c r="AEO54" s="114"/>
      <c r="AEP54" s="114"/>
      <c r="AEQ54" s="114"/>
      <c r="AER54" s="114"/>
      <c r="AES54" s="114"/>
      <c r="AET54" s="114"/>
      <c r="AEU54" s="114"/>
      <c r="AEV54" s="114"/>
      <c r="AEW54" s="114"/>
      <c r="AEX54" s="114"/>
      <c r="AEY54" s="114"/>
      <c r="AEZ54" s="114"/>
      <c r="AFA54" s="114"/>
      <c r="AFB54" s="114"/>
      <c r="AFC54" s="114"/>
      <c r="AFD54" s="114"/>
      <c r="AFE54" s="114"/>
      <c r="AFF54" s="114"/>
      <c r="AFG54" s="114"/>
      <c r="AFH54" s="114"/>
      <c r="AFI54" s="114"/>
      <c r="AFJ54" s="114"/>
      <c r="AFK54" s="114"/>
      <c r="AFL54" s="114"/>
      <c r="AFM54" s="114"/>
      <c r="AFN54" s="114"/>
      <c r="AFO54" s="114"/>
      <c r="AFP54" s="114"/>
      <c r="AFQ54" s="114"/>
      <c r="AFR54" s="114"/>
      <c r="AFS54" s="114"/>
      <c r="AFT54" s="114"/>
      <c r="AFU54" s="114"/>
      <c r="AFV54" s="114"/>
      <c r="AFW54" s="114"/>
      <c r="AFX54" s="114"/>
      <c r="AFY54" s="114"/>
      <c r="AFZ54" s="114"/>
      <c r="AGA54" s="114"/>
      <c r="AGB54" s="114"/>
      <c r="AGC54" s="114"/>
      <c r="AGD54" s="114"/>
      <c r="AGE54" s="114"/>
      <c r="AGF54" s="114"/>
      <c r="AGG54" s="114"/>
      <c r="AGH54" s="114"/>
      <c r="AGI54" s="114"/>
      <c r="AGJ54" s="114"/>
      <c r="AGK54" s="114"/>
      <c r="AGL54" s="114"/>
      <c r="AGM54" s="114"/>
      <c r="AGN54" s="114"/>
      <c r="AGO54" s="114"/>
      <c r="AGP54" s="114"/>
      <c r="AGQ54" s="114"/>
      <c r="AGR54" s="114"/>
      <c r="AGS54" s="114"/>
      <c r="AGT54" s="114"/>
      <c r="AGU54" s="114"/>
      <c r="AGV54" s="114"/>
      <c r="AGW54" s="114"/>
      <c r="AGX54" s="114"/>
      <c r="AGY54" s="114"/>
      <c r="AGZ54" s="114"/>
      <c r="AHA54" s="114"/>
      <c r="AHB54" s="114"/>
      <c r="AHC54" s="114"/>
      <c r="AHD54" s="114"/>
      <c r="AHE54" s="114"/>
      <c r="AHF54" s="114"/>
      <c r="AHG54" s="114"/>
      <c r="AHH54" s="114"/>
      <c r="AHI54" s="114"/>
      <c r="AHJ54" s="114"/>
      <c r="AHK54" s="114"/>
      <c r="AHL54" s="114"/>
      <c r="AHM54" s="114"/>
      <c r="AHN54" s="114"/>
      <c r="AHO54" s="114"/>
      <c r="AHP54" s="114"/>
      <c r="AHQ54" s="114"/>
      <c r="AHR54" s="114"/>
      <c r="AHS54" s="114"/>
      <c r="AHT54" s="114"/>
      <c r="AHU54" s="114"/>
      <c r="AHV54" s="114"/>
      <c r="AHW54" s="114"/>
      <c r="AHX54" s="114"/>
      <c r="AHY54" s="114"/>
      <c r="AHZ54" s="114"/>
      <c r="AIA54" s="114"/>
      <c r="AIB54" s="114"/>
      <c r="AIC54" s="114"/>
      <c r="AID54" s="114"/>
      <c r="AIE54" s="114"/>
      <c r="AIF54" s="114"/>
      <c r="AIG54" s="114"/>
      <c r="AIH54" s="114"/>
      <c r="AII54" s="114"/>
      <c r="AIJ54" s="114"/>
      <c r="AIK54" s="114"/>
      <c r="AIL54" s="114"/>
      <c r="AIM54" s="114"/>
      <c r="AIN54" s="114"/>
      <c r="AIO54" s="114"/>
      <c r="AIP54" s="114"/>
      <c r="AIQ54" s="114"/>
      <c r="AIR54" s="114"/>
      <c r="AIS54" s="114"/>
      <c r="AIT54" s="114"/>
      <c r="AIU54" s="114"/>
      <c r="AIV54" s="114"/>
      <c r="AIW54" s="114"/>
      <c r="AIX54" s="114"/>
      <c r="AIY54" s="114"/>
      <c r="AIZ54" s="114"/>
      <c r="AJA54" s="114"/>
      <c r="AJB54" s="114"/>
      <c r="AJC54" s="114"/>
      <c r="AJD54" s="114"/>
      <c r="AJE54" s="114"/>
      <c r="AJF54" s="114"/>
      <c r="AJG54" s="114"/>
      <c r="AJH54" s="114"/>
      <c r="AJI54" s="114"/>
      <c r="AJJ54" s="114"/>
      <c r="AJK54" s="114"/>
      <c r="AJL54" s="114"/>
      <c r="AJM54" s="114"/>
      <c r="AJN54" s="114"/>
      <c r="AJO54" s="114"/>
      <c r="AJP54" s="114"/>
      <c r="AJQ54" s="114"/>
      <c r="AJR54" s="114"/>
      <c r="AJS54" s="114"/>
      <c r="AJT54" s="114"/>
      <c r="AJU54" s="114"/>
      <c r="AJV54" s="114"/>
      <c r="AJW54" s="114"/>
      <c r="AJX54" s="114"/>
      <c r="AJY54" s="114"/>
      <c r="AJZ54" s="114"/>
      <c r="AKA54" s="114"/>
      <c r="AKB54" s="114"/>
      <c r="AKC54" s="114"/>
      <c r="AKD54" s="114"/>
      <c r="AKE54" s="114"/>
      <c r="AKF54" s="114"/>
      <c r="AKG54" s="114"/>
      <c r="AKH54" s="114"/>
      <c r="AKI54" s="114"/>
      <c r="AKJ54" s="114"/>
      <c r="AKK54" s="114"/>
      <c r="AKL54" s="114"/>
      <c r="AKM54" s="114"/>
      <c r="AKN54" s="114"/>
      <c r="AKO54" s="114"/>
      <c r="AKP54" s="114"/>
      <c r="AKQ54" s="114"/>
      <c r="AKR54" s="114"/>
      <c r="AKS54" s="114"/>
      <c r="AKT54" s="114"/>
      <c r="AKU54" s="114"/>
      <c r="AKV54" s="114"/>
      <c r="AKW54" s="114"/>
      <c r="AKX54" s="114"/>
      <c r="AKY54" s="114"/>
      <c r="AKZ54" s="114"/>
      <c r="ALA54" s="114"/>
      <c r="ALB54" s="114"/>
      <c r="ALC54" s="114"/>
      <c r="ALD54" s="114"/>
      <c r="ALE54" s="114"/>
      <c r="ALF54" s="114"/>
      <c r="ALG54" s="114"/>
      <c r="ALH54" s="114"/>
      <c r="ALI54" s="114"/>
      <c r="ALJ54" s="114"/>
    </row>
    <row r="55" spans="1:998" s="250" customFormat="1" ht="15" customHeight="1" x14ac:dyDescent="0.25">
      <c r="A55" s="251"/>
      <c r="B55" s="279" t="b">
        <f>B54</f>
        <v>1</v>
      </c>
      <c r="C55" s="279" t="b">
        <f>C54</f>
        <v>1</v>
      </c>
      <c r="D55" s="309">
        <f t="shared" ref="D55:D56" si="39">D54</f>
        <v>0</v>
      </c>
      <c r="E55" s="311">
        <f t="shared" ref="E55:E56" si="40">E54</f>
        <v>0</v>
      </c>
      <c r="F55" s="289">
        <f>COUNT(G54:K54) - F54</f>
        <v>0</v>
      </c>
      <c r="G55" s="320" t="s">
        <v>560</v>
      </c>
      <c r="H55" s="209" t="s">
        <v>536</v>
      </c>
      <c r="I55" s="209" t="s">
        <v>536</v>
      </c>
      <c r="J55" s="235" t="s">
        <v>536</v>
      </c>
      <c r="K55" s="336" t="s">
        <v>268</v>
      </c>
      <c r="L55" s="328">
        <f>L54+2</f>
        <v>2</v>
      </c>
      <c r="M55" s="328">
        <f>M54+1</f>
        <v>2</v>
      </c>
      <c r="N55" s="328">
        <f ca="1">IF(O55 &gt; COUNTA(I44:K44) - 1, COLUMNS(G55:J55), OFFSET(I44, 0, O55))</f>
        <v>2</v>
      </c>
      <c r="O55" s="328">
        <f t="shared" ref="O55" si="41">O54+1</f>
        <v>1</v>
      </c>
      <c r="P55" s="261"/>
      <c r="S55" s="179"/>
      <c r="T55" s="179"/>
      <c r="U55" s="179"/>
      <c r="V55" s="179"/>
      <c r="W55" s="179"/>
      <c r="X55" s="179"/>
      <c r="Y55" s="179"/>
      <c r="Z55" s="179"/>
      <c r="AA55" s="179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114"/>
      <c r="BK55" s="114"/>
      <c r="BL55" s="114"/>
      <c r="BM55" s="114"/>
      <c r="BN55" s="114"/>
      <c r="BO55" s="114"/>
      <c r="BP55" s="114"/>
      <c r="BQ55" s="114"/>
      <c r="BR55" s="114"/>
      <c r="BS55" s="114"/>
      <c r="BT55" s="114"/>
      <c r="BU55" s="114"/>
      <c r="BV55" s="114"/>
      <c r="BW55" s="114"/>
      <c r="BX55" s="114"/>
      <c r="BY55" s="114"/>
      <c r="BZ55" s="114"/>
      <c r="CA55" s="114"/>
      <c r="CB55" s="114"/>
      <c r="CC55" s="114"/>
      <c r="CD55" s="114"/>
      <c r="CE55" s="114"/>
      <c r="CF55" s="114"/>
      <c r="CG55" s="114"/>
      <c r="CH55" s="114"/>
      <c r="CI55" s="114"/>
      <c r="CJ55" s="114"/>
      <c r="CK55" s="114"/>
      <c r="CL55" s="114"/>
      <c r="CM55" s="114"/>
      <c r="CN55" s="114"/>
      <c r="CO55" s="114"/>
      <c r="CP55" s="114"/>
      <c r="CQ55" s="114"/>
      <c r="CR55" s="114"/>
      <c r="CS55" s="114"/>
      <c r="CT55" s="114"/>
      <c r="CU55" s="114"/>
      <c r="CV55" s="114"/>
      <c r="CW55" s="114"/>
      <c r="CX55" s="114"/>
      <c r="CY55" s="114"/>
      <c r="CZ55" s="114"/>
      <c r="DA55" s="114"/>
      <c r="DB55" s="114"/>
      <c r="DC55" s="114"/>
      <c r="DD55" s="114"/>
      <c r="DE55" s="114"/>
      <c r="DF55" s="114"/>
      <c r="DG55" s="114"/>
      <c r="DH55" s="114"/>
      <c r="DI55" s="114"/>
      <c r="DJ55" s="114"/>
      <c r="DK55" s="114"/>
      <c r="DL55" s="114"/>
      <c r="DM55" s="114"/>
      <c r="DN55" s="114"/>
      <c r="DO55" s="114"/>
      <c r="DP55" s="114"/>
      <c r="DQ55" s="114"/>
      <c r="DR55" s="114"/>
      <c r="DS55" s="114"/>
      <c r="DT55" s="114"/>
      <c r="DU55" s="114"/>
      <c r="DV55" s="114"/>
      <c r="DW55" s="114"/>
      <c r="DX55" s="114"/>
      <c r="DY55" s="114"/>
      <c r="DZ55" s="114"/>
      <c r="EA55" s="114"/>
      <c r="EB55" s="114"/>
      <c r="EC55" s="114"/>
      <c r="ED55" s="114"/>
      <c r="EE55" s="114"/>
      <c r="EF55" s="114"/>
      <c r="EG55" s="114"/>
      <c r="EH55" s="114"/>
      <c r="EI55" s="114"/>
      <c r="EJ55" s="114"/>
      <c r="EK55" s="114"/>
      <c r="EL55" s="114"/>
      <c r="EM55" s="114"/>
      <c r="EN55" s="114"/>
      <c r="EO55" s="114"/>
      <c r="EP55" s="114"/>
      <c r="EQ55" s="114"/>
      <c r="ER55" s="114"/>
      <c r="ES55" s="114"/>
      <c r="ET55" s="114"/>
      <c r="EU55" s="114"/>
      <c r="EV55" s="114"/>
      <c r="EW55" s="114"/>
      <c r="EX55" s="114"/>
      <c r="EY55" s="114"/>
      <c r="EZ55" s="114"/>
      <c r="FA55" s="114"/>
      <c r="FB55" s="114"/>
      <c r="FC55" s="114"/>
      <c r="FD55" s="114"/>
      <c r="FE55" s="114"/>
      <c r="FF55" s="114"/>
      <c r="FG55" s="114"/>
      <c r="FH55" s="114"/>
      <c r="FI55" s="114"/>
      <c r="FJ55" s="114"/>
      <c r="FK55" s="114"/>
      <c r="FL55" s="114"/>
      <c r="FM55" s="114"/>
      <c r="FN55" s="114"/>
      <c r="FO55" s="114"/>
      <c r="FP55" s="114"/>
      <c r="FQ55" s="114"/>
      <c r="FR55" s="114"/>
      <c r="FS55" s="114"/>
      <c r="FT55" s="114"/>
      <c r="FU55" s="114"/>
      <c r="FV55" s="114"/>
      <c r="FW55" s="114"/>
      <c r="FX55" s="114"/>
      <c r="FY55" s="114"/>
      <c r="FZ55" s="114"/>
      <c r="GA55" s="114"/>
      <c r="GB55" s="114"/>
      <c r="GC55" s="114"/>
      <c r="GD55" s="114"/>
      <c r="GE55" s="114"/>
      <c r="GF55" s="114"/>
      <c r="GG55" s="114"/>
      <c r="GH55" s="114"/>
      <c r="GI55" s="114"/>
      <c r="GJ55" s="114"/>
      <c r="GK55" s="114"/>
      <c r="GL55" s="114"/>
      <c r="GM55" s="114"/>
      <c r="GN55" s="114"/>
      <c r="GO55" s="114"/>
      <c r="GP55" s="114"/>
      <c r="GQ55" s="114"/>
      <c r="GR55" s="114"/>
      <c r="GS55" s="114"/>
      <c r="GT55" s="114"/>
      <c r="GU55" s="114"/>
      <c r="GV55" s="114"/>
      <c r="GW55" s="114"/>
      <c r="GX55" s="114"/>
      <c r="GY55" s="114"/>
      <c r="GZ55" s="114"/>
      <c r="HA55" s="114"/>
      <c r="HB55" s="114"/>
      <c r="HC55" s="114"/>
      <c r="HD55" s="114"/>
      <c r="HE55" s="114"/>
      <c r="HF55" s="114"/>
      <c r="HG55" s="114"/>
      <c r="HH55" s="114"/>
      <c r="HI55" s="114"/>
      <c r="HJ55" s="114"/>
      <c r="HK55" s="114"/>
      <c r="HL55" s="114"/>
      <c r="HM55" s="114"/>
      <c r="HN55" s="114"/>
      <c r="HO55" s="114"/>
      <c r="HP55" s="114"/>
      <c r="HQ55" s="114"/>
      <c r="HR55" s="114"/>
      <c r="HS55" s="114"/>
      <c r="HT55" s="114"/>
      <c r="HU55" s="114"/>
      <c r="HV55" s="114"/>
      <c r="HW55" s="114"/>
      <c r="HX55" s="114"/>
      <c r="HY55" s="114"/>
      <c r="HZ55" s="114"/>
      <c r="IA55" s="114"/>
      <c r="IB55" s="114"/>
      <c r="IC55" s="114"/>
      <c r="ID55" s="114"/>
      <c r="IE55" s="114"/>
      <c r="IF55" s="114"/>
      <c r="IG55" s="114"/>
      <c r="IH55" s="114"/>
      <c r="II55" s="114"/>
      <c r="IJ55" s="114"/>
      <c r="IK55" s="114"/>
      <c r="IL55" s="114"/>
      <c r="IM55" s="114"/>
      <c r="IN55" s="114"/>
      <c r="IO55" s="114"/>
      <c r="IP55" s="114"/>
      <c r="IQ55" s="114"/>
      <c r="IR55" s="114"/>
      <c r="IS55" s="114"/>
      <c r="IT55" s="114"/>
      <c r="IU55" s="114"/>
      <c r="IV55" s="114"/>
      <c r="IW55" s="114"/>
      <c r="IX55" s="114"/>
      <c r="IY55" s="114"/>
      <c r="IZ55" s="114"/>
      <c r="JA55" s="114"/>
      <c r="JB55" s="114"/>
      <c r="JC55" s="114"/>
      <c r="JD55" s="114"/>
      <c r="JE55" s="114"/>
      <c r="JF55" s="114"/>
      <c r="JG55" s="114"/>
      <c r="JH55" s="114"/>
      <c r="JI55" s="114"/>
      <c r="JJ55" s="114"/>
      <c r="JK55" s="114"/>
      <c r="JL55" s="114"/>
      <c r="JM55" s="114"/>
      <c r="JN55" s="114"/>
      <c r="JO55" s="114"/>
      <c r="JP55" s="114"/>
      <c r="JQ55" s="114"/>
      <c r="JR55" s="114"/>
      <c r="JS55" s="114"/>
      <c r="JT55" s="114"/>
      <c r="JU55" s="114"/>
      <c r="JV55" s="114"/>
      <c r="JW55" s="114"/>
      <c r="JX55" s="114"/>
      <c r="JY55" s="114"/>
      <c r="JZ55" s="114"/>
      <c r="KA55" s="114"/>
      <c r="KB55" s="114"/>
      <c r="KC55" s="114"/>
      <c r="KD55" s="114"/>
      <c r="KE55" s="114"/>
      <c r="KF55" s="114"/>
      <c r="KG55" s="114"/>
      <c r="KH55" s="114"/>
      <c r="KI55" s="114"/>
      <c r="KJ55" s="114"/>
      <c r="KK55" s="114"/>
      <c r="KL55" s="114"/>
      <c r="KM55" s="114"/>
      <c r="KN55" s="114"/>
      <c r="KO55" s="114"/>
      <c r="KP55" s="114"/>
      <c r="KQ55" s="114"/>
      <c r="KR55" s="114"/>
      <c r="KS55" s="114"/>
      <c r="KT55" s="114"/>
      <c r="KU55" s="114"/>
      <c r="KV55" s="114"/>
      <c r="KW55" s="114"/>
      <c r="KX55" s="114"/>
      <c r="KY55" s="114"/>
      <c r="KZ55" s="114"/>
      <c r="LA55" s="114"/>
      <c r="LB55" s="114"/>
      <c r="LC55" s="114"/>
      <c r="LD55" s="114"/>
      <c r="LE55" s="114"/>
      <c r="LF55" s="114"/>
      <c r="LG55" s="114"/>
      <c r="LH55" s="114"/>
      <c r="LI55" s="114"/>
      <c r="LJ55" s="114"/>
      <c r="LK55" s="114"/>
      <c r="LL55" s="114"/>
      <c r="LM55" s="114"/>
      <c r="LN55" s="114"/>
      <c r="LO55" s="114"/>
      <c r="LP55" s="114"/>
      <c r="LQ55" s="114"/>
      <c r="LR55" s="114"/>
      <c r="LS55" s="114"/>
      <c r="LT55" s="114"/>
      <c r="LU55" s="114"/>
      <c r="LV55" s="114"/>
      <c r="LW55" s="114"/>
      <c r="LX55" s="114"/>
      <c r="LY55" s="114"/>
      <c r="LZ55" s="114"/>
      <c r="MA55" s="114"/>
      <c r="MB55" s="114"/>
      <c r="MC55" s="114"/>
      <c r="MD55" s="114"/>
      <c r="ME55" s="114"/>
      <c r="MF55" s="114"/>
      <c r="MG55" s="114"/>
      <c r="MH55" s="114"/>
      <c r="MI55" s="114"/>
      <c r="MJ55" s="114"/>
      <c r="MK55" s="114"/>
      <c r="ML55" s="114"/>
      <c r="MM55" s="114"/>
      <c r="MN55" s="114"/>
      <c r="MO55" s="114"/>
      <c r="MP55" s="114"/>
      <c r="MQ55" s="114"/>
      <c r="MR55" s="114"/>
      <c r="MS55" s="114"/>
      <c r="MT55" s="114"/>
      <c r="MU55" s="114"/>
      <c r="MV55" s="114"/>
      <c r="MW55" s="114"/>
      <c r="MX55" s="114"/>
      <c r="MY55" s="114"/>
      <c r="MZ55" s="114"/>
      <c r="NA55" s="114"/>
      <c r="NB55" s="114"/>
      <c r="NC55" s="114"/>
      <c r="ND55" s="114"/>
      <c r="NE55" s="114"/>
      <c r="NF55" s="114"/>
      <c r="NG55" s="114"/>
      <c r="NH55" s="114"/>
      <c r="NI55" s="114"/>
      <c r="NJ55" s="114"/>
      <c r="NK55" s="114"/>
      <c r="NL55" s="114"/>
      <c r="NM55" s="114"/>
      <c r="NN55" s="114"/>
      <c r="NO55" s="114"/>
      <c r="NP55" s="114"/>
      <c r="NQ55" s="114"/>
      <c r="NR55" s="114"/>
      <c r="NS55" s="114"/>
      <c r="NT55" s="114"/>
      <c r="NU55" s="114"/>
      <c r="NV55" s="114"/>
      <c r="NW55" s="114"/>
      <c r="NX55" s="114"/>
      <c r="NY55" s="114"/>
      <c r="NZ55" s="114"/>
      <c r="OA55" s="114"/>
      <c r="OB55" s="114"/>
      <c r="OC55" s="114"/>
      <c r="OD55" s="114"/>
      <c r="OE55" s="114"/>
      <c r="OF55" s="114"/>
      <c r="OG55" s="114"/>
      <c r="OH55" s="114"/>
      <c r="OI55" s="114"/>
      <c r="OJ55" s="114"/>
      <c r="OK55" s="114"/>
      <c r="OL55" s="114"/>
      <c r="OM55" s="114"/>
      <c r="ON55" s="114"/>
      <c r="OO55" s="114"/>
      <c r="OP55" s="114"/>
      <c r="OQ55" s="114"/>
      <c r="OR55" s="114"/>
      <c r="OS55" s="114"/>
      <c r="OT55" s="114"/>
      <c r="OU55" s="114"/>
      <c r="OV55" s="114"/>
      <c r="OW55" s="114"/>
      <c r="OX55" s="114"/>
      <c r="OY55" s="114"/>
      <c r="OZ55" s="114"/>
      <c r="PA55" s="114"/>
      <c r="PB55" s="114"/>
      <c r="PC55" s="114"/>
      <c r="PD55" s="114"/>
      <c r="PE55" s="114"/>
      <c r="PF55" s="114"/>
      <c r="PG55" s="114"/>
      <c r="PH55" s="114"/>
      <c r="PI55" s="114"/>
      <c r="PJ55" s="114"/>
      <c r="PK55" s="114"/>
      <c r="PL55" s="114"/>
      <c r="PM55" s="114"/>
      <c r="PN55" s="114"/>
      <c r="PO55" s="114"/>
      <c r="PP55" s="114"/>
      <c r="PQ55" s="114"/>
      <c r="PR55" s="114"/>
      <c r="PS55" s="114"/>
      <c r="PT55" s="114"/>
      <c r="PU55" s="114"/>
      <c r="PV55" s="114"/>
      <c r="PW55" s="114"/>
      <c r="PX55" s="114"/>
      <c r="PY55" s="114"/>
      <c r="PZ55" s="114"/>
      <c r="QA55" s="114"/>
      <c r="QB55" s="114"/>
      <c r="QC55" s="114"/>
      <c r="QD55" s="114"/>
      <c r="QE55" s="114"/>
      <c r="QF55" s="114"/>
      <c r="QG55" s="114"/>
      <c r="QH55" s="114"/>
      <c r="QI55" s="114"/>
      <c r="QJ55" s="114"/>
      <c r="QK55" s="114"/>
      <c r="QL55" s="114"/>
      <c r="QM55" s="114"/>
      <c r="QN55" s="114"/>
      <c r="QO55" s="114"/>
      <c r="QP55" s="114"/>
      <c r="QQ55" s="114"/>
      <c r="QR55" s="114"/>
      <c r="QS55" s="114"/>
      <c r="QT55" s="114"/>
      <c r="QU55" s="114"/>
      <c r="QV55" s="114"/>
      <c r="QW55" s="114"/>
      <c r="QX55" s="114"/>
      <c r="QY55" s="114"/>
      <c r="QZ55" s="114"/>
      <c r="RA55" s="114"/>
      <c r="RB55" s="114"/>
      <c r="RC55" s="114"/>
      <c r="RD55" s="114"/>
      <c r="RE55" s="114"/>
      <c r="RF55" s="114"/>
      <c r="RG55" s="114"/>
      <c r="RH55" s="114"/>
      <c r="RI55" s="114"/>
      <c r="RJ55" s="114"/>
      <c r="RK55" s="114"/>
      <c r="RL55" s="114"/>
      <c r="RM55" s="114"/>
      <c r="RN55" s="114"/>
      <c r="RO55" s="114"/>
      <c r="RP55" s="114"/>
      <c r="RQ55" s="114"/>
      <c r="RR55" s="114"/>
      <c r="RS55" s="114"/>
      <c r="RT55" s="114"/>
      <c r="RU55" s="114"/>
      <c r="RV55" s="114"/>
      <c r="RW55" s="114"/>
      <c r="RX55" s="114"/>
      <c r="RY55" s="114"/>
      <c r="RZ55" s="114"/>
      <c r="SA55" s="114"/>
      <c r="SB55" s="114"/>
      <c r="SC55" s="114"/>
      <c r="SD55" s="114"/>
      <c r="SE55" s="114"/>
      <c r="SF55" s="114"/>
      <c r="SG55" s="114"/>
      <c r="SH55" s="114"/>
      <c r="SI55" s="114"/>
      <c r="SJ55" s="114"/>
      <c r="SK55" s="114"/>
      <c r="SL55" s="114"/>
      <c r="SM55" s="114"/>
      <c r="SN55" s="114"/>
      <c r="SO55" s="114"/>
      <c r="SP55" s="114"/>
      <c r="SQ55" s="114"/>
      <c r="SR55" s="114"/>
      <c r="SS55" s="114"/>
      <c r="ST55" s="114"/>
      <c r="SU55" s="114"/>
      <c r="SV55" s="114"/>
      <c r="SW55" s="114"/>
      <c r="SX55" s="114"/>
      <c r="SY55" s="114"/>
      <c r="SZ55" s="114"/>
      <c r="TA55" s="114"/>
      <c r="TB55" s="114"/>
      <c r="TC55" s="114"/>
      <c r="TD55" s="114"/>
      <c r="TE55" s="114"/>
      <c r="TF55" s="114"/>
      <c r="TG55" s="114"/>
      <c r="TH55" s="114"/>
      <c r="TI55" s="114"/>
      <c r="TJ55" s="114"/>
      <c r="TK55" s="114"/>
      <c r="TL55" s="114"/>
      <c r="TM55" s="114"/>
      <c r="TN55" s="114"/>
      <c r="TO55" s="114"/>
      <c r="TP55" s="114"/>
      <c r="TQ55" s="114"/>
      <c r="TR55" s="114"/>
      <c r="TS55" s="114"/>
      <c r="TT55" s="114"/>
      <c r="TU55" s="114"/>
      <c r="TV55" s="114"/>
      <c r="TW55" s="114"/>
      <c r="TX55" s="114"/>
      <c r="TY55" s="114"/>
      <c r="TZ55" s="114"/>
      <c r="UA55" s="114"/>
      <c r="UB55" s="114"/>
      <c r="UC55" s="114"/>
      <c r="UD55" s="114"/>
      <c r="UE55" s="114"/>
      <c r="UF55" s="114"/>
      <c r="UG55" s="114"/>
      <c r="UH55" s="114"/>
      <c r="UI55" s="114"/>
      <c r="UJ55" s="114"/>
      <c r="UK55" s="114"/>
      <c r="UL55" s="114"/>
      <c r="UM55" s="114"/>
      <c r="UN55" s="114"/>
      <c r="UO55" s="114"/>
      <c r="UP55" s="114"/>
      <c r="UQ55" s="114"/>
      <c r="UR55" s="114"/>
      <c r="US55" s="114"/>
      <c r="UT55" s="114"/>
      <c r="UU55" s="114"/>
      <c r="UV55" s="114"/>
      <c r="UW55" s="114"/>
      <c r="UX55" s="114"/>
      <c r="UY55" s="114"/>
      <c r="UZ55" s="114"/>
      <c r="VA55" s="114"/>
      <c r="VB55" s="114"/>
      <c r="VC55" s="114"/>
      <c r="VD55" s="114"/>
      <c r="VE55" s="114"/>
      <c r="VF55" s="114"/>
      <c r="VG55" s="114"/>
      <c r="VH55" s="114"/>
      <c r="VI55" s="114"/>
      <c r="VJ55" s="114"/>
      <c r="VK55" s="114"/>
      <c r="VL55" s="114"/>
      <c r="VM55" s="114"/>
      <c r="VN55" s="114"/>
      <c r="VO55" s="114"/>
      <c r="VP55" s="114"/>
      <c r="VQ55" s="114"/>
      <c r="VR55" s="114"/>
      <c r="VS55" s="114"/>
      <c r="VT55" s="114"/>
      <c r="VU55" s="114"/>
      <c r="VV55" s="114"/>
      <c r="VW55" s="114"/>
      <c r="VX55" s="114"/>
      <c r="VY55" s="114"/>
      <c r="VZ55" s="114"/>
      <c r="WA55" s="114"/>
      <c r="WB55" s="114"/>
      <c r="WC55" s="114"/>
      <c r="WD55" s="114"/>
      <c r="WE55" s="114"/>
      <c r="WF55" s="114"/>
      <c r="WG55" s="114"/>
      <c r="WH55" s="114"/>
      <c r="WI55" s="114"/>
      <c r="WJ55" s="114"/>
      <c r="WK55" s="114"/>
      <c r="WL55" s="114"/>
      <c r="WM55" s="114"/>
      <c r="WN55" s="114"/>
      <c r="WO55" s="114"/>
      <c r="WP55" s="114"/>
      <c r="WQ55" s="114"/>
      <c r="WR55" s="114"/>
      <c r="WS55" s="114"/>
      <c r="WT55" s="114"/>
      <c r="WU55" s="114"/>
      <c r="WV55" s="114"/>
      <c r="WW55" s="114"/>
      <c r="WX55" s="114"/>
      <c r="WY55" s="114"/>
      <c r="WZ55" s="114"/>
      <c r="XA55" s="114"/>
      <c r="XB55" s="114"/>
      <c r="XC55" s="114"/>
      <c r="XD55" s="114"/>
      <c r="XE55" s="114"/>
      <c r="XF55" s="114"/>
      <c r="XG55" s="114"/>
      <c r="XH55" s="114"/>
      <c r="XI55" s="114"/>
      <c r="XJ55" s="114"/>
      <c r="XK55" s="114"/>
      <c r="XL55" s="114"/>
      <c r="XM55" s="114"/>
      <c r="XN55" s="114"/>
      <c r="XO55" s="114"/>
      <c r="XP55" s="114"/>
      <c r="XQ55" s="114"/>
      <c r="XR55" s="114"/>
      <c r="XS55" s="114"/>
      <c r="XT55" s="114"/>
      <c r="XU55" s="114"/>
      <c r="XV55" s="114"/>
      <c r="XW55" s="114"/>
      <c r="XX55" s="114"/>
      <c r="XY55" s="114"/>
      <c r="XZ55" s="114"/>
      <c r="YA55" s="114"/>
      <c r="YB55" s="114"/>
      <c r="YC55" s="114"/>
      <c r="YD55" s="114"/>
      <c r="YE55" s="114"/>
      <c r="YF55" s="114"/>
      <c r="YG55" s="114"/>
      <c r="YH55" s="114"/>
      <c r="YI55" s="114"/>
      <c r="YJ55" s="114"/>
      <c r="YK55" s="114"/>
      <c r="YL55" s="114"/>
      <c r="YM55" s="114"/>
      <c r="YN55" s="114"/>
      <c r="YO55" s="114"/>
      <c r="YP55" s="114"/>
      <c r="YQ55" s="114"/>
      <c r="YR55" s="114"/>
      <c r="YS55" s="114"/>
      <c r="YT55" s="114"/>
      <c r="YU55" s="114"/>
      <c r="YV55" s="114"/>
      <c r="YW55" s="114"/>
      <c r="YX55" s="114"/>
      <c r="YY55" s="114"/>
      <c r="YZ55" s="114"/>
      <c r="ZA55" s="114"/>
      <c r="ZB55" s="114"/>
      <c r="ZC55" s="114"/>
      <c r="ZD55" s="114"/>
      <c r="ZE55" s="114"/>
      <c r="ZF55" s="114"/>
      <c r="ZG55" s="114"/>
      <c r="ZH55" s="114"/>
      <c r="ZI55" s="114"/>
      <c r="ZJ55" s="114"/>
      <c r="ZK55" s="114"/>
      <c r="ZL55" s="114"/>
      <c r="ZM55" s="114"/>
      <c r="ZN55" s="114"/>
      <c r="ZO55" s="114"/>
      <c r="ZP55" s="114"/>
      <c r="ZQ55" s="114"/>
      <c r="ZR55" s="114"/>
      <c r="ZS55" s="114"/>
      <c r="ZT55" s="114"/>
      <c r="ZU55" s="114"/>
      <c r="ZV55" s="114"/>
      <c r="ZW55" s="114"/>
      <c r="ZX55" s="114"/>
      <c r="ZY55" s="114"/>
      <c r="ZZ55" s="114"/>
      <c r="AAA55" s="114"/>
      <c r="AAB55" s="114"/>
      <c r="AAC55" s="114"/>
      <c r="AAD55" s="114"/>
      <c r="AAE55" s="114"/>
      <c r="AAF55" s="114"/>
      <c r="AAG55" s="114"/>
      <c r="AAH55" s="114"/>
      <c r="AAI55" s="114"/>
      <c r="AAJ55" s="114"/>
      <c r="AAK55" s="114"/>
      <c r="AAL55" s="114"/>
      <c r="AAM55" s="114"/>
      <c r="AAN55" s="114"/>
      <c r="AAO55" s="114"/>
      <c r="AAP55" s="114"/>
      <c r="AAQ55" s="114"/>
      <c r="AAR55" s="114"/>
      <c r="AAS55" s="114"/>
      <c r="AAT55" s="114"/>
      <c r="AAU55" s="114"/>
      <c r="AAV55" s="114"/>
      <c r="AAW55" s="114"/>
      <c r="AAX55" s="114"/>
      <c r="AAY55" s="114"/>
      <c r="AAZ55" s="114"/>
      <c r="ABA55" s="114"/>
      <c r="ABB55" s="114"/>
      <c r="ABC55" s="114"/>
      <c r="ABD55" s="114"/>
      <c r="ABE55" s="114"/>
      <c r="ABF55" s="114"/>
      <c r="ABG55" s="114"/>
      <c r="ABH55" s="114"/>
      <c r="ABI55" s="114"/>
      <c r="ABJ55" s="114"/>
      <c r="ABK55" s="114"/>
      <c r="ABL55" s="114"/>
      <c r="ABM55" s="114"/>
      <c r="ABN55" s="114"/>
      <c r="ABO55" s="114"/>
      <c r="ABP55" s="114"/>
      <c r="ABQ55" s="114"/>
      <c r="ABR55" s="114"/>
      <c r="ABS55" s="114"/>
      <c r="ABT55" s="114"/>
      <c r="ABU55" s="114"/>
      <c r="ABV55" s="114"/>
      <c r="ABW55" s="114"/>
      <c r="ABX55" s="114"/>
      <c r="ABY55" s="114"/>
      <c r="ABZ55" s="114"/>
      <c r="ACA55" s="114"/>
      <c r="ACB55" s="114"/>
      <c r="ACC55" s="114"/>
      <c r="ACD55" s="114"/>
      <c r="ACE55" s="114"/>
      <c r="ACF55" s="114"/>
      <c r="ACG55" s="114"/>
      <c r="ACH55" s="114"/>
      <c r="ACI55" s="114"/>
      <c r="ACJ55" s="114"/>
      <c r="ACK55" s="114"/>
      <c r="ACL55" s="114"/>
      <c r="ACM55" s="114"/>
      <c r="ACN55" s="114"/>
      <c r="ACO55" s="114"/>
      <c r="ACP55" s="114"/>
      <c r="ACQ55" s="114"/>
      <c r="ACR55" s="114"/>
      <c r="ACS55" s="114"/>
      <c r="ACT55" s="114"/>
      <c r="ACU55" s="114"/>
      <c r="ACV55" s="114"/>
      <c r="ACW55" s="114"/>
      <c r="ACX55" s="114"/>
      <c r="ACY55" s="114"/>
      <c r="ACZ55" s="114"/>
      <c r="ADA55" s="114"/>
      <c r="ADB55" s="114"/>
      <c r="ADC55" s="114"/>
      <c r="ADD55" s="114"/>
      <c r="ADE55" s="114"/>
      <c r="ADF55" s="114"/>
      <c r="ADG55" s="114"/>
      <c r="ADH55" s="114"/>
      <c r="ADI55" s="114"/>
      <c r="ADJ55" s="114"/>
      <c r="ADK55" s="114"/>
      <c r="ADL55" s="114"/>
      <c r="ADM55" s="114"/>
      <c r="ADN55" s="114"/>
      <c r="ADO55" s="114"/>
      <c r="ADP55" s="114"/>
      <c r="ADQ55" s="114"/>
      <c r="ADR55" s="114"/>
      <c r="ADS55" s="114"/>
      <c r="ADT55" s="114"/>
      <c r="ADU55" s="114"/>
      <c r="ADV55" s="114"/>
      <c r="ADW55" s="114"/>
      <c r="ADX55" s="114"/>
      <c r="ADY55" s="114"/>
      <c r="ADZ55" s="114"/>
      <c r="AEA55" s="114"/>
      <c r="AEB55" s="114"/>
      <c r="AEC55" s="114"/>
      <c r="AED55" s="114"/>
      <c r="AEE55" s="114"/>
      <c r="AEF55" s="114"/>
      <c r="AEG55" s="114"/>
      <c r="AEH55" s="114"/>
      <c r="AEI55" s="114"/>
      <c r="AEJ55" s="114"/>
      <c r="AEK55" s="114"/>
      <c r="AEL55" s="114"/>
      <c r="AEM55" s="114"/>
      <c r="AEN55" s="114"/>
      <c r="AEO55" s="114"/>
      <c r="AEP55" s="114"/>
      <c r="AEQ55" s="114"/>
      <c r="AER55" s="114"/>
      <c r="AES55" s="114"/>
      <c r="AET55" s="114"/>
      <c r="AEU55" s="114"/>
      <c r="AEV55" s="114"/>
      <c r="AEW55" s="114"/>
      <c r="AEX55" s="114"/>
      <c r="AEY55" s="114"/>
      <c r="AEZ55" s="114"/>
      <c r="AFA55" s="114"/>
      <c r="AFB55" s="114"/>
      <c r="AFC55" s="114"/>
      <c r="AFD55" s="114"/>
      <c r="AFE55" s="114"/>
      <c r="AFF55" s="114"/>
      <c r="AFG55" s="114"/>
      <c r="AFH55" s="114"/>
      <c r="AFI55" s="114"/>
      <c r="AFJ55" s="114"/>
      <c r="AFK55" s="114"/>
      <c r="AFL55" s="114"/>
      <c r="AFM55" s="114"/>
      <c r="AFN55" s="114"/>
      <c r="AFO55" s="114"/>
      <c r="AFP55" s="114"/>
      <c r="AFQ55" s="114"/>
      <c r="AFR55" s="114"/>
      <c r="AFS55" s="114"/>
      <c r="AFT55" s="114"/>
      <c r="AFU55" s="114"/>
      <c r="AFV55" s="114"/>
      <c r="AFW55" s="114"/>
      <c r="AFX55" s="114"/>
      <c r="AFY55" s="114"/>
      <c r="AFZ55" s="114"/>
      <c r="AGA55" s="114"/>
      <c r="AGB55" s="114"/>
      <c r="AGC55" s="114"/>
      <c r="AGD55" s="114"/>
      <c r="AGE55" s="114"/>
      <c r="AGF55" s="114"/>
      <c r="AGG55" s="114"/>
      <c r="AGH55" s="114"/>
      <c r="AGI55" s="114"/>
      <c r="AGJ55" s="114"/>
      <c r="AGK55" s="114"/>
      <c r="AGL55" s="114"/>
      <c r="AGM55" s="114"/>
      <c r="AGN55" s="114"/>
      <c r="AGO55" s="114"/>
      <c r="AGP55" s="114"/>
      <c r="AGQ55" s="114"/>
      <c r="AGR55" s="114"/>
      <c r="AGS55" s="114"/>
      <c r="AGT55" s="114"/>
      <c r="AGU55" s="114"/>
      <c r="AGV55" s="114"/>
      <c r="AGW55" s="114"/>
      <c r="AGX55" s="114"/>
      <c r="AGY55" s="114"/>
      <c r="AGZ55" s="114"/>
      <c r="AHA55" s="114"/>
      <c r="AHB55" s="114"/>
      <c r="AHC55" s="114"/>
      <c r="AHD55" s="114"/>
      <c r="AHE55" s="114"/>
      <c r="AHF55" s="114"/>
      <c r="AHG55" s="114"/>
      <c r="AHH55" s="114"/>
      <c r="AHI55" s="114"/>
      <c r="AHJ55" s="114"/>
      <c r="AHK55" s="114"/>
      <c r="AHL55" s="114"/>
      <c r="AHM55" s="114"/>
      <c r="AHN55" s="114"/>
      <c r="AHO55" s="114"/>
      <c r="AHP55" s="114"/>
      <c r="AHQ55" s="114"/>
      <c r="AHR55" s="114"/>
      <c r="AHS55" s="114"/>
      <c r="AHT55" s="114"/>
      <c r="AHU55" s="114"/>
      <c r="AHV55" s="114"/>
      <c r="AHW55" s="114"/>
      <c r="AHX55" s="114"/>
      <c r="AHY55" s="114"/>
      <c r="AHZ55" s="114"/>
      <c r="AIA55" s="114"/>
      <c r="AIB55" s="114"/>
      <c r="AIC55" s="114"/>
      <c r="AID55" s="114"/>
      <c r="AIE55" s="114"/>
      <c r="AIF55" s="114"/>
      <c r="AIG55" s="114"/>
      <c r="AIH55" s="114"/>
      <c r="AII55" s="114"/>
      <c r="AIJ55" s="114"/>
      <c r="AIK55" s="114"/>
      <c r="AIL55" s="114"/>
      <c r="AIM55" s="114"/>
      <c r="AIN55" s="114"/>
      <c r="AIO55" s="114"/>
      <c r="AIP55" s="114"/>
      <c r="AIQ55" s="114"/>
      <c r="AIR55" s="114"/>
      <c r="AIS55" s="114"/>
      <c r="AIT55" s="114"/>
      <c r="AIU55" s="114"/>
      <c r="AIV55" s="114"/>
      <c r="AIW55" s="114"/>
      <c r="AIX55" s="114"/>
      <c r="AIY55" s="114"/>
      <c r="AIZ55" s="114"/>
      <c r="AJA55" s="114"/>
      <c r="AJB55" s="114"/>
      <c r="AJC55" s="114"/>
      <c r="AJD55" s="114"/>
      <c r="AJE55" s="114"/>
      <c r="AJF55" s="114"/>
      <c r="AJG55" s="114"/>
      <c r="AJH55" s="114"/>
      <c r="AJI55" s="114"/>
      <c r="AJJ55" s="114"/>
      <c r="AJK55" s="114"/>
      <c r="AJL55" s="114"/>
      <c r="AJM55" s="114"/>
      <c r="AJN55" s="114"/>
      <c r="AJO55" s="114"/>
      <c r="AJP55" s="114"/>
      <c r="AJQ55" s="114"/>
      <c r="AJR55" s="114"/>
      <c r="AJS55" s="114"/>
      <c r="AJT55" s="114"/>
      <c r="AJU55" s="114"/>
      <c r="AJV55" s="114"/>
      <c r="AJW55" s="114"/>
      <c r="AJX55" s="114"/>
      <c r="AJY55" s="114"/>
      <c r="AJZ55" s="114"/>
      <c r="AKA55" s="114"/>
      <c r="AKB55" s="114"/>
      <c r="AKC55" s="114"/>
      <c r="AKD55" s="114"/>
      <c r="AKE55" s="114"/>
      <c r="AKF55" s="114"/>
      <c r="AKG55" s="114"/>
      <c r="AKH55" s="114"/>
      <c r="AKI55" s="114"/>
      <c r="AKJ55" s="114"/>
      <c r="AKK55" s="114"/>
      <c r="AKL55" s="114"/>
      <c r="AKM55" s="114"/>
      <c r="AKN55" s="114"/>
      <c r="AKO55" s="114"/>
      <c r="AKP55" s="114"/>
      <c r="AKQ55" s="114"/>
      <c r="AKR55" s="114"/>
      <c r="AKS55" s="114"/>
      <c r="AKT55" s="114"/>
      <c r="AKU55" s="114"/>
      <c r="AKV55" s="114"/>
      <c r="AKW55" s="114"/>
      <c r="AKX55" s="114"/>
      <c r="AKY55" s="114"/>
      <c r="AKZ55" s="114"/>
      <c r="ALA55" s="114"/>
      <c r="ALB55" s="114"/>
      <c r="ALC55" s="114"/>
      <c r="ALD55" s="114"/>
      <c r="ALE55" s="114"/>
      <c r="ALF55" s="114"/>
      <c r="ALG55" s="114"/>
      <c r="ALH55" s="114"/>
      <c r="ALI55" s="114"/>
      <c r="ALJ55" s="114"/>
    </row>
    <row r="56" spans="1:998" s="250" customFormat="1" ht="15" customHeight="1" x14ac:dyDescent="0.25">
      <c r="A56" s="251"/>
      <c r="B56" s="282" t="b">
        <f>B55</f>
        <v>1</v>
      </c>
      <c r="C56" s="282" t="b">
        <f>C55</f>
        <v>1</v>
      </c>
      <c r="D56" s="310">
        <f t="shared" si="39"/>
        <v>0</v>
      </c>
      <c r="E56" s="312">
        <f t="shared" si="40"/>
        <v>0</v>
      </c>
      <c r="F56" s="237"/>
      <c r="G56" s="208" t="s">
        <v>538</v>
      </c>
      <c r="H56" s="233" t="s">
        <v>359</v>
      </c>
      <c r="I56" s="233" t="s">
        <v>359</v>
      </c>
      <c r="J56" s="209" t="s">
        <v>538</v>
      </c>
      <c r="K56" s="235"/>
      <c r="L56" s="330">
        <f>IF(L55+2 &lt; F54, L55+2, "-")</f>
        <v>4</v>
      </c>
      <c r="M56" s="330">
        <f>M55+1</f>
        <v>3</v>
      </c>
      <c r="N56" s="326">
        <f>COUNTA(G56:J56)</f>
        <v>4</v>
      </c>
      <c r="O56" s="326">
        <f t="shared" si="38"/>
        <v>2</v>
      </c>
      <c r="P56" s="261"/>
      <c r="S56" s="179"/>
      <c r="T56" s="179"/>
      <c r="U56" s="179"/>
      <c r="V56" s="179"/>
      <c r="W56" s="179"/>
      <c r="X56" s="179"/>
      <c r="Y56" s="179"/>
      <c r="Z56" s="179"/>
      <c r="AA56" s="179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114"/>
      <c r="BK56" s="114"/>
      <c r="BL56" s="114"/>
      <c r="BM56" s="114"/>
      <c r="BN56" s="114"/>
      <c r="BO56" s="114"/>
      <c r="BP56" s="114"/>
      <c r="BQ56" s="114"/>
      <c r="BR56" s="114"/>
      <c r="BS56" s="114"/>
      <c r="BT56" s="114"/>
      <c r="BU56" s="114"/>
      <c r="BV56" s="114"/>
      <c r="BW56" s="114"/>
      <c r="BX56" s="114"/>
      <c r="BY56" s="114"/>
      <c r="BZ56" s="114"/>
      <c r="CA56" s="114"/>
      <c r="CB56" s="114"/>
      <c r="CC56" s="114"/>
      <c r="CD56" s="114"/>
      <c r="CE56" s="114"/>
      <c r="CF56" s="114"/>
      <c r="CG56" s="114"/>
      <c r="CH56" s="114"/>
      <c r="CI56" s="114"/>
      <c r="CJ56" s="114"/>
      <c r="CK56" s="114"/>
      <c r="CL56" s="114"/>
      <c r="CM56" s="114"/>
      <c r="CN56" s="114"/>
      <c r="CO56" s="114"/>
      <c r="CP56" s="114"/>
      <c r="CQ56" s="114"/>
      <c r="CR56" s="114"/>
      <c r="CS56" s="114"/>
      <c r="CT56" s="114"/>
      <c r="CU56" s="114"/>
      <c r="CV56" s="114"/>
      <c r="CW56" s="114"/>
      <c r="CX56" s="114"/>
      <c r="CY56" s="114"/>
      <c r="CZ56" s="114"/>
      <c r="DA56" s="114"/>
      <c r="DB56" s="114"/>
      <c r="DC56" s="114"/>
      <c r="DD56" s="114"/>
      <c r="DE56" s="114"/>
      <c r="DF56" s="114"/>
      <c r="DG56" s="114"/>
      <c r="DH56" s="114"/>
      <c r="DI56" s="114"/>
      <c r="DJ56" s="114"/>
      <c r="DK56" s="114"/>
      <c r="DL56" s="114"/>
      <c r="DM56" s="114"/>
      <c r="DN56" s="114"/>
      <c r="DO56" s="114"/>
      <c r="DP56" s="114"/>
      <c r="DQ56" s="114"/>
      <c r="DR56" s="114"/>
      <c r="DS56" s="114"/>
      <c r="DT56" s="114"/>
      <c r="DU56" s="114"/>
      <c r="DV56" s="114"/>
      <c r="DW56" s="114"/>
      <c r="DX56" s="114"/>
      <c r="DY56" s="114"/>
      <c r="DZ56" s="114"/>
      <c r="EA56" s="114"/>
      <c r="EB56" s="114"/>
      <c r="EC56" s="114"/>
      <c r="ED56" s="114"/>
      <c r="EE56" s="114"/>
      <c r="EF56" s="114"/>
      <c r="EG56" s="114"/>
      <c r="EH56" s="114"/>
      <c r="EI56" s="114"/>
      <c r="EJ56" s="114"/>
      <c r="EK56" s="114"/>
      <c r="EL56" s="114"/>
      <c r="EM56" s="114"/>
      <c r="EN56" s="114"/>
      <c r="EO56" s="114"/>
      <c r="EP56" s="114"/>
      <c r="EQ56" s="114"/>
      <c r="ER56" s="114"/>
      <c r="ES56" s="114"/>
      <c r="ET56" s="114"/>
      <c r="EU56" s="114"/>
      <c r="EV56" s="114"/>
      <c r="EW56" s="114"/>
      <c r="EX56" s="114"/>
      <c r="EY56" s="114"/>
      <c r="EZ56" s="114"/>
      <c r="FA56" s="114"/>
      <c r="FB56" s="114"/>
      <c r="FC56" s="114"/>
      <c r="FD56" s="114"/>
      <c r="FE56" s="114"/>
      <c r="FF56" s="114"/>
      <c r="FG56" s="114"/>
      <c r="FH56" s="114"/>
      <c r="FI56" s="114"/>
      <c r="FJ56" s="114"/>
      <c r="FK56" s="114"/>
      <c r="FL56" s="114"/>
      <c r="FM56" s="114"/>
      <c r="FN56" s="114"/>
      <c r="FO56" s="114"/>
      <c r="FP56" s="114"/>
      <c r="FQ56" s="114"/>
      <c r="FR56" s="114"/>
      <c r="FS56" s="114"/>
      <c r="FT56" s="114"/>
      <c r="FU56" s="114"/>
      <c r="FV56" s="114"/>
      <c r="FW56" s="114"/>
      <c r="FX56" s="114"/>
      <c r="FY56" s="114"/>
      <c r="FZ56" s="114"/>
      <c r="GA56" s="114"/>
      <c r="GB56" s="114"/>
      <c r="GC56" s="114"/>
      <c r="GD56" s="114"/>
      <c r="GE56" s="114"/>
      <c r="GF56" s="114"/>
      <c r="GG56" s="114"/>
      <c r="GH56" s="114"/>
      <c r="GI56" s="114"/>
      <c r="GJ56" s="114"/>
      <c r="GK56" s="114"/>
      <c r="GL56" s="114"/>
      <c r="GM56" s="114"/>
      <c r="GN56" s="114"/>
      <c r="GO56" s="114"/>
      <c r="GP56" s="114"/>
      <c r="GQ56" s="114"/>
      <c r="GR56" s="114"/>
      <c r="GS56" s="114"/>
      <c r="GT56" s="114"/>
      <c r="GU56" s="114"/>
      <c r="GV56" s="114"/>
      <c r="GW56" s="114"/>
      <c r="GX56" s="114"/>
      <c r="GY56" s="114"/>
      <c r="GZ56" s="114"/>
      <c r="HA56" s="114"/>
      <c r="HB56" s="114"/>
      <c r="HC56" s="114"/>
      <c r="HD56" s="114"/>
      <c r="HE56" s="114"/>
      <c r="HF56" s="114"/>
      <c r="HG56" s="114"/>
      <c r="HH56" s="114"/>
      <c r="HI56" s="114"/>
      <c r="HJ56" s="114"/>
      <c r="HK56" s="114"/>
      <c r="HL56" s="114"/>
      <c r="HM56" s="114"/>
      <c r="HN56" s="114"/>
      <c r="HO56" s="114"/>
      <c r="HP56" s="114"/>
      <c r="HQ56" s="114"/>
      <c r="HR56" s="114"/>
      <c r="HS56" s="114"/>
      <c r="HT56" s="114"/>
      <c r="HU56" s="114"/>
      <c r="HV56" s="114"/>
      <c r="HW56" s="114"/>
      <c r="HX56" s="114"/>
      <c r="HY56" s="114"/>
      <c r="HZ56" s="114"/>
      <c r="IA56" s="114"/>
      <c r="IB56" s="114"/>
      <c r="IC56" s="114"/>
      <c r="ID56" s="114"/>
      <c r="IE56" s="114"/>
      <c r="IF56" s="114"/>
      <c r="IG56" s="114"/>
      <c r="IH56" s="114"/>
      <c r="II56" s="114"/>
      <c r="IJ56" s="114"/>
      <c r="IK56" s="114"/>
      <c r="IL56" s="114"/>
      <c r="IM56" s="114"/>
      <c r="IN56" s="114"/>
      <c r="IO56" s="114"/>
      <c r="IP56" s="114"/>
      <c r="IQ56" s="114"/>
      <c r="IR56" s="114"/>
      <c r="IS56" s="114"/>
      <c r="IT56" s="114"/>
      <c r="IU56" s="114"/>
      <c r="IV56" s="114"/>
      <c r="IW56" s="114"/>
      <c r="IX56" s="114"/>
      <c r="IY56" s="114"/>
      <c r="IZ56" s="114"/>
      <c r="JA56" s="114"/>
      <c r="JB56" s="114"/>
      <c r="JC56" s="114"/>
      <c r="JD56" s="114"/>
      <c r="JE56" s="114"/>
      <c r="JF56" s="114"/>
      <c r="JG56" s="114"/>
      <c r="JH56" s="114"/>
      <c r="JI56" s="114"/>
      <c r="JJ56" s="114"/>
      <c r="JK56" s="114"/>
      <c r="JL56" s="114"/>
      <c r="JM56" s="114"/>
      <c r="JN56" s="114"/>
      <c r="JO56" s="114"/>
      <c r="JP56" s="114"/>
      <c r="JQ56" s="114"/>
      <c r="JR56" s="114"/>
      <c r="JS56" s="114"/>
      <c r="JT56" s="114"/>
      <c r="JU56" s="114"/>
      <c r="JV56" s="114"/>
      <c r="JW56" s="114"/>
      <c r="JX56" s="114"/>
      <c r="JY56" s="114"/>
      <c r="JZ56" s="114"/>
      <c r="KA56" s="114"/>
      <c r="KB56" s="114"/>
      <c r="KC56" s="114"/>
      <c r="KD56" s="114"/>
      <c r="KE56" s="114"/>
      <c r="KF56" s="114"/>
      <c r="KG56" s="114"/>
      <c r="KH56" s="114"/>
      <c r="KI56" s="114"/>
      <c r="KJ56" s="114"/>
      <c r="KK56" s="114"/>
      <c r="KL56" s="114"/>
      <c r="KM56" s="114"/>
      <c r="KN56" s="114"/>
      <c r="KO56" s="114"/>
      <c r="KP56" s="114"/>
      <c r="KQ56" s="114"/>
      <c r="KR56" s="114"/>
      <c r="KS56" s="114"/>
      <c r="KT56" s="114"/>
      <c r="KU56" s="114"/>
      <c r="KV56" s="114"/>
      <c r="KW56" s="114"/>
      <c r="KX56" s="114"/>
      <c r="KY56" s="114"/>
      <c r="KZ56" s="114"/>
      <c r="LA56" s="114"/>
      <c r="LB56" s="114"/>
      <c r="LC56" s="114"/>
      <c r="LD56" s="114"/>
      <c r="LE56" s="114"/>
      <c r="LF56" s="114"/>
      <c r="LG56" s="114"/>
      <c r="LH56" s="114"/>
      <c r="LI56" s="114"/>
      <c r="LJ56" s="114"/>
      <c r="LK56" s="114"/>
      <c r="LL56" s="114"/>
      <c r="LM56" s="114"/>
      <c r="LN56" s="114"/>
      <c r="LO56" s="114"/>
      <c r="LP56" s="114"/>
      <c r="LQ56" s="114"/>
      <c r="LR56" s="114"/>
      <c r="LS56" s="114"/>
      <c r="LT56" s="114"/>
      <c r="LU56" s="114"/>
      <c r="LV56" s="114"/>
      <c r="LW56" s="114"/>
      <c r="LX56" s="114"/>
      <c r="LY56" s="114"/>
      <c r="LZ56" s="114"/>
      <c r="MA56" s="114"/>
      <c r="MB56" s="114"/>
      <c r="MC56" s="114"/>
      <c r="MD56" s="114"/>
      <c r="ME56" s="114"/>
      <c r="MF56" s="114"/>
      <c r="MG56" s="114"/>
      <c r="MH56" s="114"/>
      <c r="MI56" s="114"/>
      <c r="MJ56" s="114"/>
      <c r="MK56" s="114"/>
      <c r="ML56" s="114"/>
      <c r="MM56" s="114"/>
      <c r="MN56" s="114"/>
      <c r="MO56" s="114"/>
      <c r="MP56" s="114"/>
      <c r="MQ56" s="114"/>
      <c r="MR56" s="114"/>
      <c r="MS56" s="114"/>
      <c r="MT56" s="114"/>
      <c r="MU56" s="114"/>
      <c r="MV56" s="114"/>
      <c r="MW56" s="114"/>
      <c r="MX56" s="114"/>
      <c r="MY56" s="114"/>
      <c r="MZ56" s="114"/>
      <c r="NA56" s="114"/>
      <c r="NB56" s="114"/>
      <c r="NC56" s="114"/>
      <c r="ND56" s="114"/>
      <c r="NE56" s="114"/>
      <c r="NF56" s="114"/>
      <c r="NG56" s="114"/>
      <c r="NH56" s="114"/>
      <c r="NI56" s="114"/>
      <c r="NJ56" s="114"/>
      <c r="NK56" s="114"/>
      <c r="NL56" s="114"/>
      <c r="NM56" s="114"/>
      <c r="NN56" s="114"/>
      <c r="NO56" s="114"/>
      <c r="NP56" s="114"/>
      <c r="NQ56" s="114"/>
      <c r="NR56" s="114"/>
      <c r="NS56" s="114"/>
      <c r="NT56" s="114"/>
      <c r="NU56" s="114"/>
      <c r="NV56" s="114"/>
      <c r="NW56" s="114"/>
      <c r="NX56" s="114"/>
      <c r="NY56" s="114"/>
      <c r="NZ56" s="114"/>
      <c r="OA56" s="114"/>
      <c r="OB56" s="114"/>
      <c r="OC56" s="114"/>
      <c r="OD56" s="114"/>
      <c r="OE56" s="114"/>
      <c r="OF56" s="114"/>
      <c r="OG56" s="114"/>
      <c r="OH56" s="114"/>
      <c r="OI56" s="114"/>
      <c r="OJ56" s="114"/>
      <c r="OK56" s="114"/>
      <c r="OL56" s="114"/>
      <c r="OM56" s="114"/>
      <c r="ON56" s="114"/>
      <c r="OO56" s="114"/>
      <c r="OP56" s="114"/>
      <c r="OQ56" s="114"/>
      <c r="OR56" s="114"/>
      <c r="OS56" s="114"/>
      <c r="OT56" s="114"/>
      <c r="OU56" s="114"/>
      <c r="OV56" s="114"/>
      <c r="OW56" s="114"/>
      <c r="OX56" s="114"/>
      <c r="OY56" s="114"/>
      <c r="OZ56" s="114"/>
      <c r="PA56" s="114"/>
      <c r="PB56" s="114"/>
      <c r="PC56" s="114"/>
      <c r="PD56" s="114"/>
      <c r="PE56" s="114"/>
      <c r="PF56" s="114"/>
      <c r="PG56" s="114"/>
      <c r="PH56" s="114"/>
      <c r="PI56" s="114"/>
      <c r="PJ56" s="114"/>
      <c r="PK56" s="114"/>
      <c r="PL56" s="114"/>
      <c r="PM56" s="114"/>
      <c r="PN56" s="114"/>
      <c r="PO56" s="114"/>
      <c r="PP56" s="114"/>
      <c r="PQ56" s="114"/>
      <c r="PR56" s="114"/>
      <c r="PS56" s="114"/>
      <c r="PT56" s="114"/>
      <c r="PU56" s="114"/>
      <c r="PV56" s="114"/>
      <c r="PW56" s="114"/>
      <c r="PX56" s="114"/>
      <c r="PY56" s="114"/>
      <c r="PZ56" s="114"/>
      <c r="QA56" s="114"/>
      <c r="QB56" s="114"/>
      <c r="QC56" s="114"/>
      <c r="QD56" s="114"/>
      <c r="QE56" s="114"/>
      <c r="QF56" s="114"/>
      <c r="QG56" s="114"/>
      <c r="QH56" s="114"/>
      <c r="QI56" s="114"/>
      <c r="QJ56" s="114"/>
      <c r="QK56" s="114"/>
      <c r="QL56" s="114"/>
      <c r="QM56" s="114"/>
      <c r="QN56" s="114"/>
      <c r="QO56" s="114"/>
      <c r="QP56" s="114"/>
      <c r="QQ56" s="114"/>
      <c r="QR56" s="114"/>
      <c r="QS56" s="114"/>
      <c r="QT56" s="114"/>
      <c r="QU56" s="114"/>
      <c r="QV56" s="114"/>
      <c r="QW56" s="114"/>
      <c r="QX56" s="114"/>
      <c r="QY56" s="114"/>
      <c r="QZ56" s="114"/>
      <c r="RA56" s="114"/>
      <c r="RB56" s="114"/>
      <c r="RC56" s="114"/>
      <c r="RD56" s="114"/>
      <c r="RE56" s="114"/>
      <c r="RF56" s="114"/>
      <c r="RG56" s="114"/>
      <c r="RH56" s="114"/>
      <c r="RI56" s="114"/>
      <c r="RJ56" s="114"/>
      <c r="RK56" s="114"/>
      <c r="RL56" s="114"/>
      <c r="RM56" s="114"/>
      <c r="RN56" s="114"/>
      <c r="RO56" s="114"/>
      <c r="RP56" s="114"/>
      <c r="RQ56" s="114"/>
      <c r="RR56" s="114"/>
      <c r="RS56" s="114"/>
      <c r="RT56" s="114"/>
      <c r="RU56" s="114"/>
      <c r="RV56" s="114"/>
      <c r="RW56" s="114"/>
      <c r="RX56" s="114"/>
      <c r="RY56" s="114"/>
      <c r="RZ56" s="114"/>
      <c r="SA56" s="114"/>
      <c r="SB56" s="114"/>
      <c r="SC56" s="114"/>
      <c r="SD56" s="114"/>
      <c r="SE56" s="114"/>
      <c r="SF56" s="114"/>
      <c r="SG56" s="114"/>
      <c r="SH56" s="114"/>
      <c r="SI56" s="114"/>
      <c r="SJ56" s="114"/>
      <c r="SK56" s="114"/>
      <c r="SL56" s="114"/>
      <c r="SM56" s="114"/>
      <c r="SN56" s="114"/>
      <c r="SO56" s="114"/>
      <c r="SP56" s="114"/>
      <c r="SQ56" s="114"/>
      <c r="SR56" s="114"/>
      <c r="SS56" s="114"/>
      <c r="ST56" s="114"/>
      <c r="SU56" s="114"/>
      <c r="SV56" s="114"/>
      <c r="SW56" s="114"/>
      <c r="SX56" s="114"/>
      <c r="SY56" s="114"/>
      <c r="SZ56" s="114"/>
      <c r="TA56" s="114"/>
      <c r="TB56" s="114"/>
      <c r="TC56" s="114"/>
      <c r="TD56" s="114"/>
      <c r="TE56" s="114"/>
      <c r="TF56" s="114"/>
      <c r="TG56" s="114"/>
      <c r="TH56" s="114"/>
      <c r="TI56" s="114"/>
      <c r="TJ56" s="114"/>
      <c r="TK56" s="114"/>
      <c r="TL56" s="114"/>
      <c r="TM56" s="114"/>
      <c r="TN56" s="114"/>
      <c r="TO56" s="114"/>
      <c r="TP56" s="114"/>
      <c r="TQ56" s="114"/>
      <c r="TR56" s="114"/>
      <c r="TS56" s="114"/>
      <c r="TT56" s="114"/>
      <c r="TU56" s="114"/>
      <c r="TV56" s="114"/>
      <c r="TW56" s="114"/>
      <c r="TX56" s="114"/>
      <c r="TY56" s="114"/>
      <c r="TZ56" s="114"/>
      <c r="UA56" s="114"/>
      <c r="UB56" s="114"/>
      <c r="UC56" s="114"/>
      <c r="UD56" s="114"/>
      <c r="UE56" s="114"/>
      <c r="UF56" s="114"/>
      <c r="UG56" s="114"/>
      <c r="UH56" s="114"/>
      <c r="UI56" s="114"/>
      <c r="UJ56" s="114"/>
      <c r="UK56" s="114"/>
      <c r="UL56" s="114"/>
      <c r="UM56" s="114"/>
      <c r="UN56" s="114"/>
      <c r="UO56" s="114"/>
      <c r="UP56" s="114"/>
      <c r="UQ56" s="114"/>
      <c r="UR56" s="114"/>
      <c r="US56" s="114"/>
      <c r="UT56" s="114"/>
      <c r="UU56" s="114"/>
      <c r="UV56" s="114"/>
      <c r="UW56" s="114"/>
      <c r="UX56" s="114"/>
      <c r="UY56" s="114"/>
      <c r="UZ56" s="114"/>
      <c r="VA56" s="114"/>
      <c r="VB56" s="114"/>
      <c r="VC56" s="114"/>
      <c r="VD56" s="114"/>
      <c r="VE56" s="114"/>
      <c r="VF56" s="114"/>
      <c r="VG56" s="114"/>
      <c r="VH56" s="114"/>
      <c r="VI56" s="114"/>
      <c r="VJ56" s="114"/>
      <c r="VK56" s="114"/>
      <c r="VL56" s="114"/>
      <c r="VM56" s="114"/>
      <c r="VN56" s="114"/>
      <c r="VO56" s="114"/>
      <c r="VP56" s="114"/>
      <c r="VQ56" s="114"/>
      <c r="VR56" s="114"/>
      <c r="VS56" s="114"/>
      <c r="VT56" s="114"/>
      <c r="VU56" s="114"/>
      <c r="VV56" s="114"/>
      <c r="VW56" s="114"/>
      <c r="VX56" s="114"/>
      <c r="VY56" s="114"/>
      <c r="VZ56" s="114"/>
      <c r="WA56" s="114"/>
      <c r="WB56" s="114"/>
      <c r="WC56" s="114"/>
      <c r="WD56" s="114"/>
      <c r="WE56" s="114"/>
      <c r="WF56" s="114"/>
      <c r="WG56" s="114"/>
      <c r="WH56" s="114"/>
      <c r="WI56" s="114"/>
      <c r="WJ56" s="114"/>
      <c r="WK56" s="114"/>
      <c r="WL56" s="114"/>
      <c r="WM56" s="114"/>
      <c r="WN56" s="114"/>
      <c r="WO56" s="114"/>
      <c r="WP56" s="114"/>
      <c r="WQ56" s="114"/>
      <c r="WR56" s="114"/>
      <c r="WS56" s="114"/>
      <c r="WT56" s="114"/>
      <c r="WU56" s="114"/>
      <c r="WV56" s="114"/>
      <c r="WW56" s="114"/>
      <c r="WX56" s="114"/>
      <c r="WY56" s="114"/>
      <c r="WZ56" s="114"/>
      <c r="XA56" s="114"/>
      <c r="XB56" s="114"/>
      <c r="XC56" s="114"/>
      <c r="XD56" s="114"/>
      <c r="XE56" s="114"/>
      <c r="XF56" s="114"/>
      <c r="XG56" s="114"/>
      <c r="XH56" s="114"/>
      <c r="XI56" s="114"/>
      <c r="XJ56" s="114"/>
      <c r="XK56" s="114"/>
      <c r="XL56" s="114"/>
      <c r="XM56" s="114"/>
      <c r="XN56" s="114"/>
      <c r="XO56" s="114"/>
      <c r="XP56" s="114"/>
      <c r="XQ56" s="114"/>
      <c r="XR56" s="114"/>
      <c r="XS56" s="114"/>
      <c r="XT56" s="114"/>
      <c r="XU56" s="114"/>
      <c r="XV56" s="114"/>
      <c r="XW56" s="114"/>
      <c r="XX56" s="114"/>
      <c r="XY56" s="114"/>
      <c r="XZ56" s="114"/>
      <c r="YA56" s="114"/>
      <c r="YB56" s="114"/>
      <c r="YC56" s="114"/>
      <c r="YD56" s="114"/>
      <c r="YE56" s="114"/>
      <c r="YF56" s="114"/>
      <c r="YG56" s="114"/>
      <c r="YH56" s="114"/>
      <c r="YI56" s="114"/>
      <c r="YJ56" s="114"/>
      <c r="YK56" s="114"/>
      <c r="YL56" s="114"/>
      <c r="YM56" s="114"/>
      <c r="YN56" s="114"/>
      <c r="YO56" s="114"/>
      <c r="YP56" s="114"/>
      <c r="YQ56" s="114"/>
      <c r="YR56" s="114"/>
      <c r="YS56" s="114"/>
      <c r="YT56" s="114"/>
      <c r="YU56" s="114"/>
      <c r="YV56" s="114"/>
      <c r="YW56" s="114"/>
      <c r="YX56" s="114"/>
      <c r="YY56" s="114"/>
      <c r="YZ56" s="114"/>
      <c r="ZA56" s="114"/>
      <c r="ZB56" s="114"/>
      <c r="ZC56" s="114"/>
      <c r="ZD56" s="114"/>
      <c r="ZE56" s="114"/>
      <c r="ZF56" s="114"/>
      <c r="ZG56" s="114"/>
      <c r="ZH56" s="114"/>
      <c r="ZI56" s="114"/>
      <c r="ZJ56" s="114"/>
      <c r="ZK56" s="114"/>
      <c r="ZL56" s="114"/>
      <c r="ZM56" s="114"/>
      <c r="ZN56" s="114"/>
      <c r="ZO56" s="114"/>
      <c r="ZP56" s="114"/>
      <c r="ZQ56" s="114"/>
      <c r="ZR56" s="114"/>
      <c r="ZS56" s="114"/>
      <c r="ZT56" s="114"/>
      <c r="ZU56" s="114"/>
      <c r="ZV56" s="114"/>
      <c r="ZW56" s="114"/>
      <c r="ZX56" s="114"/>
      <c r="ZY56" s="114"/>
      <c r="ZZ56" s="114"/>
      <c r="AAA56" s="114"/>
      <c r="AAB56" s="114"/>
      <c r="AAC56" s="114"/>
      <c r="AAD56" s="114"/>
      <c r="AAE56" s="114"/>
      <c r="AAF56" s="114"/>
      <c r="AAG56" s="114"/>
      <c r="AAH56" s="114"/>
      <c r="AAI56" s="114"/>
      <c r="AAJ56" s="114"/>
      <c r="AAK56" s="114"/>
      <c r="AAL56" s="114"/>
      <c r="AAM56" s="114"/>
      <c r="AAN56" s="114"/>
      <c r="AAO56" s="114"/>
      <c r="AAP56" s="114"/>
      <c r="AAQ56" s="114"/>
      <c r="AAR56" s="114"/>
      <c r="AAS56" s="114"/>
      <c r="AAT56" s="114"/>
      <c r="AAU56" s="114"/>
      <c r="AAV56" s="114"/>
      <c r="AAW56" s="114"/>
      <c r="AAX56" s="114"/>
      <c r="AAY56" s="114"/>
      <c r="AAZ56" s="114"/>
      <c r="ABA56" s="114"/>
      <c r="ABB56" s="114"/>
      <c r="ABC56" s="114"/>
      <c r="ABD56" s="114"/>
      <c r="ABE56" s="114"/>
      <c r="ABF56" s="114"/>
      <c r="ABG56" s="114"/>
      <c r="ABH56" s="114"/>
      <c r="ABI56" s="114"/>
      <c r="ABJ56" s="114"/>
      <c r="ABK56" s="114"/>
      <c r="ABL56" s="114"/>
      <c r="ABM56" s="114"/>
      <c r="ABN56" s="114"/>
      <c r="ABO56" s="114"/>
      <c r="ABP56" s="114"/>
      <c r="ABQ56" s="114"/>
      <c r="ABR56" s="114"/>
      <c r="ABS56" s="114"/>
      <c r="ABT56" s="114"/>
      <c r="ABU56" s="114"/>
      <c r="ABV56" s="114"/>
      <c r="ABW56" s="114"/>
      <c r="ABX56" s="114"/>
      <c r="ABY56" s="114"/>
      <c r="ABZ56" s="114"/>
      <c r="ACA56" s="114"/>
      <c r="ACB56" s="114"/>
      <c r="ACC56" s="114"/>
      <c r="ACD56" s="114"/>
      <c r="ACE56" s="114"/>
      <c r="ACF56" s="114"/>
      <c r="ACG56" s="114"/>
      <c r="ACH56" s="114"/>
      <c r="ACI56" s="114"/>
      <c r="ACJ56" s="114"/>
      <c r="ACK56" s="114"/>
      <c r="ACL56" s="114"/>
      <c r="ACM56" s="114"/>
      <c r="ACN56" s="114"/>
      <c r="ACO56" s="114"/>
      <c r="ACP56" s="114"/>
      <c r="ACQ56" s="114"/>
      <c r="ACR56" s="114"/>
      <c r="ACS56" s="114"/>
      <c r="ACT56" s="114"/>
      <c r="ACU56" s="114"/>
      <c r="ACV56" s="114"/>
      <c r="ACW56" s="114"/>
      <c r="ACX56" s="114"/>
      <c r="ACY56" s="114"/>
      <c r="ACZ56" s="114"/>
      <c r="ADA56" s="114"/>
      <c r="ADB56" s="114"/>
      <c r="ADC56" s="114"/>
      <c r="ADD56" s="114"/>
      <c r="ADE56" s="114"/>
      <c r="ADF56" s="114"/>
      <c r="ADG56" s="114"/>
      <c r="ADH56" s="114"/>
      <c r="ADI56" s="114"/>
      <c r="ADJ56" s="114"/>
      <c r="ADK56" s="114"/>
      <c r="ADL56" s="114"/>
      <c r="ADM56" s="114"/>
      <c r="ADN56" s="114"/>
      <c r="ADO56" s="114"/>
      <c r="ADP56" s="114"/>
      <c r="ADQ56" s="114"/>
      <c r="ADR56" s="114"/>
      <c r="ADS56" s="114"/>
      <c r="ADT56" s="114"/>
      <c r="ADU56" s="114"/>
      <c r="ADV56" s="114"/>
      <c r="ADW56" s="114"/>
      <c r="ADX56" s="114"/>
      <c r="ADY56" s="114"/>
      <c r="ADZ56" s="114"/>
      <c r="AEA56" s="114"/>
      <c r="AEB56" s="114"/>
      <c r="AEC56" s="114"/>
      <c r="AED56" s="114"/>
      <c r="AEE56" s="114"/>
      <c r="AEF56" s="114"/>
      <c r="AEG56" s="114"/>
      <c r="AEH56" s="114"/>
      <c r="AEI56" s="114"/>
      <c r="AEJ56" s="114"/>
      <c r="AEK56" s="114"/>
      <c r="AEL56" s="114"/>
      <c r="AEM56" s="114"/>
      <c r="AEN56" s="114"/>
      <c r="AEO56" s="114"/>
      <c r="AEP56" s="114"/>
      <c r="AEQ56" s="114"/>
      <c r="AER56" s="114"/>
      <c r="AES56" s="114"/>
      <c r="AET56" s="114"/>
      <c r="AEU56" s="114"/>
      <c r="AEV56" s="114"/>
      <c r="AEW56" s="114"/>
      <c r="AEX56" s="114"/>
      <c r="AEY56" s="114"/>
      <c r="AEZ56" s="114"/>
      <c r="AFA56" s="114"/>
      <c r="AFB56" s="114"/>
      <c r="AFC56" s="114"/>
      <c r="AFD56" s="114"/>
      <c r="AFE56" s="114"/>
      <c r="AFF56" s="114"/>
      <c r="AFG56" s="114"/>
      <c r="AFH56" s="114"/>
      <c r="AFI56" s="114"/>
      <c r="AFJ56" s="114"/>
      <c r="AFK56" s="114"/>
      <c r="AFL56" s="114"/>
      <c r="AFM56" s="114"/>
      <c r="AFN56" s="114"/>
      <c r="AFO56" s="114"/>
      <c r="AFP56" s="114"/>
      <c r="AFQ56" s="114"/>
      <c r="AFR56" s="114"/>
      <c r="AFS56" s="114"/>
      <c r="AFT56" s="114"/>
      <c r="AFU56" s="114"/>
      <c r="AFV56" s="114"/>
      <c r="AFW56" s="114"/>
      <c r="AFX56" s="114"/>
      <c r="AFY56" s="114"/>
      <c r="AFZ56" s="114"/>
      <c r="AGA56" s="114"/>
      <c r="AGB56" s="114"/>
      <c r="AGC56" s="114"/>
      <c r="AGD56" s="114"/>
      <c r="AGE56" s="114"/>
      <c r="AGF56" s="114"/>
      <c r="AGG56" s="114"/>
      <c r="AGH56" s="114"/>
      <c r="AGI56" s="114"/>
      <c r="AGJ56" s="114"/>
      <c r="AGK56" s="114"/>
      <c r="AGL56" s="114"/>
      <c r="AGM56" s="114"/>
      <c r="AGN56" s="114"/>
      <c r="AGO56" s="114"/>
      <c r="AGP56" s="114"/>
      <c r="AGQ56" s="114"/>
      <c r="AGR56" s="114"/>
      <c r="AGS56" s="114"/>
      <c r="AGT56" s="114"/>
      <c r="AGU56" s="114"/>
      <c r="AGV56" s="114"/>
      <c r="AGW56" s="114"/>
      <c r="AGX56" s="114"/>
      <c r="AGY56" s="114"/>
      <c r="AGZ56" s="114"/>
      <c r="AHA56" s="114"/>
      <c r="AHB56" s="114"/>
      <c r="AHC56" s="114"/>
      <c r="AHD56" s="114"/>
      <c r="AHE56" s="114"/>
      <c r="AHF56" s="114"/>
      <c r="AHG56" s="114"/>
      <c r="AHH56" s="114"/>
      <c r="AHI56" s="114"/>
      <c r="AHJ56" s="114"/>
      <c r="AHK56" s="114"/>
      <c r="AHL56" s="114"/>
      <c r="AHM56" s="114"/>
      <c r="AHN56" s="114"/>
      <c r="AHO56" s="114"/>
      <c r="AHP56" s="114"/>
      <c r="AHQ56" s="114"/>
      <c r="AHR56" s="114"/>
      <c r="AHS56" s="114"/>
      <c r="AHT56" s="114"/>
      <c r="AHU56" s="114"/>
      <c r="AHV56" s="114"/>
      <c r="AHW56" s="114"/>
      <c r="AHX56" s="114"/>
      <c r="AHY56" s="114"/>
      <c r="AHZ56" s="114"/>
      <c r="AIA56" s="114"/>
      <c r="AIB56" s="114"/>
      <c r="AIC56" s="114"/>
      <c r="AID56" s="114"/>
      <c r="AIE56" s="114"/>
      <c r="AIF56" s="114"/>
      <c r="AIG56" s="114"/>
      <c r="AIH56" s="114"/>
      <c r="AII56" s="114"/>
      <c r="AIJ56" s="114"/>
      <c r="AIK56" s="114"/>
      <c r="AIL56" s="114"/>
      <c r="AIM56" s="114"/>
      <c r="AIN56" s="114"/>
      <c r="AIO56" s="114"/>
      <c r="AIP56" s="114"/>
      <c r="AIQ56" s="114"/>
      <c r="AIR56" s="114"/>
      <c r="AIS56" s="114"/>
      <c r="AIT56" s="114"/>
      <c r="AIU56" s="114"/>
      <c r="AIV56" s="114"/>
      <c r="AIW56" s="114"/>
      <c r="AIX56" s="114"/>
      <c r="AIY56" s="114"/>
      <c r="AIZ56" s="114"/>
      <c r="AJA56" s="114"/>
      <c r="AJB56" s="114"/>
      <c r="AJC56" s="114"/>
      <c r="AJD56" s="114"/>
      <c r="AJE56" s="114"/>
      <c r="AJF56" s="114"/>
      <c r="AJG56" s="114"/>
      <c r="AJH56" s="114"/>
      <c r="AJI56" s="114"/>
      <c r="AJJ56" s="114"/>
      <c r="AJK56" s="114"/>
      <c r="AJL56" s="114"/>
      <c r="AJM56" s="114"/>
      <c r="AJN56" s="114"/>
      <c r="AJO56" s="114"/>
      <c r="AJP56" s="114"/>
      <c r="AJQ56" s="114"/>
      <c r="AJR56" s="114"/>
      <c r="AJS56" s="114"/>
      <c r="AJT56" s="114"/>
      <c r="AJU56" s="114"/>
      <c r="AJV56" s="114"/>
      <c r="AJW56" s="114"/>
      <c r="AJX56" s="114"/>
      <c r="AJY56" s="114"/>
      <c r="AJZ56" s="114"/>
      <c r="AKA56" s="114"/>
      <c r="AKB56" s="114"/>
      <c r="AKC56" s="114"/>
      <c r="AKD56" s="114"/>
      <c r="AKE56" s="114"/>
      <c r="AKF56" s="114"/>
      <c r="AKG56" s="114"/>
      <c r="AKH56" s="114"/>
      <c r="AKI56" s="114"/>
      <c r="AKJ56" s="114"/>
      <c r="AKK56" s="114"/>
      <c r="AKL56" s="114"/>
      <c r="AKM56" s="114"/>
      <c r="AKN56" s="114"/>
      <c r="AKO56" s="114"/>
      <c r="AKP56" s="114"/>
      <c r="AKQ56" s="114"/>
      <c r="AKR56" s="114"/>
      <c r="AKS56" s="114"/>
      <c r="AKT56" s="114"/>
      <c r="AKU56" s="114"/>
      <c r="AKV56" s="114"/>
      <c r="AKW56" s="114"/>
      <c r="AKX56" s="114"/>
      <c r="AKY56" s="114"/>
      <c r="AKZ56" s="114"/>
      <c r="ALA56" s="114"/>
      <c r="ALB56" s="114"/>
      <c r="ALC56" s="114"/>
      <c r="ALD56" s="114"/>
      <c r="ALE56" s="114"/>
      <c r="ALF56" s="114"/>
      <c r="ALG56" s="114"/>
      <c r="ALH56" s="114"/>
      <c r="ALI56" s="114"/>
      <c r="ALJ56" s="114"/>
    </row>
    <row r="57" spans="1:998" s="250" customFormat="1" ht="15" customHeight="1" x14ac:dyDescent="0.25">
      <c r="A57" s="314"/>
      <c r="B57" s="189"/>
      <c r="C57" s="189"/>
      <c r="D57" s="247"/>
      <c r="E57" s="247"/>
      <c r="F57" s="252"/>
      <c r="G57" s="247"/>
      <c r="H57" s="247"/>
      <c r="I57" s="247"/>
      <c r="J57" s="252"/>
      <c r="K57" s="252"/>
      <c r="L57" s="252"/>
      <c r="M57" s="323"/>
      <c r="N57" s="323"/>
      <c r="O57" s="323"/>
      <c r="P57" s="253"/>
      <c r="S57" s="179"/>
      <c r="T57" s="179"/>
      <c r="U57" s="179"/>
      <c r="V57" s="179"/>
      <c r="W57" s="179"/>
      <c r="X57" s="179"/>
      <c r="Y57" s="179"/>
      <c r="Z57" s="179"/>
      <c r="AA57" s="179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114"/>
      <c r="BK57" s="114"/>
      <c r="BL57" s="114"/>
      <c r="BM57" s="114"/>
      <c r="BN57" s="114"/>
      <c r="BO57" s="114"/>
      <c r="BP57" s="114"/>
      <c r="BQ57" s="114"/>
      <c r="BR57" s="114"/>
      <c r="BS57" s="114"/>
      <c r="BT57" s="114"/>
      <c r="BU57" s="114"/>
      <c r="BV57" s="114"/>
      <c r="BW57" s="114"/>
      <c r="BX57" s="114"/>
      <c r="BY57" s="114"/>
      <c r="BZ57" s="114"/>
      <c r="CA57" s="114"/>
      <c r="CB57" s="114"/>
      <c r="CC57" s="114"/>
      <c r="CD57" s="114"/>
      <c r="CE57" s="114"/>
      <c r="CF57" s="114"/>
      <c r="CG57" s="114"/>
      <c r="CH57" s="114"/>
      <c r="CI57" s="114"/>
      <c r="CJ57" s="114"/>
      <c r="CK57" s="114"/>
      <c r="CL57" s="114"/>
      <c r="CM57" s="114"/>
      <c r="CN57" s="114"/>
      <c r="CO57" s="114"/>
      <c r="CP57" s="114"/>
      <c r="CQ57" s="114"/>
      <c r="CR57" s="114"/>
      <c r="CS57" s="114"/>
      <c r="CT57" s="114"/>
      <c r="CU57" s="114"/>
      <c r="CV57" s="114"/>
      <c r="CW57" s="114"/>
      <c r="CX57" s="114"/>
      <c r="CY57" s="114"/>
      <c r="CZ57" s="114"/>
      <c r="DA57" s="114"/>
      <c r="DB57" s="114"/>
      <c r="DC57" s="114"/>
      <c r="DD57" s="114"/>
      <c r="DE57" s="114"/>
      <c r="DF57" s="114"/>
      <c r="DG57" s="114"/>
      <c r="DH57" s="114"/>
      <c r="DI57" s="114"/>
      <c r="DJ57" s="114"/>
      <c r="DK57" s="114"/>
      <c r="DL57" s="114"/>
      <c r="DM57" s="114"/>
      <c r="DN57" s="114"/>
      <c r="DO57" s="114"/>
      <c r="DP57" s="114"/>
      <c r="DQ57" s="114"/>
      <c r="DR57" s="114"/>
      <c r="DS57" s="114"/>
      <c r="DT57" s="114"/>
      <c r="DU57" s="114"/>
      <c r="DV57" s="114"/>
      <c r="DW57" s="114"/>
      <c r="DX57" s="114"/>
      <c r="DY57" s="114"/>
      <c r="DZ57" s="114"/>
      <c r="EA57" s="114"/>
      <c r="EB57" s="114"/>
      <c r="EC57" s="114"/>
      <c r="ED57" s="114"/>
      <c r="EE57" s="114"/>
      <c r="EF57" s="114"/>
      <c r="EG57" s="114"/>
      <c r="EH57" s="114"/>
      <c r="EI57" s="114"/>
      <c r="EJ57" s="114"/>
      <c r="EK57" s="114"/>
      <c r="EL57" s="114"/>
      <c r="EM57" s="114"/>
      <c r="EN57" s="114"/>
      <c r="EO57" s="114"/>
      <c r="EP57" s="114"/>
      <c r="EQ57" s="114"/>
      <c r="ER57" s="114"/>
      <c r="ES57" s="114"/>
      <c r="ET57" s="114"/>
      <c r="EU57" s="114"/>
      <c r="EV57" s="114"/>
      <c r="EW57" s="114"/>
      <c r="EX57" s="114"/>
      <c r="EY57" s="114"/>
      <c r="EZ57" s="114"/>
      <c r="FA57" s="114"/>
      <c r="FB57" s="114"/>
      <c r="FC57" s="114"/>
      <c r="FD57" s="114"/>
      <c r="FE57" s="114"/>
      <c r="FF57" s="114"/>
      <c r="FG57" s="114"/>
      <c r="FH57" s="114"/>
      <c r="FI57" s="114"/>
      <c r="FJ57" s="114"/>
      <c r="FK57" s="114"/>
      <c r="FL57" s="114"/>
      <c r="FM57" s="114"/>
      <c r="FN57" s="114"/>
      <c r="FO57" s="114"/>
      <c r="FP57" s="114"/>
      <c r="FQ57" s="114"/>
      <c r="FR57" s="114"/>
      <c r="FS57" s="114"/>
      <c r="FT57" s="114"/>
      <c r="FU57" s="114"/>
      <c r="FV57" s="114"/>
      <c r="FW57" s="114"/>
      <c r="FX57" s="114"/>
      <c r="FY57" s="114"/>
      <c r="FZ57" s="114"/>
      <c r="GA57" s="114"/>
      <c r="GB57" s="114"/>
      <c r="GC57" s="114"/>
      <c r="GD57" s="114"/>
      <c r="GE57" s="114"/>
      <c r="GF57" s="114"/>
      <c r="GG57" s="114"/>
      <c r="GH57" s="114"/>
      <c r="GI57" s="114"/>
      <c r="GJ57" s="114"/>
      <c r="GK57" s="114"/>
      <c r="GL57" s="114"/>
      <c r="GM57" s="114"/>
      <c r="GN57" s="114"/>
      <c r="GO57" s="114"/>
      <c r="GP57" s="114"/>
      <c r="GQ57" s="114"/>
      <c r="GR57" s="114"/>
      <c r="GS57" s="114"/>
      <c r="GT57" s="114"/>
      <c r="GU57" s="114"/>
      <c r="GV57" s="114"/>
      <c r="GW57" s="114"/>
      <c r="GX57" s="114"/>
      <c r="GY57" s="114"/>
      <c r="GZ57" s="114"/>
      <c r="HA57" s="114"/>
      <c r="HB57" s="114"/>
      <c r="HC57" s="114"/>
      <c r="HD57" s="114"/>
      <c r="HE57" s="114"/>
      <c r="HF57" s="114"/>
      <c r="HG57" s="114"/>
      <c r="HH57" s="114"/>
      <c r="HI57" s="114"/>
      <c r="HJ57" s="114"/>
      <c r="HK57" s="114"/>
      <c r="HL57" s="114"/>
      <c r="HM57" s="114"/>
      <c r="HN57" s="114"/>
      <c r="HO57" s="114"/>
      <c r="HP57" s="114"/>
      <c r="HQ57" s="114"/>
      <c r="HR57" s="114"/>
      <c r="HS57" s="114"/>
      <c r="HT57" s="114"/>
      <c r="HU57" s="114"/>
      <c r="HV57" s="114"/>
      <c r="HW57" s="114"/>
      <c r="HX57" s="114"/>
      <c r="HY57" s="114"/>
      <c r="HZ57" s="114"/>
      <c r="IA57" s="114"/>
      <c r="IB57" s="114"/>
      <c r="IC57" s="114"/>
      <c r="ID57" s="114"/>
      <c r="IE57" s="114"/>
      <c r="IF57" s="114"/>
      <c r="IG57" s="114"/>
      <c r="IH57" s="114"/>
      <c r="II57" s="114"/>
      <c r="IJ57" s="114"/>
      <c r="IK57" s="114"/>
      <c r="IL57" s="114"/>
      <c r="IM57" s="114"/>
      <c r="IN57" s="114"/>
      <c r="IO57" s="114"/>
      <c r="IP57" s="114"/>
      <c r="IQ57" s="114"/>
      <c r="IR57" s="114"/>
      <c r="IS57" s="114"/>
      <c r="IT57" s="114"/>
      <c r="IU57" s="114"/>
      <c r="IV57" s="114"/>
      <c r="IW57" s="114"/>
      <c r="IX57" s="114"/>
      <c r="IY57" s="114"/>
      <c r="IZ57" s="114"/>
      <c r="JA57" s="114"/>
      <c r="JB57" s="114"/>
      <c r="JC57" s="114"/>
      <c r="JD57" s="114"/>
      <c r="JE57" s="114"/>
      <c r="JF57" s="114"/>
      <c r="JG57" s="114"/>
      <c r="JH57" s="114"/>
      <c r="JI57" s="114"/>
      <c r="JJ57" s="114"/>
      <c r="JK57" s="114"/>
      <c r="JL57" s="114"/>
      <c r="JM57" s="114"/>
      <c r="JN57" s="114"/>
      <c r="JO57" s="114"/>
      <c r="JP57" s="114"/>
      <c r="JQ57" s="114"/>
      <c r="JR57" s="114"/>
      <c r="JS57" s="114"/>
      <c r="JT57" s="114"/>
      <c r="JU57" s="114"/>
      <c r="JV57" s="114"/>
      <c r="JW57" s="114"/>
      <c r="JX57" s="114"/>
      <c r="JY57" s="114"/>
      <c r="JZ57" s="114"/>
      <c r="KA57" s="114"/>
      <c r="KB57" s="114"/>
      <c r="KC57" s="114"/>
      <c r="KD57" s="114"/>
      <c r="KE57" s="114"/>
      <c r="KF57" s="114"/>
      <c r="KG57" s="114"/>
      <c r="KH57" s="114"/>
      <c r="KI57" s="114"/>
      <c r="KJ57" s="114"/>
      <c r="KK57" s="114"/>
      <c r="KL57" s="114"/>
      <c r="KM57" s="114"/>
      <c r="KN57" s="114"/>
      <c r="KO57" s="114"/>
      <c r="KP57" s="114"/>
      <c r="KQ57" s="114"/>
      <c r="KR57" s="114"/>
      <c r="KS57" s="114"/>
      <c r="KT57" s="114"/>
      <c r="KU57" s="114"/>
      <c r="KV57" s="114"/>
      <c r="KW57" s="114"/>
      <c r="KX57" s="114"/>
      <c r="KY57" s="114"/>
      <c r="KZ57" s="114"/>
      <c r="LA57" s="114"/>
      <c r="LB57" s="114"/>
      <c r="LC57" s="114"/>
      <c r="LD57" s="114"/>
      <c r="LE57" s="114"/>
      <c r="LF57" s="114"/>
      <c r="LG57" s="114"/>
      <c r="LH57" s="114"/>
      <c r="LI57" s="114"/>
      <c r="LJ57" s="114"/>
      <c r="LK57" s="114"/>
      <c r="LL57" s="114"/>
      <c r="LM57" s="114"/>
      <c r="LN57" s="114"/>
      <c r="LO57" s="114"/>
      <c r="LP57" s="114"/>
      <c r="LQ57" s="114"/>
      <c r="LR57" s="114"/>
      <c r="LS57" s="114"/>
      <c r="LT57" s="114"/>
      <c r="LU57" s="114"/>
      <c r="LV57" s="114"/>
      <c r="LW57" s="114"/>
      <c r="LX57" s="114"/>
      <c r="LY57" s="114"/>
      <c r="LZ57" s="114"/>
      <c r="MA57" s="114"/>
      <c r="MB57" s="114"/>
      <c r="MC57" s="114"/>
      <c r="MD57" s="114"/>
      <c r="ME57" s="114"/>
      <c r="MF57" s="114"/>
      <c r="MG57" s="114"/>
      <c r="MH57" s="114"/>
      <c r="MI57" s="114"/>
      <c r="MJ57" s="114"/>
      <c r="MK57" s="114"/>
      <c r="ML57" s="114"/>
      <c r="MM57" s="114"/>
      <c r="MN57" s="114"/>
      <c r="MO57" s="114"/>
      <c r="MP57" s="114"/>
      <c r="MQ57" s="114"/>
      <c r="MR57" s="114"/>
      <c r="MS57" s="114"/>
      <c r="MT57" s="114"/>
      <c r="MU57" s="114"/>
      <c r="MV57" s="114"/>
      <c r="MW57" s="114"/>
      <c r="MX57" s="114"/>
      <c r="MY57" s="114"/>
      <c r="MZ57" s="114"/>
      <c r="NA57" s="114"/>
      <c r="NB57" s="114"/>
      <c r="NC57" s="114"/>
      <c r="ND57" s="114"/>
      <c r="NE57" s="114"/>
      <c r="NF57" s="114"/>
      <c r="NG57" s="114"/>
      <c r="NH57" s="114"/>
      <c r="NI57" s="114"/>
      <c r="NJ57" s="114"/>
      <c r="NK57" s="114"/>
      <c r="NL57" s="114"/>
      <c r="NM57" s="114"/>
      <c r="NN57" s="114"/>
      <c r="NO57" s="114"/>
      <c r="NP57" s="114"/>
      <c r="NQ57" s="114"/>
      <c r="NR57" s="114"/>
      <c r="NS57" s="114"/>
      <c r="NT57" s="114"/>
      <c r="NU57" s="114"/>
      <c r="NV57" s="114"/>
      <c r="NW57" s="114"/>
      <c r="NX57" s="114"/>
      <c r="NY57" s="114"/>
      <c r="NZ57" s="114"/>
      <c r="OA57" s="114"/>
      <c r="OB57" s="114"/>
      <c r="OC57" s="114"/>
      <c r="OD57" s="114"/>
      <c r="OE57" s="114"/>
      <c r="OF57" s="114"/>
      <c r="OG57" s="114"/>
      <c r="OH57" s="114"/>
      <c r="OI57" s="114"/>
      <c r="OJ57" s="114"/>
      <c r="OK57" s="114"/>
      <c r="OL57" s="114"/>
      <c r="OM57" s="114"/>
      <c r="ON57" s="114"/>
      <c r="OO57" s="114"/>
      <c r="OP57" s="114"/>
      <c r="OQ57" s="114"/>
      <c r="OR57" s="114"/>
      <c r="OS57" s="114"/>
      <c r="OT57" s="114"/>
      <c r="OU57" s="114"/>
      <c r="OV57" s="114"/>
      <c r="OW57" s="114"/>
      <c r="OX57" s="114"/>
      <c r="OY57" s="114"/>
      <c r="OZ57" s="114"/>
      <c r="PA57" s="114"/>
      <c r="PB57" s="114"/>
      <c r="PC57" s="114"/>
      <c r="PD57" s="114"/>
      <c r="PE57" s="114"/>
      <c r="PF57" s="114"/>
      <c r="PG57" s="114"/>
      <c r="PH57" s="114"/>
      <c r="PI57" s="114"/>
      <c r="PJ57" s="114"/>
      <c r="PK57" s="114"/>
      <c r="PL57" s="114"/>
      <c r="PM57" s="114"/>
      <c r="PN57" s="114"/>
      <c r="PO57" s="114"/>
      <c r="PP57" s="114"/>
      <c r="PQ57" s="114"/>
      <c r="PR57" s="114"/>
      <c r="PS57" s="114"/>
      <c r="PT57" s="114"/>
      <c r="PU57" s="114"/>
      <c r="PV57" s="114"/>
      <c r="PW57" s="114"/>
      <c r="PX57" s="114"/>
      <c r="PY57" s="114"/>
      <c r="PZ57" s="114"/>
      <c r="QA57" s="114"/>
      <c r="QB57" s="114"/>
      <c r="QC57" s="114"/>
      <c r="QD57" s="114"/>
      <c r="QE57" s="114"/>
      <c r="QF57" s="114"/>
      <c r="QG57" s="114"/>
      <c r="QH57" s="114"/>
      <c r="QI57" s="114"/>
      <c r="QJ57" s="114"/>
      <c r="QK57" s="114"/>
      <c r="QL57" s="114"/>
      <c r="QM57" s="114"/>
      <c r="QN57" s="114"/>
      <c r="QO57" s="114"/>
      <c r="QP57" s="114"/>
      <c r="QQ57" s="114"/>
      <c r="QR57" s="114"/>
      <c r="QS57" s="114"/>
      <c r="QT57" s="114"/>
      <c r="QU57" s="114"/>
      <c r="QV57" s="114"/>
      <c r="QW57" s="114"/>
      <c r="QX57" s="114"/>
      <c r="QY57" s="114"/>
      <c r="QZ57" s="114"/>
      <c r="RA57" s="114"/>
      <c r="RB57" s="114"/>
      <c r="RC57" s="114"/>
      <c r="RD57" s="114"/>
      <c r="RE57" s="114"/>
      <c r="RF57" s="114"/>
      <c r="RG57" s="114"/>
      <c r="RH57" s="114"/>
      <c r="RI57" s="114"/>
      <c r="RJ57" s="114"/>
      <c r="RK57" s="114"/>
      <c r="RL57" s="114"/>
      <c r="RM57" s="114"/>
      <c r="RN57" s="114"/>
      <c r="RO57" s="114"/>
      <c r="RP57" s="114"/>
      <c r="RQ57" s="114"/>
      <c r="RR57" s="114"/>
      <c r="RS57" s="114"/>
      <c r="RT57" s="114"/>
      <c r="RU57" s="114"/>
      <c r="RV57" s="114"/>
      <c r="RW57" s="114"/>
      <c r="RX57" s="114"/>
      <c r="RY57" s="114"/>
      <c r="RZ57" s="114"/>
      <c r="SA57" s="114"/>
      <c r="SB57" s="114"/>
      <c r="SC57" s="114"/>
      <c r="SD57" s="114"/>
      <c r="SE57" s="114"/>
      <c r="SF57" s="114"/>
      <c r="SG57" s="114"/>
      <c r="SH57" s="114"/>
      <c r="SI57" s="114"/>
      <c r="SJ57" s="114"/>
      <c r="SK57" s="114"/>
      <c r="SL57" s="114"/>
      <c r="SM57" s="114"/>
      <c r="SN57" s="114"/>
      <c r="SO57" s="114"/>
      <c r="SP57" s="114"/>
      <c r="SQ57" s="114"/>
      <c r="SR57" s="114"/>
      <c r="SS57" s="114"/>
      <c r="ST57" s="114"/>
      <c r="SU57" s="114"/>
      <c r="SV57" s="114"/>
      <c r="SW57" s="114"/>
      <c r="SX57" s="114"/>
      <c r="SY57" s="114"/>
      <c r="SZ57" s="114"/>
      <c r="TA57" s="114"/>
      <c r="TB57" s="114"/>
      <c r="TC57" s="114"/>
      <c r="TD57" s="114"/>
      <c r="TE57" s="114"/>
      <c r="TF57" s="114"/>
      <c r="TG57" s="114"/>
      <c r="TH57" s="114"/>
      <c r="TI57" s="114"/>
      <c r="TJ57" s="114"/>
      <c r="TK57" s="114"/>
      <c r="TL57" s="114"/>
      <c r="TM57" s="114"/>
      <c r="TN57" s="114"/>
      <c r="TO57" s="114"/>
      <c r="TP57" s="114"/>
      <c r="TQ57" s="114"/>
      <c r="TR57" s="114"/>
      <c r="TS57" s="114"/>
      <c r="TT57" s="114"/>
      <c r="TU57" s="114"/>
      <c r="TV57" s="114"/>
      <c r="TW57" s="114"/>
      <c r="TX57" s="114"/>
      <c r="TY57" s="114"/>
      <c r="TZ57" s="114"/>
      <c r="UA57" s="114"/>
      <c r="UB57" s="114"/>
      <c r="UC57" s="114"/>
      <c r="UD57" s="114"/>
      <c r="UE57" s="114"/>
      <c r="UF57" s="114"/>
      <c r="UG57" s="114"/>
      <c r="UH57" s="114"/>
      <c r="UI57" s="114"/>
      <c r="UJ57" s="114"/>
      <c r="UK57" s="114"/>
      <c r="UL57" s="114"/>
      <c r="UM57" s="114"/>
      <c r="UN57" s="114"/>
      <c r="UO57" s="114"/>
      <c r="UP57" s="114"/>
      <c r="UQ57" s="114"/>
      <c r="UR57" s="114"/>
      <c r="US57" s="114"/>
      <c r="UT57" s="114"/>
      <c r="UU57" s="114"/>
      <c r="UV57" s="114"/>
      <c r="UW57" s="114"/>
      <c r="UX57" s="114"/>
      <c r="UY57" s="114"/>
      <c r="UZ57" s="114"/>
      <c r="VA57" s="114"/>
      <c r="VB57" s="114"/>
      <c r="VC57" s="114"/>
      <c r="VD57" s="114"/>
      <c r="VE57" s="114"/>
      <c r="VF57" s="114"/>
      <c r="VG57" s="114"/>
      <c r="VH57" s="114"/>
      <c r="VI57" s="114"/>
      <c r="VJ57" s="114"/>
      <c r="VK57" s="114"/>
      <c r="VL57" s="114"/>
      <c r="VM57" s="114"/>
      <c r="VN57" s="114"/>
      <c r="VO57" s="114"/>
      <c r="VP57" s="114"/>
      <c r="VQ57" s="114"/>
      <c r="VR57" s="114"/>
      <c r="VS57" s="114"/>
      <c r="VT57" s="114"/>
      <c r="VU57" s="114"/>
      <c r="VV57" s="114"/>
      <c r="VW57" s="114"/>
      <c r="VX57" s="114"/>
      <c r="VY57" s="114"/>
      <c r="VZ57" s="114"/>
      <c r="WA57" s="114"/>
      <c r="WB57" s="114"/>
      <c r="WC57" s="114"/>
      <c r="WD57" s="114"/>
      <c r="WE57" s="114"/>
      <c r="WF57" s="114"/>
      <c r="WG57" s="114"/>
      <c r="WH57" s="114"/>
      <c r="WI57" s="114"/>
      <c r="WJ57" s="114"/>
      <c r="WK57" s="114"/>
      <c r="WL57" s="114"/>
      <c r="WM57" s="114"/>
      <c r="WN57" s="114"/>
      <c r="WO57" s="114"/>
      <c r="WP57" s="114"/>
      <c r="WQ57" s="114"/>
      <c r="WR57" s="114"/>
      <c r="WS57" s="114"/>
      <c r="WT57" s="114"/>
      <c r="WU57" s="114"/>
      <c r="WV57" s="114"/>
      <c r="WW57" s="114"/>
      <c r="WX57" s="114"/>
      <c r="WY57" s="114"/>
      <c r="WZ57" s="114"/>
      <c r="XA57" s="114"/>
      <c r="XB57" s="114"/>
      <c r="XC57" s="114"/>
      <c r="XD57" s="114"/>
      <c r="XE57" s="114"/>
      <c r="XF57" s="114"/>
      <c r="XG57" s="114"/>
      <c r="XH57" s="114"/>
      <c r="XI57" s="114"/>
      <c r="XJ57" s="114"/>
      <c r="XK57" s="114"/>
      <c r="XL57" s="114"/>
      <c r="XM57" s="114"/>
      <c r="XN57" s="114"/>
      <c r="XO57" s="114"/>
      <c r="XP57" s="114"/>
      <c r="XQ57" s="114"/>
      <c r="XR57" s="114"/>
      <c r="XS57" s="114"/>
      <c r="XT57" s="114"/>
      <c r="XU57" s="114"/>
      <c r="XV57" s="114"/>
      <c r="XW57" s="114"/>
      <c r="XX57" s="114"/>
      <c r="XY57" s="114"/>
      <c r="XZ57" s="114"/>
      <c r="YA57" s="114"/>
      <c r="YB57" s="114"/>
      <c r="YC57" s="114"/>
      <c r="YD57" s="114"/>
      <c r="YE57" s="114"/>
      <c r="YF57" s="114"/>
      <c r="YG57" s="114"/>
      <c r="YH57" s="114"/>
      <c r="YI57" s="114"/>
      <c r="YJ57" s="114"/>
      <c r="YK57" s="114"/>
      <c r="YL57" s="114"/>
      <c r="YM57" s="114"/>
      <c r="YN57" s="114"/>
      <c r="YO57" s="114"/>
      <c r="YP57" s="114"/>
      <c r="YQ57" s="114"/>
      <c r="YR57" s="114"/>
      <c r="YS57" s="114"/>
      <c r="YT57" s="114"/>
      <c r="YU57" s="114"/>
      <c r="YV57" s="114"/>
      <c r="YW57" s="114"/>
      <c r="YX57" s="114"/>
      <c r="YY57" s="114"/>
      <c r="YZ57" s="114"/>
      <c r="ZA57" s="114"/>
      <c r="ZB57" s="114"/>
      <c r="ZC57" s="114"/>
      <c r="ZD57" s="114"/>
      <c r="ZE57" s="114"/>
      <c r="ZF57" s="114"/>
      <c r="ZG57" s="114"/>
      <c r="ZH57" s="114"/>
      <c r="ZI57" s="114"/>
      <c r="ZJ57" s="114"/>
      <c r="ZK57" s="114"/>
      <c r="ZL57" s="114"/>
      <c r="ZM57" s="114"/>
      <c r="ZN57" s="114"/>
      <c r="ZO57" s="114"/>
      <c r="ZP57" s="114"/>
      <c r="ZQ57" s="114"/>
      <c r="ZR57" s="114"/>
      <c r="ZS57" s="114"/>
      <c r="ZT57" s="114"/>
      <c r="ZU57" s="114"/>
      <c r="ZV57" s="114"/>
      <c r="ZW57" s="114"/>
      <c r="ZX57" s="114"/>
      <c r="ZY57" s="114"/>
      <c r="ZZ57" s="114"/>
      <c r="AAA57" s="114"/>
      <c r="AAB57" s="114"/>
      <c r="AAC57" s="114"/>
      <c r="AAD57" s="114"/>
      <c r="AAE57" s="114"/>
      <c r="AAF57" s="114"/>
      <c r="AAG57" s="114"/>
      <c r="AAH57" s="114"/>
      <c r="AAI57" s="114"/>
      <c r="AAJ57" s="114"/>
      <c r="AAK57" s="114"/>
      <c r="AAL57" s="114"/>
      <c r="AAM57" s="114"/>
      <c r="AAN57" s="114"/>
      <c r="AAO57" s="114"/>
      <c r="AAP57" s="114"/>
      <c r="AAQ57" s="114"/>
      <c r="AAR57" s="114"/>
      <c r="AAS57" s="114"/>
      <c r="AAT57" s="114"/>
      <c r="AAU57" s="114"/>
      <c r="AAV57" s="114"/>
      <c r="AAW57" s="114"/>
      <c r="AAX57" s="114"/>
      <c r="AAY57" s="114"/>
      <c r="AAZ57" s="114"/>
      <c r="ABA57" s="114"/>
      <c r="ABB57" s="114"/>
      <c r="ABC57" s="114"/>
      <c r="ABD57" s="114"/>
      <c r="ABE57" s="114"/>
      <c r="ABF57" s="114"/>
      <c r="ABG57" s="114"/>
      <c r="ABH57" s="114"/>
      <c r="ABI57" s="114"/>
      <c r="ABJ57" s="114"/>
      <c r="ABK57" s="114"/>
      <c r="ABL57" s="114"/>
      <c r="ABM57" s="114"/>
      <c r="ABN57" s="114"/>
      <c r="ABO57" s="114"/>
      <c r="ABP57" s="114"/>
      <c r="ABQ57" s="114"/>
      <c r="ABR57" s="114"/>
      <c r="ABS57" s="114"/>
      <c r="ABT57" s="114"/>
      <c r="ABU57" s="114"/>
      <c r="ABV57" s="114"/>
      <c r="ABW57" s="114"/>
      <c r="ABX57" s="114"/>
      <c r="ABY57" s="114"/>
      <c r="ABZ57" s="114"/>
      <c r="ACA57" s="114"/>
      <c r="ACB57" s="114"/>
      <c r="ACC57" s="114"/>
      <c r="ACD57" s="114"/>
      <c r="ACE57" s="114"/>
      <c r="ACF57" s="114"/>
      <c r="ACG57" s="114"/>
      <c r="ACH57" s="114"/>
      <c r="ACI57" s="114"/>
      <c r="ACJ57" s="114"/>
      <c r="ACK57" s="114"/>
      <c r="ACL57" s="114"/>
      <c r="ACM57" s="114"/>
      <c r="ACN57" s="114"/>
      <c r="ACO57" s="114"/>
      <c r="ACP57" s="114"/>
      <c r="ACQ57" s="114"/>
      <c r="ACR57" s="114"/>
      <c r="ACS57" s="114"/>
      <c r="ACT57" s="114"/>
      <c r="ACU57" s="114"/>
      <c r="ACV57" s="114"/>
      <c r="ACW57" s="114"/>
      <c r="ACX57" s="114"/>
      <c r="ACY57" s="114"/>
      <c r="ACZ57" s="114"/>
      <c r="ADA57" s="114"/>
      <c r="ADB57" s="114"/>
      <c r="ADC57" s="114"/>
      <c r="ADD57" s="114"/>
      <c r="ADE57" s="114"/>
      <c r="ADF57" s="114"/>
      <c r="ADG57" s="114"/>
      <c r="ADH57" s="114"/>
      <c r="ADI57" s="114"/>
      <c r="ADJ57" s="114"/>
      <c r="ADK57" s="114"/>
      <c r="ADL57" s="114"/>
      <c r="ADM57" s="114"/>
      <c r="ADN57" s="114"/>
      <c r="ADO57" s="114"/>
      <c r="ADP57" s="114"/>
      <c r="ADQ57" s="114"/>
      <c r="ADR57" s="114"/>
      <c r="ADS57" s="114"/>
      <c r="ADT57" s="114"/>
      <c r="ADU57" s="114"/>
      <c r="ADV57" s="114"/>
      <c r="ADW57" s="114"/>
      <c r="ADX57" s="114"/>
      <c r="ADY57" s="114"/>
      <c r="ADZ57" s="114"/>
      <c r="AEA57" s="114"/>
      <c r="AEB57" s="114"/>
      <c r="AEC57" s="114"/>
      <c r="AED57" s="114"/>
      <c r="AEE57" s="114"/>
      <c r="AEF57" s="114"/>
      <c r="AEG57" s="114"/>
      <c r="AEH57" s="114"/>
      <c r="AEI57" s="114"/>
      <c r="AEJ57" s="114"/>
      <c r="AEK57" s="114"/>
      <c r="AEL57" s="114"/>
      <c r="AEM57" s="114"/>
      <c r="AEN57" s="114"/>
      <c r="AEO57" s="114"/>
      <c r="AEP57" s="114"/>
      <c r="AEQ57" s="114"/>
      <c r="AER57" s="114"/>
      <c r="AES57" s="114"/>
      <c r="AET57" s="114"/>
      <c r="AEU57" s="114"/>
      <c r="AEV57" s="114"/>
      <c r="AEW57" s="114"/>
      <c r="AEX57" s="114"/>
      <c r="AEY57" s="114"/>
      <c r="AEZ57" s="114"/>
      <c r="AFA57" s="114"/>
      <c r="AFB57" s="114"/>
      <c r="AFC57" s="114"/>
      <c r="AFD57" s="114"/>
      <c r="AFE57" s="114"/>
      <c r="AFF57" s="114"/>
      <c r="AFG57" s="114"/>
      <c r="AFH57" s="114"/>
      <c r="AFI57" s="114"/>
      <c r="AFJ57" s="114"/>
      <c r="AFK57" s="114"/>
      <c r="AFL57" s="114"/>
      <c r="AFM57" s="114"/>
      <c r="AFN57" s="114"/>
      <c r="AFO57" s="114"/>
      <c r="AFP57" s="114"/>
      <c r="AFQ57" s="114"/>
      <c r="AFR57" s="114"/>
      <c r="AFS57" s="114"/>
      <c r="AFT57" s="114"/>
      <c r="AFU57" s="114"/>
      <c r="AFV57" s="114"/>
      <c r="AFW57" s="114"/>
      <c r="AFX57" s="114"/>
      <c r="AFY57" s="114"/>
      <c r="AFZ57" s="114"/>
      <c r="AGA57" s="114"/>
      <c r="AGB57" s="114"/>
      <c r="AGC57" s="114"/>
      <c r="AGD57" s="114"/>
      <c r="AGE57" s="114"/>
      <c r="AGF57" s="114"/>
      <c r="AGG57" s="114"/>
      <c r="AGH57" s="114"/>
      <c r="AGI57" s="114"/>
      <c r="AGJ57" s="114"/>
      <c r="AGK57" s="114"/>
      <c r="AGL57" s="114"/>
      <c r="AGM57" s="114"/>
      <c r="AGN57" s="114"/>
      <c r="AGO57" s="114"/>
      <c r="AGP57" s="114"/>
      <c r="AGQ57" s="114"/>
      <c r="AGR57" s="114"/>
      <c r="AGS57" s="114"/>
      <c r="AGT57" s="114"/>
      <c r="AGU57" s="114"/>
      <c r="AGV57" s="114"/>
      <c r="AGW57" s="114"/>
      <c r="AGX57" s="114"/>
      <c r="AGY57" s="114"/>
      <c r="AGZ57" s="114"/>
      <c r="AHA57" s="114"/>
      <c r="AHB57" s="114"/>
      <c r="AHC57" s="114"/>
      <c r="AHD57" s="114"/>
      <c r="AHE57" s="114"/>
      <c r="AHF57" s="114"/>
      <c r="AHG57" s="114"/>
      <c r="AHH57" s="114"/>
      <c r="AHI57" s="114"/>
      <c r="AHJ57" s="114"/>
      <c r="AHK57" s="114"/>
      <c r="AHL57" s="114"/>
      <c r="AHM57" s="114"/>
      <c r="AHN57" s="114"/>
      <c r="AHO57" s="114"/>
      <c r="AHP57" s="114"/>
      <c r="AHQ57" s="114"/>
      <c r="AHR57" s="114"/>
      <c r="AHS57" s="114"/>
      <c r="AHT57" s="114"/>
      <c r="AHU57" s="114"/>
      <c r="AHV57" s="114"/>
      <c r="AHW57" s="114"/>
      <c r="AHX57" s="114"/>
      <c r="AHY57" s="114"/>
      <c r="AHZ57" s="114"/>
      <c r="AIA57" s="114"/>
      <c r="AIB57" s="114"/>
      <c r="AIC57" s="114"/>
      <c r="AID57" s="114"/>
      <c r="AIE57" s="114"/>
      <c r="AIF57" s="114"/>
      <c r="AIG57" s="114"/>
      <c r="AIH57" s="114"/>
      <c r="AII57" s="114"/>
      <c r="AIJ57" s="114"/>
      <c r="AIK57" s="114"/>
      <c r="AIL57" s="114"/>
      <c r="AIM57" s="114"/>
      <c r="AIN57" s="114"/>
      <c r="AIO57" s="114"/>
      <c r="AIP57" s="114"/>
      <c r="AIQ57" s="114"/>
      <c r="AIR57" s="114"/>
      <c r="AIS57" s="114"/>
      <c r="AIT57" s="114"/>
      <c r="AIU57" s="114"/>
      <c r="AIV57" s="114"/>
      <c r="AIW57" s="114"/>
      <c r="AIX57" s="114"/>
      <c r="AIY57" s="114"/>
      <c r="AIZ57" s="114"/>
      <c r="AJA57" s="114"/>
      <c r="AJB57" s="114"/>
      <c r="AJC57" s="114"/>
      <c r="AJD57" s="114"/>
      <c r="AJE57" s="114"/>
      <c r="AJF57" s="114"/>
      <c r="AJG57" s="114"/>
      <c r="AJH57" s="114"/>
      <c r="AJI57" s="114"/>
      <c r="AJJ57" s="114"/>
      <c r="AJK57" s="114"/>
      <c r="AJL57" s="114"/>
      <c r="AJM57" s="114"/>
      <c r="AJN57" s="114"/>
      <c r="AJO57" s="114"/>
      <c r="AJP57" s="114"/>
      <c r="AJQ57" s="114"/>
      <c r="AJR57" s="114"/>
      <c r="AJS57" s="114"/>
      <c r="AJT57" s="114"/>
      <c r="AJU57" s="114"/>
      <c r="AJV57" s="114"/>
      <c r="AJW57" s="114"/>
      <c r="AJX57" s="114"/>
      <c r="AJY57" s="114"/>
      <c r="AJZ57" s="114"/>
      <c r="AKA57" s="114"/>
      <c r="AKB57" s="114"/>
      <c r="AKC57" s="114"/>
      <c r="AKD57" s="114"/>
      <c r="AKE57" s="114"/>
      <c r="AKF57" s="114"/>
      <c r="AKG57" s="114"/>
      <c r="AKH57" s="114"/>
      <c r="AKI57" s="114"/>
      <c r="AKJ57" s="114"/>
      <c r="AKK57" s="114"/>
      <c r="AKL57" s="114"/>
      <c r="AKM57" s="114"/>
      <c r="AKN57" s="114"/>
      <c r="AKO57" s="114"/>
      <c r="AKP57" s="114"/>
      <c r="AKQ57" s="114"/>
      <c r="AKR57" s="114"/>
      <c r="AKS57" s="114"/>
      <c r="AKT57" s="114"/>
      <c r="AKU57" s="114"/>
      <c r="AKV57" s="114"/>
      <c r="AKW57" s="114"/>
      <c r="AKX57" s="114"/>
      <c r="AKY57" s="114"/>
      <c r="AKZ57" s="114"/>
      <c r="ALA57" s="114"/>
      <c r="ALB57" s="114"/>
      <c r="ALC57" s="114"/>
      <c r="ALD57" s="114"/>
      <c r="ALE57" s="114"/>
      <c r="ALF57" s="114"/>
      <c r="ALG57" s="114"/>
      <c r="ALH57" s="114"/>
      <c r="ALI57" s="114"/>
      <c r="ALJ57" s="114"/>
    </row>
    <row r="59" spans="1:998" ht="15" customHeight="1" x14ac:dyDescent="0.25">
      <c r="Q59" s="179" t="s">
        <v>554</v>
      </c>
      <c r="Y59" s="179" t="s">
        <v>553</v>
      </c>
      <c r="AB59" s="250"/>
    </row>
    <row r="60" spans="1:998" ht="15" customHeight="1" x14ac:dyDescent="0.25">
      <c r="Q60" s="179"/>
      <c r="R60" s="179"/>
      <c r="Z60" s="202" t="s">
        <v>550</v>
      </c>
      <c r="AA60" s="179">
        <v>0</v>
      </c>
    </row>
    <row r="61" spans="1:998" ht="15" customHeight="1" x14ac:dyDescent="0.25">
      <c r="Q61" s="179"/>
      <c r="R61" s="202" t="s">
        <v>549</v>
      </c>
      <c r="S61" s="179">
        <v>0</v>
      </c>
      <c r="Z61" s="202" t="s">
        <v>549</v>
      </c>
      <c r="AA61" s="179">
        <v>0</v>
      </c>
    </row>
    <row r="62" spans="1:998" ht="15" customHeight="1" x14ac:dyDescent="0.25">
      <c r="Q62" s="114"/>
      <c r="R62" s="202" t="s">
        <v>550</v>
      </c>
      <c r="S62" s="179">
        <v>0</v>
      </c>
      <c r="Y62" s="114"/>
      <c r="Z62" s="202" t="s">
        <v>551</v>
      </c>
      <c r="AA62" s="179">
        <v>0</v>
      </c>
    </row>
    <row r="63" spans="1:998" ht="15" customHeight="1" x14ac:dyDescent="0.25">
      <c r="Q63" s="172"/>
      <c r="R63" s="202" t="s">
        <v>551</v>
      </c>
      <c r="S63" s="179" t="s">
        <v>548</v>
      </c>
      <c r="Y63" s="172"/>
      <c r="Z63" s="202" t="s">
        <v>552</v>
      </c>
      <c r="AA63" s="179">
        <v>0</v>
      </c>
    </row>
    <row r="64" spans="1:998" ht="15" customHeight="1" x14ac:dyDescent="0.25">
      <c r="Q64" s="172"/>
      <c r="R64" s="202" t="s">
        <v>552</v>
      </c>
      <c r="S64" s="179" t="s">
        <v>548</v>
      </c>
      <c r="Y64" s="172"/>
      <c r="Z64" s="202"/>
    </row>
    <row r="65" spans="18:25" ht="15" customHeight="1" x14ac:dyDescent="0.25">
      <c r="R65" s="202"/>
      <c r="Y65" s="172"/>
    </row>
    <row r="66" spans="18:25" ht="15" customHeight="1" x14ac:dyDescent="0.25">
      <c r="Y66" s="172"/>
    </row>
  </sheetData>
  <autoFilter ref="B1:E58"/>
  <mergeCells count="5">
    <mergeCell ref="G44:H44"/>
    <mergeCell ref="G1:O1"/>
    <mergeCell ref="G30:H30"/>
    <mergeCell ref="G16:H16"/>
    <mergeCell ref="G2:H2"/>
  </mergeCells>
  <conditionalFormatting sqref="B3:C3 B6:C6 B9:C9 B12:C12 D2:E2 B17:C17 B20:C20 B23:C23 B26:C26 B31:C31 B34:C34 B37:C37 B40:C40 B45:C45 B48:C48 B51:C51 B54:C54">
    <cfRule type="cellIs" dxfId="2" priority="4" operator="equal">
      <formula>FALSE</formula>
    </cfRule>
  </conditionalFormatting>
  <conditionalFormatting sqref="D2:E2 D16:E16 D30:E30 D44:E44">
    <cfRule type="cellIs" dxfId="1" priority="3" operator="equal">
      <formula>0</formula>
    </cfRule>
  </conditionalFormatting>
  <conditionalFormatting sqref="D3:E3 D6:E6 D9:E9 D12:E12 D17:E17 D20:E20 D23:E23 D26:E26 D31:E31 D34:E34 D37:E37 D40:E40 D45:E45 D48:E48 D51:E51 D54:E54">
    <cfRule type="cellIs" dxfId="0" priority="1" operator="equal">
      <formula>0</formula>
    </cfRule>
  </conditionalFormatting>
  <pageMargins left="0" right="0" top="0.39410000000000006" bottom="0.39410000000000006" header="0" footer="0"/>
  <pageSetup orientation="portrait" horizontalDpi="4294967293" verticalDpi="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7139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5</vt:i4>
      </vt:variant>
    </vt:vector>
  </HeadingPairs>
  <TitlesOfParts>
    <vt:vector size="28" baseType="lpstr">
      <vt:lpstr>consts</vt:lpstr>
      <vt:lpstr>Ez</vt:lpstr>
      <vt:lpstr>PFactory</vt:lpstr>
      <vt:lpstr>Func</vt:lpstr>
      <vt:lpstr>Prop</vt:lpstr>
      <vt:lpstr>EFactory</vt:lpstr>
      <vt:lpstr>cfg.param</vt:lpstr>
      <vt:lpstr>dim Actual</vt:lpstr>
      <vt:lpstr>p&amp;s</vt:lpstr>
      <vt:lpstr>Easer</vt:lpstr>
      <vt:lpstr>ECalc</vt:lpstr>
      <vt:lpstr>EBezier</vt:lpstr>
      <vt:lpstr>Easy</vt:lpstr>
      <vt:lpstr>Easies</vt:lpstr>
      <vt:lpstr>AFrame</vt:lpstr>
      <vt:lpstr>ACues</vt:lpstr>
      <vt:lpstr>presets</vt:lpstr>
      <vt:lpstr>hsl_hwb</vt:lpstr>
      <vt:lpstr>color</vt:lpstr>
      <vt:lpstr>eases</vt:lpstr>
      <vt:lpstr>devices</vt:lpstr>
      <vt:lpstr>Sheet1</vt:lpstr>
      <vt:lpstr>Sheet1 (2)</vt:lpstr>
      <vt:lpstr>Func!Criteria</vt:lpstr>
      <vt:lpstr>dist2</vt:lpstr>
      <vt:lpstr>Func!Extract</vt:lpstr>
      <vt:lpstr>mid</vt:lpstr>
      <vt:lpstr>pow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Sideways S</dc:creator>
  <cp:lastModifiedBy>James Strater</cp:lastModifiedBy>
  <cp:revision>165</cp:revision>
  <cp:lastPrinted>2024-02-29T15:21:49Z</cp:lastPrinted>
  <dcterms:created xsi:type="dcterms:W3CDTF">2023-04-17T12:10:04Z</dcterms:created>
  <dcterms:modified xsi:type="dcterms:W3CDTF">2024-09-07T17:39:03Z</dcterms:modified>
</cp:coreProperties>
</file>