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ia\Desktop\homework\"/>
    </mc:Choice>
  </mc:AlternateContent>
  <xr:revisionPtr revIDLastSave="0" documentId="13_ncr:1_{7E51E1D4-A07E-4946-9509-02AE48FD31D0}" xr6:coauthVersionLast="47" xr6:coauthVersionMax="47" xr10:uidLastSave="{00000000-0000-0000-0000-000000000000}"/>
  <bookViews>
    <workbookView xWindow="-25200" yWindow="0" windowWidth="16965" windowHeight="13215" firstSheet="4" activeTab="6" xr2:uid="{00000000-000D-0000-FFFF-FFFF00000000}"/>
  </bookViews>
  <sheets>
    <sheet name="pCategory" sheetId="4" r:id="rId1"/>
    <sheet name="pSubCategory" sheetId="5" r:id="rId2"/>
    <sheet name="pCountry" sheetId="6" r:id="rId3"/>
    <sheet name="pYears" sheetId="8" r:id="rId4"/>
    <sheet name="Crowdfunding" sheetId="1" r:id="rId5"/>
    <sheet name="tGoals" sheetId="9" r:id="rId6"/>
    <sheet name="Sheet2" sheetId="10" r:id="rId7"/>
  </sheets>
  <definedNames>
    <definedName name="_xlnm._FilterDatabase" localSheetId="4" hidden="1">Crowdfunding!$A$1:$U$1001</definedName>
    <definedName name="_xlcn.WorksheetConnection_CrowdfundingAT1" hidden="1">Crowdfunding!$A:$T</definedName>
  </definedNames>
  <calcPr calcId="191029"/>
  <pivotCaches>
    <pivotCache cacheId="0" r:id="rId8"/>
    <pivotCache cacheId="1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  <x16:modelTimeGrouping tableName="Range" columnName="Date Ended Conversion" columnId="Date Ended Conversion">
                <x16:calculatedTimeColumn columnName="Date Ended Conversion (Year)" columnId="Date Ended Conversion (Year)" contentType="years" isSelected="1"/>
                <x16:calculatedTimeColumn columnName="Date Ended Conversion (Quarter)" columnId="Date Ended Conversion (Quarter)" contentType="quarters" isSelected="1"/>
                <x16:calculatedTimeColumn columnName="Date Ended Conversion (Month Index)" columnId="Date Ended Conversion (Month Index)" contentType="monthsindex" isSelected="1"/>
                <x16:calculatedTimeColumn columnName="Date Ended Conversion (Month)" columnId="Date End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0" l="1"/>
  <c r="J15" i="10"/>
  <c r="J12" i="10"/>
  <c r="J9" i="10"/>
  <c r="J6" i="10"/>
  <c r="J3" i="10"/>
  <c r="H18" i="10"/>
  <c r="H15" i="10"/>
  <c r="H12" i="10"/>
  <c r="H9" i="10"/>
  <c r="H6" i="10"/>
  <c r="H3" i="10"/>
  <c r="D13" i="9"/>
  <c r="D12" i="9"/>
  <c r="D11" i="9"/>
  <c r="D10" i="9"/>
  <c r="D9" i="9"/>
  <c r="D8" i="9"/>
  <c r="D7" i="9"/>
  <c r="D6" i="9"/>
  <c r="D5" i="9"/>
  <c r="D4" i="9"/>
  <c r="D3" i="9"/>
  <c r="D2" i="9"/>
  <c r="C13" i="9"/>
  <c r="C12" i="9"/>
  <c r="C11" i="9"/>
  <c r="C10" i="9"/>
  <c r="C9" i="9"/>
  <c r="C8" i="9"/>
  <c r="C7" i="9"/>
  <c r="C6" i="9"/>
  <c r="C5" i="9"/>
  <c r="C4" i="9"/>
  <c r="C3" i="9"/>
  <c r="B13" i="9"/>
  <c r="B12" i="9"/>
  <c r="B11" i="9"/>
  <c r="B10" i="9"/>
  <c r="B9" i="9"/>
  <c r="B8" i="9"/>
  <c r="B7" i="9"/>
  <c r="B6" i="9"/>
  <c r="B5" i="9"/>
  <c r="B4" i="9"/>
  <c r="B3" i="9"/>
  <c r="C2" i="9"/>
  <c r="B2" i="9"/>
  <c r="F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7" i="9" l="1"/>
  <c r="H7" i="9" s="1"/>
  <c r="E9" i="9"/>
  <c r="F9" i="9" s="1"/>
  <c r="E8" i="9"/>
  <c r="G8" i="9" s="1"/>
  <c r="E10" i="9"/>
  <c r="H10" i="9" s="1"/>
  <c r="E2" i="9"/>
  <c r="F2" i="9" s="1"/>
  <c r="E6" i="9"/>
  <c r="H6" i="9" s="1"/>
  <c r="E13" i="9"/>
  <c r="H13" i="9" s="1"/>
  <c r="E5" i="9"/>
  <c r="F5" i="9" s="1"/>
  <c r="E12" i="9"/>
  <c r="G12" i="9" s="1"/>
  <c r="E4" i="9"/>
  <c r="H4" i="9" s="1"/>
  <c r="E11" i="9"/>
  <c r="F11" i="9" s="1"/>
  <c r="E3" i="9"/>
  <c r="G3" i="9" s="1"/>
  <c r="G9" i="9" l="1"/>
  <c r="H9" i="9"/>
  <c r="G7" i="9"/>
  <c r="F7" i="9"/>
  <c r="F10" i="9"/>
  <c r="G10" i="9"/>
  <c r="G2" i="9"/>
  <c r="F8" i="9"/>
  <c r="F12" i="9"/>
  <c r="H8" i="9"/>
  <c r="F4" i="9"/>
  <c r="G4" i="9"/>
  <c r="H11" i="9"/>
  <c r="F6" i="9"/>
  <c r="H3" i="9"/>
  <c r="F13" i="9"/>
  <c r="G13" i="9"/>
  <c r="H12" i="9"/>
  <c r="G5" i="9"/>
  <c r="H2" i="9"/>
  <c r="G11" i="9"/>
  <c r="G6" i="9"/>
  <c r="H5" i="9"/>
  <c r="F3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77D965-CB4A-4E6E-BEF4-882D5AAF4A7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CF0F625-D88D-4669-B033-B58098D445B1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<sst xmlns="http://schemas.openxmlformats.org/spreadsheetml/2006/main" count="7108" uniqueCount="2117">
  <si>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</si>
  <si>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</si>
  <si>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</si>
  <si>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</si>
  <si>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</si>
  <si>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</si>
  <si>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</si>
  <si>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</si>
  <si>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</si>
  <si>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</si>
  <si>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</si>
  <si>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</si>
  <si>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</si>
  <si>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</si>
  <si>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</si>
  <si>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</si>
  <si>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</si>
  <si>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</si>
  <si>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</si>
  <si>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</si>
  <si>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</si>
  <si>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</si>
  <si>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</si>
  <si>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</si>
  <si>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</si>
  <si>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</si>
  <si>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</si>
  <si>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</si>
  <si>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</si>
  <si>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</si>
  <si>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</si>
  <si>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</si>
  <si>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</si>
  <si>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</si>
  <si>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</si>
  <si>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</si>
  <si>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</si>
  <si>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</si>
  <si>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</si>
  <si>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</si>
  <si>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</si>
  <si>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</si>
  <si>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</si>
  <si>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</si>
  <si>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</si>
  <si>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</si>
  <si>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</si>
  <si>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</si>
  <si>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</si>
  <si>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</si>
  <si>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</si>
  <si>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</si>
  <si>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</si>
  <si>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</si>
  <si>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</si>
  <si>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</si>
  <si>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</si>
  <si>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</si>
  <si>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</si>
  <si>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</si>
  <si>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</si>
  <si>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</si>
  <si>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</si>
  <si>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</si>
  <si>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</si>
  <si>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</si>
  <si>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</si>
  <si>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</si>
  <si>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</si>
  <si>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</si>
  <si>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</si>
  <si>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</si>
  <si>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</si>
  <si>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</si>
  <si>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</si>
  <si>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</si>
  <si>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</si>
  <si>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</si>
  <si>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</si>
  <si>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</si>
  <si>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</si>
  <si>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</si>
  <si>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</si>
  <si>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</si>
  <si>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</si>
  <si>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</si>
  <si>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</si>
  <si>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</si>
  <si>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</si>
  <si>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</si>
  <si>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</si>
  <si>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</si>
  <si>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</si>
  <si>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</si>
  <si>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</si>
  <si>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</si>
  <si>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</si>
  <si>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</si>
  <si>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</si>
  <si>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</si>
  <si>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</si>
  <si>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</si>
  <si>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</si>
  <si>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</si>
  <si>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</si>
  <si>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</si>
  <si>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</si>
  <si>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</si>
  <si>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</si>
  <si>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</si>
  <si>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</si>
  <si>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</si>
  <si>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</si>
  <si>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</si>
  <si>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</si>
  <si>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</si>
  <si>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</si>
  <si>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</si>
  <si>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</si>
  <si>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</si>
  <si>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</si>
  <si>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</si>
  <si>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</si>
  <si>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</si>
  <si>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</si>
  <si>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</si>
  <si>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</si>
  <si>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</si>
  <si>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</si>
  <si>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</si>
  <si>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</si>
  <si>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</si>
  <si>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</si>
  <si>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</si>
  <si>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</si>
  <si>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</si>
  <si>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</si>
  <si>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</si>
  <si>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</si>
  <si>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</si>
  <si>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</si>
  <si>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</si>
  <si>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</si>
  <si>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</si>
  <si>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</si>
  <si>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</si>
  <si>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</si>
  <si>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</si>
  <si>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</si>
  <si>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</si>
  <si>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</si>
  <si>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</si>
  <si>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</si>
  <si>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</si>
  <si>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</si>
  <si>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</si>
  <si>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</si>
  <si>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</si>
  <si>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</si>
  <si>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</si>
  <si>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</si>
  <si>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</si>
  <si>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</si>
  <si>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</si>
  <si>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</si>
  <si>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</si>
  <si>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</si>
  <si>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</si>
  <si>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</si>
  <si>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</si>
  <si>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</si>
  <si>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</si>
  <si>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</si>
  <si>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</si>
  <si>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</si>
  <si>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</si>
  <si>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</si>
  <si>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</si>
  <si>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</si>
  <si>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</si>
  <si>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</si>
  <si>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</si>
  <si>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</si>
  <si>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</si>
  <si>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</si>
  <si>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</si>
  <si>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</si>
  <si>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</si>
  <si>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</si>
  <si>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</si>
  <si>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</si>
  <si>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</si>
  <si>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</si>
  <si>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</si>
  <si>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</si>
  <si>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</si>
  <si>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</si>
  <si>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</si>
  <si>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</si>
  <si>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</si>
  <si>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</si>
  <si>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</si>
  <si>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</si>
  <si>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</si>
  <si>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</si>
  <si>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</si>
  <si>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</si>
  <si>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</si>
  <si>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</si>
  <si>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</si>
  <si>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</si>
  <si>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</si>
  <si>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</si>
  <si>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</si>
  <si>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</si>
  <si>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</si>
  <si>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</si>
  <si>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</si>
  <si>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</si>
  <si>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</si>
  <si>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</si>
  <si>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</si>
  <si>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</si>
  <si>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</si>
  <si>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</si>
  <si>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</si>
  <si>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</si>
  <si>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</si>
  <si>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</si>
  <si>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</si>
  <si>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</si>
  <si>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</si>
  <si>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</si>
  <si>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</si>
  <si>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</si>
  <si>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</si>
  <si>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</si>
  <si>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</si>
  <si>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</si>
  <si>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</si>
  <si>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</si>
  <si>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</si>
  <si>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</si>
  <si>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</si>
  <si>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</si>
  <si>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</si>
  <si>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</si>
  <si>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</si>
  <si>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</si>
  <si>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</si>
  <si>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</si>
  <si>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</si>
  <si>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</si>
  <si>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</si>
  <si>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</si>
  <si>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</si>
  <si>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</si>
  <si>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</si>
  <si>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</si>
  <si>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</si>
  <si>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</si>
  <si>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</si>
  <si>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</si>
  <si>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</si>
  <si>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</si>
  <si>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</si>
  <si>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</si>
  <si>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</si>
  <si>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</si>
  <si>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</si>
  <si>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</si>
  <si>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</si>
  <si>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</si>
  <si>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</si>
  <si>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</si>
  <si>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</si>
  <si>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</si>
  <si>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</si>
  <si>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</si>
  <si>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</si>
  <si>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</si>
  <si>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</si>
  <si>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</si>
  <si>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</si>
  <si>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</si>
  <si>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</si>
  <si>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</si>
  <si>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</si>
  <si>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</si>
  <si>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</si>
  <si>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</si>
  <si>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</si>
  <si>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</si>
  <si>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</si>
  <si>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</si>
  <si>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</si>
  <si>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</si>
  <si>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</si>
  <si>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</si>
  <si>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</si>
  <si>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</si>
  <si>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</si>
  <si>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</si>
  <si>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</si>
  <si>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</si>
  <si>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</si>
  <si>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</si>
  <si>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</si>
  <si>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</si>
  <si>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</si>
  <si>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</si>
  <si>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</si>
  <si>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</si>
  <si>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</si>
  <si>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</si>
  <si>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</si>
  <si>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</si>
  <si>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</si>
  <si>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</si>
  <si>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</si>
  <si>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</si>
  <si>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</si>
  <si>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</si>
  <si>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</si>
  <si>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</si>
  <si>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</si>
  <si>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</si>
  <si>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</si>
  <si>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</si>
  <si>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</si>
  <si>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</si>
  <si>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</si>
  <si>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</si>
  <si>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</si>
  <si>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</si>
  <si>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</si>
  <si>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</si>
  <si>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</si>
  <si>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</si>
  <si>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</si>
  <si>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</si>
  <si>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</si>
  <si>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</si>
  <si>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</si>
  <si>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</si>
  <si>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</si>
  <si>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</si>
  <si>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</si>
  <si>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</si>
  <si>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</si>
  <si>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</si>
  <si>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</si>
  <si>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</si>
  <si>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</si>
  <si>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</si>
  <si>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</si>
  <si>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</si>
  <si>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</si>
  <si>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</si>
  <si>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</si>
  <si>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</si>
  <si>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</si>
  <si>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</si>
  <si>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</si>
  <si>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</si>
  <si>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</si>
  <si>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</si>
  <si>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</si>
  <si>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</si>
  <si>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</si>
  <si>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</si>
  <si>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</si>
  <si>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</si>
  <si>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</si>
  <si>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</si>
  <si>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</si>
  <si>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</si>
  <si>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</si>
  <si>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</si>
  <si>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</si>
  <si>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</si>
  <si>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</si>
  <si>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</si>
  <si>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</si>
  <si>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</si>
  <si>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</si>
  <si>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</si>
  <si>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</si>
  <si>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</si>
  <si>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</si>
  <si>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</si>
  <si>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</si>
  <si>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</si>
  <si>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</si>
  <si>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</si>
  <si>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</si>
  <si>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</si>
  <si>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</si>
  <si>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</si>
  <si>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</si>
  <si>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</si>
  <si>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</si>
  <si>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</si>
  <si>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</si>
  <si>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</si>
  <si>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</si>
  <si>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</si>
  <si>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</si>
  <si>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</si>
  <si>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</si>
  <si>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</si>
  <si>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</si>
  <si>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</si>
  <si>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</si>
  <si>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</si>
  <si>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</si>
  <si>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</si>
  <si>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</si>
  <si>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</si>
  <si>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</si>
  <si>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</si>
  <si>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</si>
  <si>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</si>
  <si>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</si>
  <si>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</si>
  <si>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</si>
  <si>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</si>
  <si>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</si>
  <si>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</si>
  <si>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</si>
  <si>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</si>
  <si>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</si>
  <si>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</si>
  <si>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</si>
  <si>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</si>
  <si>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</si>
  <si>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</si>
  <si>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</si>
  <si>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</si>
  <si>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</si>
  <si>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</si>
  <si>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</si>
  <si>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</si>
  <si>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</si>
  <si>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</si>
  <si>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</si>
  <si>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</si>
  <si>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</si>
  <si>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</si>
  <si>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</si>
  <si>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</si>
  <si>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</si>
  <si>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</si>
  <si>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</si>
  <si>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</si>
  <si>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</si>
  <si>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</si>
  <si>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</si>
  <si>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</si>
  <si>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</si>
  <si>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</si>
  <si>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</si>
  <si>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</si>
  <si>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</si>
  <si>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</si>
  <si>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</si>
  <si>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</si>
  <si>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</si>
  <si>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</si>
  <si>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</si>
  <si>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</si>
  <si>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</si>
  <si>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</si>
  <si>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</si>
  <si>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</si>
  <si>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</si>
  <si>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</si>
  <si>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</si>
  <si>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</si>
  <si>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</si>
  <si>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</si>
  <si>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</si>
  <si>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</si>
  <si>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</si>
  <si>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</si>
  <si>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</si>
  <si>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</si>
  <si>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</si>
  <si>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</si>
  <si>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</si>
  <si>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</si>
  <si>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</si>
  <si>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</si>
  <si>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</si>
  <si>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</si>
  <si>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</si>
  <si>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</si>
  <si>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</si>
  <si>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</si>
  <si>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</si>
  <si>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</si>
  <si>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</si>
  <si>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</si>
  <si>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</si>
  <si>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</si>
  <si>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</si>
  <si>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</si>
  <si>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</si>
  <si>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</si>
  <si>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</si>
  <si>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</si>
  <si>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</si>
  <si>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</si>
  <si>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</si>
  <si>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</si>
  <si>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</si>
  <si>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</si>
  <si>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</si>
  <si>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</si>
  <si>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</si>
  <si>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</si>
  <si>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</si>
  <si>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</si>
  <si>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</si>
  <si>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</si>
  <si>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</si>
  <si>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</si>
  <si>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</si>
  <si>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</si>
  <si>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</si>
  <si>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</si>
  <si>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</si>
  <si>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</si>
  <si>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</si>
  <si>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</si>
  <si>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</si>
  <si>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</si>
  <si>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</si>
  <si>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</si>
  <si>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</si>
  <si>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</si>
  <si>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</si>
  <si>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</si>
  <si>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</si>
  <si>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</si>
  <si>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</si>
  <si>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</si>
  <si>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</si>
  <si>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</si>
  <si>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</si>
  <si>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</si>
  <si>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</si>
  <si>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</si>
  <si>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</si>
  <si>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</si>
  <si>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</si>
  <si>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</si>
  <si>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</si>
  <si>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</si>
  <si>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</si>
  <si>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</si>
  <si>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</si>
  <si>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</si>
  <si>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</si>
  <si>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</si>
  <si>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</si>
  <si>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</si>
  <si>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</si>
  <si>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</si>
  <si>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</si>
  <si>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</si>
  <si>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</si>
  <si>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</si>
  <si>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</si>
  <si>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</si>
  <si>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</si>
  <si>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</si>
  <si>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</si>
  <si>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</si>
  <si>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</si>
  <si>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</si>
  <si>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</si>
  <si>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</si>
  <si>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</si>
  <si>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</si>
  <si>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</si>
  <si>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</si>
  <si>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</si>
  <si>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</si>
  <si>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</si>
  <si>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</si>
  <si>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</si>
  <si>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</si>
  <si>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</si>
  <si>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</si>
  <si>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</si>
  <si>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</si>
  <si>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</si>
  <si>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</si>
  <si>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</si>
  <si>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</si>
  <si>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</si>
  <si>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</si>
  <si>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</si>
  <si>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</si>
  <si>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</si>
  <si>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</si>
  <si>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</si>
  <si>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</si>
  <si>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</si>
  <si>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</si>
  <si>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</si>
  <si>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</si>
  <si>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</si>
  <si>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</si>
  <si>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</si>
  <si>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</si>
  <si>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</si>
  <si>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</si>
  <si>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</si>
  <si>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</si>
  <si>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</si>
  <si>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</si>
  <si>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</si>
  <si>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</si>
  <si>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</si>
  <si>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</si>
  <si>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</si>
  <si>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</si>
  <si>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</si>
  <si>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</si>
  <si>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</si>
  <si>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</si>
  <si>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</si>
  <si>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</si>
  <si>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</si>
  <si>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</si>
  <si>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</si>
  <si>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</si>
  <si>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</si>
  <si>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</si>
  <si>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</si>
  <si>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</si>
  <si>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</si>
  <si>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</si>
  <si>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</si>
  <si>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</si>
  <si>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</si>
  <si>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</si>
  <si>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</si>
  <si>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</si>
  <si>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</si>
  <si>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</si>
  <si>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</si>
  <si>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</si>
  <si>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</si>
  <si>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</si>
  <si>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</si>
  <si>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</si>
  <si>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</si>
  <si>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</si>
  <si>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</si>
  <si>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</si>
  <si>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</si>
  <si>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</si>
  <si>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</si>
  <si>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</si>
  <si>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</si>
  <si>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</si>
  <si>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</si>
  <si>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</si>
  <si>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</si>
  <si>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</si>
  <si>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</si>
  <si>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</si>
  <si>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</si>
  <si>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</si>
  <si>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</si>
  <si>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</si>
  <si>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</si>
  <si>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</si>
  <si>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</si>
  <si>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</si>
  <si>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</si>
  <si>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</si>
  <si>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</si>
  <si>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</si>
  <si>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</si>
  <si>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</si>
  <si>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</si>
  <si>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</si>
  <si>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</si>
  <si>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</si>
  <si>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</si>
  <si>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</si>
  <si>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</si>
  <si>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</si>
  <si>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</si>
  <si>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</si>
  <si>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</si>
  <si>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</si>
  <si>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</si>
  <si>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</si>
  <si>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</si>
  <si>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</si>
  <si>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</si>
  <si>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</si>
  <si>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</si>
  <si>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</si>
  <si>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</si>
  <si>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</si>
  <si>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</si>
  <si>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</si>
  <si>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</si>
  <si>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</si>
  <si>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</si>
  <si>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</si>
  <si>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</si>
  <si>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</si>
  <si>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</si>
  <si>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</si>
  <si>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</si>
  <si>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</si>
  <si>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</si>
  <si>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</si>
  <si>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</si>
  <si>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</si>
  <si>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</si>
  <si>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</si>
  <si>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</si>
  <si>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</si>
  <si>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</si>
  <si>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</si>
  <si>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</si>
  <si>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</si>
  <si>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</si>
  <si>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</si>
  <si>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</si>
  <si>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</si>
  <si>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</si>
  <si>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</si>
  <si>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</si>
  <si>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</si>
  <si>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</si>
  <si>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</si>
  <si>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</si>
  <si>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</si>
  <si>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</si>
  <si>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</si>
  <si>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</si>
  <si>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</si>
  <si>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</si>
  <si>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</si>
  <si>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</si>
  <si>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</si>
  <si>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</si>
  <si>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</si>
  <si>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</si>
  <si>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</si>
  <si>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</si>
  <si>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</si>
  <si>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</si>
  <si>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</si>
  <si>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</si>
  <si>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</si>
  <si>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</si>
  <si>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</si>
  <si>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</si>
  <si>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</si>
  <si>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</si>
  <si>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</si>
  <si>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</si>
  <si>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</si>
  <si>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</si>
  <si>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</si>
  <si>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</si>
  <si>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</si>
  <si>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</si>
  <si>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</si>
  <si>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</si>
  <si>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</si>
  <si>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</si>
  <si>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</si>
  <si>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</si>
  <si>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</si>
  <si>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</si>
  <si>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</si>
  <si>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</si>
  <si>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</si>
  <si>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</si>
  <si>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</si>
  <si>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</si>
  <si>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</si>
  <si>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</si>
  <si>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</si>
  <si>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</si>
  <si>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</si>
  <si>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</si>
  <si>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</si>
  <si>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</si>
  <si>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</si>
  <si>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</si>
  <si>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</si>
  <si>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</si>
  <si>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</si>
  <si>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</si>
  <si>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</si>
  <si>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</si>
  <si>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</si>
  <si>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</si>
  <si>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</si>
  <si>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</si>
  <si>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</si>
  <si>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</si>
  <si>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</si>
  <si>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</si>
  <si>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</si>
  <si>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</si>
  <si>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</si>
  <si>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</si>
  <si>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</si>
  <si>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</si>
  <si>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</si>
  <si>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</si>
  <si>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</si>
  <si>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</si>
  <si>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</si>
  <si>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</si>
  <si>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</si>
  <si>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</si>
  <si>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</si>
  <si>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</si>
  <si>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</si>
  <si>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</si>
  <si>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</si>
  <si>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</si>
  <si>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</si>
  <si>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</si>
  <si>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</si>
  <si>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</si>
  <si>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</si>
  <si>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</si>
  <si>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</si>
  <si>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</si>
  <si>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</si>
  <si>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</si>
  <si>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</si>
  <si>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</si>
  <si>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</si>
  <si>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</si>
  <si>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</si>
  <si>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</si>
  <si>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</si>
  <si>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</si>
  <si>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</si>
  <si>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</si>
  <si>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</si>
  <si>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</si>
  <si>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</si>
  <si>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</si>
  <si>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</si>
  <si>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</si>
  <si>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</si>
  <si>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</si>
  <si>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</si>
  <si>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</si>
  <si>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</si>
  <si>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</si>
  <si>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</si>
  <si>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</si>
  <si>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</si>
  <si>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</si>
  <si>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</si>
  <si>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</si>
  <si>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</si>
  <si>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</si>
  <si>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</si>
  <si>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</si>
  <si>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</si>
  <si>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</si>
  <si>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</si>
  <si>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</si>
  <si>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</si>
  <si>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</si>
  <si>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</si>
  <si>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</si>
  <si>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</si>
  <si>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</si>
  <si>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</si>
  <si>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</si>
  <si>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</si>
  <si>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</si>
  <si>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</si>
  <si>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</si>
  <si>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</si>
  <si>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</si>
  <si>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</si>
  <si>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</si>
  <si>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</si>
  <si>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</si>
  <si>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</si>
  <si>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</si>
  <si>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</si>
  <si>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</si>
  <si>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</si>
  <si>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</si>
  <si>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</si>
  <si>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</si>
  <si>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</si>
  <si>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</si>
  <si>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</si>
  <si>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</si>
  <si>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</si>
  <si>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</si>
  <si>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</si>
  <si>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</si>
  <si>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</si>
  <si>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</si>
  <si>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</si>
  <si>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</si>
  <si>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</si>
  <si>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</si>
  <si>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</si>
  <si>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</si>
  <si>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</si>
  <si>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</si>
  <si>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</si>
  <si>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</si>
  <si>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</si>
  <si>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</si>
  <si>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</si>
  <si>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</si>
  <si>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</si>
  <si>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</si>
  <si>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</si>
  <si>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</si>
  <si>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</si>
  <si>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</si>
  <si>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</si>
  <si>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</si>
  <si>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</si>
  <si>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</si>
  <si>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</si>
  <si>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</si>
  <si>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</si>
  <si>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</si>
  <si>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</si>
  <si>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</si>
  <si>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</si>
  <si>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</si>
  <si>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</si>
  <si>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</si>
  <si>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</si>
  <si>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</si>
  <si>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</si>
  <si>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</si>
  <si>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</si>
  <si>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</si>
  <si>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</si>
  <si>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</si>
  <si>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</si>
  <si>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</si>
  <si>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</si>
  <si>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</si>
  <si>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</si>
  <si>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</si>
  <si>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</si>
  <si>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</si>
  <si>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</si>
  <si>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</si>
  <si>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</si>
  <si>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</si>
  <si>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</si>
  <si>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</si>
  <si>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</si>
  <si>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</si>
  <si>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</si>
  <si>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</si>
  <si>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</si>
  <si>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</si>
  <si>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</si>
  <si>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</si>
  <si>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</si>
  <si>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</si>
  <si>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</si>
  <si>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</si>
  <si>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</si>
  <si>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</si>
  <si>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</si>
  <si>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</si>
  <si>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</si>
  <si>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</si>
  <si>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</si>
  <si>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</si>
  <si>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</si>
  <si>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</si>
  <si>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</si>
  <si>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</si>
  <si>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</si>
  <si>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</si>
  <si>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</si>
  <si>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</si>
  <si>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</si>
  <si>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</si>
  <si>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</si>
  <si>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</si>
  <si>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</si>
  <si>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</si>
  <si>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</si>
  <si>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</si>
  <si>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</si>
  <si>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</si>
  <si>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</si>
  <si>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</si>
  <si>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</si>
  <si>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</si>
  <si>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</si>
  <si>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</si>
  <si>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</si>
  <si>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</si>
  <si>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</si>
  <si>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</si>
  <si>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</si>
  <si>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</si>
  <si>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</si>
  <si>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</si>
  <si>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</si>
  <si>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</si>
  <si>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</si>
  <si>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</si>
  <si>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</si>
  <si>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</si>
  <si>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</si>
  <si>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</si>
  <si>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</si>
  <si>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</si>
  <si>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</si>
  <si>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</si>
  <si>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</si>
  <si>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</si>
  <si>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</si>
  <si>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</si>
  <si>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</si>
  <si>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</si>
  <si>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</si>
  <si>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</si>
  <si>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</si>
  <si>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</si>
  <si>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</si>
  <si>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</si>
  <si>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</si>
  <si>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</si>
  <si>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</si>
  <si>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</si>
  <si>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</si>
  <si>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</si>
  <si>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</si>
  <si>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</si>
  <si>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</si>
  <si>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</si>
  <si>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</si>
  <si>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</si>
  <si>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</si>
  <si>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</si>
  <si>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</si>
  <si>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</si>
  <si>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</si>
  <si>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</si>
  <si>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</si>
  <si>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</si>
  <si>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</si>
  <si>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</si>
  <si>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</si>
  <si>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</si>
  <si>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</si>
  <si>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</si>
  <si>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</si>
  <si>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</si>
  <si>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</si>
  <si>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</si>
  <si>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</si>
  <si>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</si>
  <si>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</si>
  <si>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</si>
  <si>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</si>
  <si>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</si>
  <si>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</si>
  <si>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</si>
  <si>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</si>
  <si>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</si>
  <si>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</si>
  <si>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</si>
  <si>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</si>
  <si>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</si>
  <si>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</si>
  <si>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</si>
  <si>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</si>
  <si>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</si>
  <si>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</si>
  <si>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</si>
  <si>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</si>
  <si>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</si>
  <si>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</si>
  <si>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</si>
  <si>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</si>
  <si>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</si>
  <si>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</si>
  <si>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</si>
  <si>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</si>
  <si>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</si>
  <si>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</si>
  <si>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</si>
  <si>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</si>
  <si>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</si>
  <si>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</si>
  <si>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</si>
  <si>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</si>
  <si>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</si>
  <si>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</si>
  <si>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</si>
  <si>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</si>
  <si>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</si>
  <si>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</si>
  <si>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</si>
  <si>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</si>
  <si>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</si>
  <si>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</si>
  <si>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</si>
  <si>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</si>
  <si>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</si>
  <si>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</si>
  <si>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</si>
  <si>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</si>
  <si>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</si>
  <si>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</si>
  <si>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</si>
  <si>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</si>
  <si>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</si>
  <si>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</si>
  <si>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</si>
  <si>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</si>
  <si>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</si>
  <si>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</si>
  <si>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</si>
  <si>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</si>
  <si>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</si>
  <si>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</si>
  <si>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</si>
  <si>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</si>
  <si>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</si>
  <si>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</si>
  <si>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</si>
  <si>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</si>
  <si>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</si>
  <si>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</si>
  <si>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</si>
  <si>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</si>
  <si>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</si>
  <si>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</si>
  <si>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</si>
  <si>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</si>
  <si>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</si>
  <si>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</si>
  <si>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</si>
  <si>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</si>
  <si>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</si>
  <si>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</si>
  <si>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</si>
  <si>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</si>
  <si>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</si>
  <si>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</si>
  <si>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</si>
  <si>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</si>
  <si>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</si>
  <si>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</si>
  <si>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</si>
  <si>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</si>
  <si>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</si>
  <si>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</si>
  <si>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</si>
  <si>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</si>
  <si>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</si>
  <si>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</si>
  <si>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</si>
  <si>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</si>
  <si>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</si>
  <si>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</si>
  <si>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</si>
  <si>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</si>
  <si>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</si>
  <si>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</si>
  <si>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</si>
  <si>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</si>
  <si>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</si>
  <si>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</si>
  <si>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</si>
  <si>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</si>
  <si>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</si>
  <si>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</si>
  <si>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</si>
  <si>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</si>
  <si>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</si>
  <si>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</si>
  <si>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</si>
  <si>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</si>
  <si>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</si>
  <si>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</si>
  <si>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</si>
  <si>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</si>
  <si>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</si>
  <si>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</si>
  <si>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</si>
  <si>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</si>
  <si>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</si>
  <si>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</si>
  <si>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</si>
  <si>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</si>
  <si>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</si>
  <si>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</si>
  <si>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</si>
  <si>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</si>
  <si>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</si>
  <si>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</si>
  <si>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</si>
  <si>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</si>
  <si>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</si>
  <si>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</si>
  <si>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</si>
  <si>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</si>
  <si>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</si>
  <si>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</si>
  <si>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</si>
  <si>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</si>
  <si>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</si>
  <si>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</si>
  <si>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</si>
  <si>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</si>
  <si>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</si>
  <si>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</si>
  <si>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</si>
  <si>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</si>
  <si>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</si>
  <si>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</si>
  <si>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</si>
  <si>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</si>
  <si>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</si>
  <si>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</si>
  <si>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</si>
  <si>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</si>
  <si>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</si>
  <si>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</si>
  <si>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</si>
  <si>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</si>
  <si>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</si>
  <si>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</si>
  <si>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</si>
  <si>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</si>
  <si>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</si>
  <si>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</si>
  <si>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</si>
  <si>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</si>
  <si>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</si>
  <si>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</si>
  <si>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</si>
  <si>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</si>
  <si>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</si>
  <si>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</si>
  <si>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</si>
  <si>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</si>
  <si>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</si>
  <si>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</si>
  <si>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</si>
  <si>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</si>
  <si>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</si>
  <si>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</si>
  <si>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</si>
  <si>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</si>
  <si>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</si>
  <si>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</si>
  <si>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</si>
  <si>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</si>
  <si>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</si>
  <si>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</si>
  <si>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</si>
  <si>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</si>
  <si>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</si>
  <si>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</si>
  <si>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</si>
  <si>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</si>
  <si>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</si>
  <si>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</si>
  <si>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</si>
  <si>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</si>
  <si>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</si>
  <si>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</si>
  <si>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</si>
  <si>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</si>
  <si>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</si>
  <si>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</si>
  <si>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</si>
  <si>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</si>
  <si>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</si>
  <si>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</si>
  <si>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</si>
  <si>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</si>
  <si>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</si>
  <si>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</si>
  <si>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</si>
  <si>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</si>
  <si>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</si>
  <si>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</si>
  <si>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</si>
  <si>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</si>
  <si>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</si>
  <si>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</si>
  <si>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</si>
  <si>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</si>
  <si>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</si>
  <si>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</si>
  <si>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</si>
  <si>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</si>
  <si>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</si>
  <si>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</si>
  <si>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</si>
  <si>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</si>
  <si>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</si>
  <si>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</si>
  <si>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</si>
  <si>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</si>
  <si>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</si>
  <si>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</si>
  <si>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</si>
  <si>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</si>
  <si>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</si>
  <si>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</si>
  <si>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</si>
  <si>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</si>
  <si>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</si>
  <si>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</si>
  <si>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</si>
  <si>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</si>
  <si>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</si>
  <si>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</si>
  <si>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</si>
  <si>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</si>
  <si>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</si>
  <si>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</si>
  <si>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</si>
  <si>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</si>
  <si>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</si>
  <si>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</si>
  <si>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</si>
  <si>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</si>
  <si>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</si>
  <si>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</si>
  <si>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</si>
  <si>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</si>
  <si>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</si>
  <si>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</si>
  <si>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</si>
  <si>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</si>
  <si>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</si>
  <si>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</si>
  <si>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</si>
  <si>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</si>
  <si>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</si>
  <si>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</si>
  <si>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</si>
  <si>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</si>
  <si>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</si>
  <si>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</si>
  <si>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</si>
  <si>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</si>
  <si>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</si>
  <si>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</si>
  <si>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</si>
  <si>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</si>
  <si>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</si>
  <si>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</si>
  <si>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</si>
  <si>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</si>
  <si>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</si>
  <si>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</si>
  <si>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</si>
  <si>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</si>
  <si>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</si>
  <si>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</si>
  <si>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</si>
  <si>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</si>
  <si>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</si>
  <si>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</si>
  <si>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</si>
  <si>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</si>
  <si>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</si>
  <si>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</si>
  <si>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</si>
  <si>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</si>
  <si>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</si>
  <si>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</si>
  <si>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</si>
  <si>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</si>
  <si>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</si>
  <si>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</si>
  <si>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</si>
  <si>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</si>
  <si>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</si>
  <si>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</si>
  <si>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</si>
  <si>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</si>
  <si>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</si>
  <si>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</si>
  <si>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</si>
  <si>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</si>
  <si>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</si>
  <si>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</si>
  <si>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</si>
  <si>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</si>
  <si>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</si>
  <si>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</si>
  <si>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</si>
  <si>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</si>
  <si>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</si>
  <si>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</si>
  <si>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</si>
  <si>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</si>
  <si>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</si>
  <si>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</si>
  <si>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</si>
  <si>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</si>
  <si>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</si>
  <si>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</si>
  <si>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</si>
  <si>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</si>
  <si>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</si>
  <si>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</si>
  <si>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</si>
  <si>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</si>
  <si>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</si>
  <si>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</si>
  <si>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</si>
  <si>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</si>
  <si>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</si>
  <si>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</si>
  <si>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</si>
  <si>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</si>
  <si>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</si>
  <si>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</si>
  <si>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</si>
  <si>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</si>
  <si>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</si>
  <si>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</si>
  <si>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</si>
  <si>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</si>
  <si>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</si>
  <si>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</si>
  <si>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</si>
  <si>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</si>
  <si>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</si>
  <si>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</si>
  <si>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</si>
  <si>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</si>
  <si>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</si>
  <si>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</si>
  <si>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</si>
  <si>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</si>
  <si>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</si>
  <si>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</si>
  <si>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</si>
  <si>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</si>
  <si>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</si>
  <si>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</si>
  <si>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</si>
  <si>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</si>
  <si>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</si>
  <si>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</si>
  <si>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</si>
  <si>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</si>
  <si>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</si>
  <si>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</si>
  <si>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</si>
  <si>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</si>
  <si>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</si>
  <si>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</si>
  <si>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</si>
  <si>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</si>
  <si>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</si>
  <si>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</si>
  <si>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</si>
  <si>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</si>
  <si>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</si>
  <si>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</si>
  <si>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</si>
  <si>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</si>
  <si>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</si>
  <si>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</si>
  <si>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</si>
  <si>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</si>
  <si>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</si>
  <si>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</si>
  <si>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</si>
  <si>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</si>
  <si>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</si>
  <si>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</si>
  <si>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</si>
  <si>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</si>
  <si>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</si>
  <si>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</si>
  <si>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</si>
  <si>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</si>
  <si>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</si>
  <si>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</si>
  <si>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</si>
  <si>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</si>
  <si>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</si>
  <si>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</si>
  <si>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</si>
  <si>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</si>
  <si>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</si>
  <si>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</si>
  <si>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</si>
  <si>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</si>
  <si>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</si>
  <si>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</si>
  <si>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</si>
  <si>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</si>
  <si>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</si>
  <si>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</si>
  <si>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</si>
  <si>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</si>
  <si>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</si>
  <si>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</si>
  <si>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</si>
  <si>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</si>
  <si>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</si>
  <si>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</si>
  <si>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</si>
  <si>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</si>
  <si>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</si>
  <si>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</si>
  <si>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</si>
  <si>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</si>
  <si>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</si>
  <si>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</si>
  <si>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</si>
  <si>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</si>
  <si>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</si>
  <si>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</si>
  <si>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</si>
  <si>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</si>
  <si>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</si>
  <si>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</si>
  <si>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</si>
  <si>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</si>
  <si>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</si>
  <si>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</si>
  <si>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</si>
  <si>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</si>
  <si>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</si>
  <si>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</si>
  <si>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</si>
  <si>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</si>
  <si>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</si>
  <si>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</si>
  <si>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</si>
  <si>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</si>
  <si>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</si>
  <si>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</si>
  <si>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</si>
  <si>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</si>
  <si>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</si>
  <si>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</si>
  <si>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</si>
  <si>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</si>
  <si>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</si>
  <si>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</si>
  <si>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</si>
  <si>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</si>
  <si>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</si>
  <si>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</si>
  <si>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</si>
  <si>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</si>
  <si>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</si>
  <si>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</si>
  <si>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</si>
  <si>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</si>
  <si>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</si>
  <si>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</si>
  <si>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</si>
  <si>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</si>
  <si>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</si>
  <si>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</si>
  <si>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</si>
  <si>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</si>
  <si>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</si>
  <si>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</si>
  <si>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</si>
  <si>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</si>
  <si>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</si>
  <si>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</si>
  <si>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</si>
  <si>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</si>
  <si>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</si>
  <si>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</si>
  <si>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</si>
  <si>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</si>
  <si>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</si>
  <si>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</si>
  <si>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</si>
  <si>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</si>
  <si>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</si>
  <si>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</si>
  <si>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</si>
  <si>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</si>
  <si>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</si>
  <si>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</si>
  <si>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</si>
  <si>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</si>
  <si>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</si>
  <si>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</si>
  <si>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</si>
  <si>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</si>
  <si>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</si>
  <si>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</si>
  <si>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</si>
  <si>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</si>
  <si>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</si>
  <si>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</si>
  <si>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</si>
  <si>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</si>
  <si>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</si>
  <si>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</si>
  <si>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</si>
  <si>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</si>
  <si>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</si>
  <si>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</si>
  <si>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</si>
  <si>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</si>
  <si>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</si>
  <si>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</si>
  <si>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</si>
  <si>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</si>
  <si>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</si>
  <si>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</si>
  <si>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</si>
  <si>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</si>
  <si>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</si>
  <si>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</si>
  <si>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</si>
  <si>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</si>
  <si>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</si>
  <si>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</si>
  <si>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</si>
  <si>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</si>
  <si>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</si>
  <si>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</si>
  <si>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</si>
  <si>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</si>
  <si>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</si>
  <si>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</si>
  <si>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</si>
  <si>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</si>
  <si>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</si>
  <si>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</si>
  <si>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</si>
  <si>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</si>
  <si>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</si>
  <si>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</si>
  <si>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</si>
  <si>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</si>
  <si>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</si>
  <si>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</si>
  <si>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</si>
  <si>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</si>
  <si>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</si>
  <si>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</si>
  <si>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</si>
  <si>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</si>
  <si>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</si>
  <si>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</si>
  <si>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</si>
  <si>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</si>
  <si>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</si>
  <si>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</si>
  <si>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</si>
  <si>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</si>
  <si>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</si>
  <si>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</si>
  <si>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</si>
  <si>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</si>
  <si>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</si>
  <si>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</si>
  <si>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</si>
  <si>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</si>
  <si>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</si>
  <si>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</si>
  <si>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</si>
  <si>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</si>
  <si>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</si>
  <si>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</si>
  <si>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</si>
  <si>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</si>
  <si>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</si>
  <si>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</si>
  <si>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</si>
  <si>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</si>
  <si>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</si>
  <si>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</si>
  <si>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</si>
  <si>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</si>
  <si>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</si>
  <si>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</si>
  <si>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</si>
  <si>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</si>
  <si>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</si>
  <si>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</si>
  <si>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</si>
  <si>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</si>
  <si>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</si>
  <si>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</si>
  <si>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</si>
  <si>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</si>
  <si>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</si>
  <si>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</si>
  <si>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</si>
  <si>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</si>
  <si>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</si>
  <si>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</si>
  <si>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</si>
  <si>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</si>
  <si>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</si>
  <si>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</si>
  <si>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</si>
  <si>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</si>
  <si>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</si>
  <si>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</si>
  <si>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</si>
  <si>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</si>
  <si>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</si>
  <si>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</si>
  <si>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</si>
  <si>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</si>
  <si>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</si>
  <si>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</si>
  <si>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</si>
  <si>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</si>
  <si>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</si>
  <si>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</si>
  <si>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</si>
  <si>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</si>
  <si>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</si>
  <si>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</si>
  <si>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</si>
  <si>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</si>
  <si>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</si>
  <si>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</si>
  <si>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</si>
  <si>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</si>
  <si>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</si>
  <si>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</si>
  <si>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</si>
  <si>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</si>
  <si>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</si>
  <si>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</si>
  <si>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</si>
  <si>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</si>
  <si>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</si>
  <si>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</si>
  <si>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</si>
  <si>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</si>
  <si>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</si>
  <si>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</si>
  <si>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</si>
  <si>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</si>
  <si>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</si>
  <si>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</si>
  <si>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</si>
  <si>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</si>
  <si>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</si>
  <si>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</si>
  <si>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</si>
  <si>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</si>
  <si>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</si>
  <si>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</si>
  <si>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</si>
  <si>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</si>
  <si>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</si>
  <si>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</si>
  <si>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</si>
  <si>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</si>
  <si>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</si>
  <si>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</si>
  <si>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</si>
  <si>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</si>
  <si>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</si>
  <si>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</si>
  <si>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</si>
  <si>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</si>
  <si>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</si>
  <si>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</si>
  <si>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</si>
  <si>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</si>
  <si>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</si>
  <si>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</si>
  <si>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</si>
  <si>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</si>
  <si>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</si>
  <si>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</si>
  <si>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</si>
  <si>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</si>
  <si>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</si>
  <si>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</si>
  <si>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</si>
  <si>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</si>
  <si>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</si>
  <si>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</si>
  <si>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</si>
  <si>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</si>
  <si>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</si>
  <si>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</si>
  <si>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</si>
  <si>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</si>
  <si>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</si>
  <si>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</si>
  <si>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</si>
  <si>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</si>
  <si>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</si>
  <si>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</si>
  <si>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</si>
  <si>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</si>
  <si>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</si>
  <si>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</si>
  <si>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</si>
  <si>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</si>
  <si>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</si>
  <si>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</si>
  <si>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</si>
  <si>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</si>
  <si>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</si>
  <si>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</si>
  <si>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</si>
  <si>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</si>
  <si>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</si>
  <si>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</si>
  <si>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</si>
  <si>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</si>
  <si>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</si>
  <si>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</si>
  <si>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</si>
  <si>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</si>
  <si>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</si>
  <si>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</si>
  <si>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</si>
  <si>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</si>
  <si>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</si>
  <si>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</si>
  <si>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</si>
  <si>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</si>
  <si>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</si>
  <si>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</si>
  <si>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</si>
  <si>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</si>
  <si>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</si>
  <si>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</si>
  <si>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</si>
  <si>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</si>
  <si>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</si>
  <si>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</si>
  <si>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</si>
  <si>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</si>
  <si>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</si>
  <si>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</si>
  <si>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</si>
  <si>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</si>
  <si>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</si>
  <si>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</si>
  <si>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</si>
  <si>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</si>
  <si>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</si>
  <si>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</si>
  <si>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</si>
  <si>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</si>
  <si>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</si>
  <si>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</si>
  <si>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</si>
  <si>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</si>
  <si>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</si>
  <si>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</si>
  <si>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</si>
  <si>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</si>
  <si>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</si>
  <si>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</si>
  <si>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</si>
  <si>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</si>
  <si>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</si>
  <si>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</si>
  <si>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</si>
  <si>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</si>
  <si>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</si>
  <si>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</si>
  <si>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</si>
  <si>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</si>
  <si>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</si>
  <si>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</si>
  <si>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</si>
  <si>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</si>
  <si>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</si>
  <si>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</si>
  <si>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</si>
  <si>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</si>
  <si>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</si>
  <si>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</si>
  <si>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</si>
  <si>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</si>
  <si>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</si>
  <si>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</si>
  <si>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</si>
  <si>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</si>
  <si>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</si>
  <si>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</si>
  <si>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</si>
  <si>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</si>
  <si>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</si>
  <si>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</si>
  <si>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</si>
  <si>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</si>
  <si>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</si>
  <si>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</si>
  <si>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</si>
  <si>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</si>
  <si>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</si>
  <si>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</si>
  <si>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</si>
  <si>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</si>
  <si>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</si>
  <si>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</si>
  <si>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</si>
  <si>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</si>
  <si>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</si>
  <si>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</si>
  <si>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</si>
  <si>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</si>
  <si>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</si>
  <si>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</si>
  <si>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</si>
  <si>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</si>
  <si>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</si>
  <si>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</si>
  <si>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</si>
  <si>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</si>
  <si>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</si>
  <si>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</si>
  <si>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</si>
  <si>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</si>
  <si>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</si>
  <si>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</si>
  <si>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</si>
  <si>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</si>
  <si>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</si>
  <si>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</si>
  <si>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</si>
  <si>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</si>
  <si>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</si>
  <si>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</si>
  <si>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</si>
  <si>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</si>
  <si>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</si>
  <si>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</si>
  <si>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</si>
  <si>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</si>
  <si>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</si>
  <si>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</si>
  <si>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</si>
  <si>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</si>
  <si>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</si>
  <si>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</si>
  <si>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</si>
  <si>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</si>
  <si>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</si>
  <si>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</si>
  <si>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</si>
  <si>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</si>
  <si>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</si>
  <si>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</si>
  <si>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</si>
  <si>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</si>
  <si>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</si>
  <si>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</si>
  <si>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</si>
  <si>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</si>
  <si>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</si>
  <si>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</si>
  <si>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</si>
  <si>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</si>
  <si>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</si>
  <si>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</si>
  <si>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</si>
  <si>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</si>
  <si>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</si>
  <si>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</si>
  <si>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</si>
  <si>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</si>
  <si>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</si>
  <si>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</si>
  <si>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</si>
  <si>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</si>
  <si>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</si>
  <si>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</si>
  <si>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</si>
  <si>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</si>
  <si>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</si>
  <si>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</si>
  <si>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</si>
  <si>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</si>
  <si>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</si>
  <si>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</si>
  <si>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</si>
  <si>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</si>
  <si>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</si>
  <si>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</si>
  <si>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</si>
  <si>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</si>
  <si>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</si>
  <si>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</si>
  <si>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</si>
  <si>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</si>
  <si>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</si>
  <si>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</si>
  <si>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</si>
  <si>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</si>
  <si>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</si>
  <si>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</si>
  <si>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</si>
  <si>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</si>
  <si>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</si>
  <si>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(blank)</t>
  </si>
  <si>
    <t>Grand Total</t>
  </si>
  <si>
    <t>Column Labels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</si>
  <si>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</si>
  <si>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</si>
  <si>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</si>
  <si>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</si>
  <si>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</si>
  <si>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</si>
  <si>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</si>
  <si>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</si>
  <si>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</si>
  <si>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</si>
  <si>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</si>
  <si>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</si>
  <si>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</si>
  <si>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</si>
  <si>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</si>
  <si>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</si>
  <si>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</si>
  <si>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</si>
  <si>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</si>
  <si>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</si>
  <si>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</si>
  <si>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</si>
  <si>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</si>
  <si>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</si>
  <si>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</si>
  <si>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</si>
  <si>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</si>
  <si>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</si>
  <si>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</si>
  <si>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</si>
  <si>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</si>
  <si>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</si>
  <si>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</si>
  <si>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</si>
  <si>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</si>
  <si>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(Multiple Items)</t>
  </si>
  <si>
    <t>Date Created Conversion</t>
  </si>
  <si>
    <t>Date Ended Conversion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</si>
  <si>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</si>
  <si>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</si>
  <si>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</si>
  <si>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</si>
  <si>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</si>
  <si>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</si>
  <si>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</si>
  <si>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</si>
  <si>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</si>
  <si>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</si>
  <si>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</si>
  <si>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</si>
  <si>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</si>
  <si>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</si>
  <si>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</si>
  <si>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</si>
  <si>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</si>
  <si>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</si>
  <si>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</si>
  <si>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</si>
  <si>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</si>
  <si>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</si>
  <si>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</si>
  <si>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</si>
  <si>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</si>
  <si>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</si>
  <si>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</si>
  <si>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</si>
  <si>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</si>
  <si>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</si>
  <si>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</si>
  <si>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</si>
  <si>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</si>
  <si>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</si>
  <si>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For successful campaigns</t>
  </si>
  <si>
    <t>Mean</t>
  </si>
  <si>
    <t>Median</t>
  </si>
  <si>
    <t>Min. Backers</t>
  </si>
  <si>
    <t>Max. Backers</t>
  </si>
  <si>
    <t>Variance of Backers</t>
  </si>
  <si>
    <t>for failed campaigns</t>
  </si>
  <si>
    <t>Standard Deviation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</si>
</sst>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8"/>
      <color theme="3"/>
      <name val="Corbel"/>
      <family val="2"/>
      <scheme val="major"/>
    </font>
    <font>
      <b/>
      <sz val="15"/>
      <color theme="3"/>
      <name val="Corbel"/>
      <family val="2"/>
      <scheme val="minor"/>
    </font>
    <font>
      <b/>
      <sz val="13"/>
      <color theme="3"/>
      <name val="Corbel"/>
      <family val="2"/>
      <scheme val="minor"/>
    </font>
    <font>
      <b/>
      <sz val="11"/>
      <color theme="3"/>
      <name val="Corbel"/>
      <family val="2"/>
      <scheme val="minor"/>
    </font>
    <font>
      <sz val="12"/>
      <color rgb="FF006100"/>
      <name val="Corbel"/>
      <family val="2"/>
      <scheme val="minor"/>
    </font>
    <font>
      <sz val="12"/>
      <color rgb="FF9C0006"/>
      <name val="Corbel"/>
      <family val="2"/>
      <scheme val="minor"/>
    </font>
    <font>
      <sz val="12"/>
      <color rgb="FF9C5700"/>
      <name val="Corbel"/>
      <family val="2"/>
      <scheme val="minor"/>
    </font>
    <font>
      <sz val="12"/>
      <color rgb="FF3F3F76"/>
      <name val="Corbel"/>
      <family val="2"/>
      <scheme val="minor"/>
    </font>
    <font>
      <b/>
      <sz val="12"/>
      <color rgb="FF3F3F3F"/>
      <name val="Corbel"/>
      <family val="2"/>
      <scheme val="minor"/>
    </font>
    <font>
      <b/>
      <sz val="12"/>
      <color rgb="FFFA7D00"/>
      <name val="Corbel"/>
      <family val="2"/>
      <scheme val="minor"/>
    </font>
    <font>
      <sz val="12"/>
      <color rgb="FFFA7D00"/>
      <name val="Corbel"/>
      <family val="2"/>
      <scheme val="minor"/>
    </font>
    <font>
      <b/>
      <sz val="12"/>
      <color theme="0"/>
      <name val="Corbel"/>
      <family val="2"/>
      <scheme val="minor"/>
    </font>
    <font>
      <sz val="12"/>
      <color rgb="FFFF0000"/>
      <name val="Corbel"/>
      <family val="2"/>
      <scheme val="minor"/>
    </font>
    <font>
      <i/>
      <sz val="12"/>
      <color rgb="FF7F7F7F"/>
      <name val="Corbel"/>
      <family val="2"/>
      <scheme val="minor"/>
    </font>
    <font>
      <b/>
      <sz val="12"/>
      <color theme="1"/>
      <name val="Corbel"/>
      <family val="2"/>
      <scheme val="minor"/>
    </font>
    <font>
      <sz val="12"/>
      <color theme="0"/>
      <name val="Corbe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3" fontId="0" fillId="0" borderId="0" xfId="42" applyNumberFormat="1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0" fillId="0" borderId="0" xfId="0" applyNumberForma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B7FF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B7FF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B7FF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99FF"/>
      <color rgb="FFFD2B2B"/>
      <color rgb="FFCC0000"/>
      <color rgb="FFA31D1D"/>
      <color rgb="FF8ABEEE"/>
      <color rgb="FF87BE62"/>
      <color rgb="FF8BF99D"/>
      <color rgb="FF28F44A"/>
      <color rgb="FF940610"/>
      <color rgb="FFF648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pCategory!$A$6:$A$16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pCategory!$B$6:$B$16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0D-434C-BD0B-EBEB33D4D19A}"/>
            </c:ext>
          </c:extLst>
        </c:ser>
        <c:ser>
          <c:idx val="1"/>
          <c:order val="1"/>
          <c:tx>
            <c:strRef>
              <c:f>pCategory!$C$4:$C$5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pCategory!$A$6:$A$16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pCategory!$C$6:$C$16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0D-434C-BD0B-EBEB33D4D19A}"/>
            </c:ext>
          </c:extLst>
        </c:ser>
        <c:ser>
          <c:idx val="2"/>
          <c:order val="2"/>
          <c:tx>
            <c:strRef>
              <c:f>pCategory!$D$4:$D$5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pCategory!$A$6:$A$16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pCategory!$D$6:$D$16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0D-434C-BD0B-EBEB33D4D19A}"/>
            </c:ext>
          </c:extLst>
        </c:ser>
        <c:ser>
          <c:idx val="3"/>
          <c:order val="3"/>
          <c:tx>
            <c:strRef>
              <c:f>pCategory!$E$4:$E$5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pCategory!$A$6:$A$16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pCategory!$E$6:$E$16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0D-434C-BD0B-EBEB33D4D19A}"/>
            </c:ext>
          </c:extLst>
        </c:ser>
        <c:ser>
          <c:idx val="4"/>
          <c:order val="4"/>
          <c:tx>
            <c:strRef>
              <c:f>pCategory!$F$4:$F$5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pCategory!$A$6:$A$16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pCategory!$F$6:$F$16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7-D80D-434C-BD0B-EBEB33D4D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05921215"/>
        <c:axId val="1405921695"/>
      </c:barChart>
      <c:catAx>
        <c:axId val="140592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921695"/>
        <c:crosses val="autoZero"/>
        <c:auto val="1"/>
        <c:lblAlgn val="ctr"/>
        <c:lblOffset val="100"/>
        <c:noMultiLvlLbl val="0"/>
      </c:catAx>
      <c:valAx>
        <c:axId val="140592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92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[CrowdfundingBook.xlsx]pSubCategory!PivotTable4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pSubCategory!$B$5:$B$6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pSubCategory!$A$7:$A$31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pSubCategory!$B$7:$B$31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CD-4842-A9D5-9195F39A6A2C}"/>
            </c:ext>
          </c:extLst>
        </c:ser>
        <c:ser>
          <c:idx val="1"/>
          <c:order val="1"/>
          <c:tx>
            <c:strRef>
              <c:f>pSubCategory!$C$5:$C$6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pSubCategory!$A$7:$A$31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pSubCategory!$C$7:$C$31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4CD-4842-A9D5-9195F39A6A2C}"/>
            </c:ext>
          </c:extLst>
        </c:ser>
        <c:ser>
          <c:idx val="2"/>
          <c:order val="2"/>
          <c:tx>
            <c:strRef>
              <c:f>pSubCategory!$D$5:$D$6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pSubCategory!$A$7:$A$31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pSubCategory!$D$7:$D$31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4CD-4842-A9D5-9195F39A6A2C}"/>
            </c:ext>
          </c:extLst>
        </c:ser>
        <c:ser>
          <c:idx val="3"/>
          <c:order val="3"/>
          <c:tx>
            <c:strRef>
              <c:f>pSubCategory!$E$5:$E$6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pSubCategory!$A$7:$A$31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pSubCategory!$E$7:$E$31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4CD-4842-A9D5-9195F39A6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90182047"/>
        <c:axId val="1390181567"/>
      </c:barChart>
      <c:catAx>
        <c:axId val="139018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181567"/>
        <c:crosses val="autoZero"/>
        <c:auto val="1"/>
        <c:lblAlgn val="ctr"/>
        <c:lblOffset val="100"/>
        <c:noMultiLvlLbl val="0"/>
      </c:catAx>
      <c:valAx>
        <c:axId val="139018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18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[CrowdfundingBook.xlsx]pCountry!PivotTable5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pCountry!$B$4:$B$5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pCountry!$A$6:$A$30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pCountry!$B$6:$B$30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C4-450A-BD69-3FCC28687ED4}"/>
            </c:ext>
          </c:extLst>
        </c:ser>
        <c:ser>
          <c:idx val="1"/>
          <c:order val="1"/>
          <c:tx>
            <c:strRef>
              <c:f>pCountry!$C$4:$C$5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pCountry!$A$6:$A$30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pCountry!$C$6:$C$30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C4-450A-BD69-3FCC28687ED4}"/>
            </c:ext>
          </c:extLst>
        </c:ser>
        <c:ser>
          <c:idx val="2"/>
          <c:order val="2"/>
          <c:tx>
            <c:strRef>
              <c:f>pCountry!$D$4:$D$5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pCountry!$A$6:$A$30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pCountry!$D$6:$D$30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AC4-450A-BD69-3FCC28687ED4}"/>
            </c:ext>
          </c:extLst>
        </c:ser>
        <c:ser>
          <c:idx val="3"/>
          <c:order val="3"/>
          <c:tx>
            <c:strRef>
              <c:f>pCountry!$E$4:$E$5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pCountry!$A$6:$A$30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pCountry!$E$6:$E$30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AC4-450A-BD69-3FCC28687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98516495"/>
        <c:axId val="1998516975"/>
      </c:barChart>
      <c:catAx>
        <c:axId val="199851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516975"/>
        <c:crosses val="autoZero"/>
        <c:auto val="1"/>
        <c:lblAlgn val="ctr"/>
        <c:lblOffset val="100"/>
        <c:noMultiLvlLbl val="0"/>
      </c:catAx>
      <c:valAx>
        <c:axId val="199851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51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[CrowdfundingBook.xlsx]pYears!PivotTable9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pYears!$B$5:$B$6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pYears!$A$7:$A$19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pYears!$B$7:$B$19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10-4098-A76A-EE4DCC2F650C}"/>
            </c:ext>
          </c:extLst>
        </c:ser>
        <c:ser>
          <c:idx val="1"/>
          <c:order val="1"/>
          <c:tx>
            <c:strRef>
              <c:f>pYears!$C$5:$C$6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pYears!$A$7:$A$19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pYears!$C$7:$C$19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10-4098-A76A-EE4DCC2F650C}"/>
            </c:ext>
          </c:extLst>
        </c:ser>
        <c:ser>
          <c:idx val="2"/>
          <c:order val="2"/>
          <c:tx>
            <c:strRef>
              <c:f>pYears!$D$5:$D$6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pYears!$A$7:$A$19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pYears!$D$7:$D$19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10-4098-A76A-EE4DCC2F6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883744"/>
        <c:axId val="835885664"/>
      </c:lineChart>
      <c:catAx>
        <c:axId val="83588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885664"/>
        <c:crosses val="autoZero"/>
        <c:auto val="1"/>
        <c:lblAlgn val="ctr"/>
        <c:lblOffset val="100"/>
        <c:noMultiLvlLbl val="0"/>
      </c:catAx>
      <c:valAx>
        <c:axId val="83588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88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tGoals!$F$1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tGoals!$A$2:$A$13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tGoals!$F$2:$F$13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85-4BA3-9DFE-583377C69878}"/>
            </c:ext>
          </c:extLst>
        </c:ser>
        <c:ser>
          <c:idx val="5"/>
          <c:order val="5"/>
          <c:tx>
            <c:strRef>
              <c:f>tGoals!$G$1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tGoals!$A$2:$A$13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tGoals!$G$2:$G$13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85-4BA3-9DFE-583377C69878}"/>
            </c:ext>
          </c:extLst>
        </c:ser>
        <c:ser>
          <c:idx val="6"/>
          <c:order val="6"/>
          <c:tx>
            <c:strRef>
              <c:f>tGoals!$H$1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tGoals!$A$2:$A$13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tGoals!$H$2:$H$13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85-4BA3-9DFE-583377C69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983775"/>
        <c:axId val="4569943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tGoals!$B$1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tGoals!$A$2:$A$13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tGoals!$B$2:$B$13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D85-4BA3-9DFE-583377C6987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tGoals!$C$1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tGoals!$A$2:$A$13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tGoals!$C$2:$C$13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D85-4BA3-9DFE-583377C6987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tGoals!$D$1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tGoals!$A$2:$A$13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tGoals!$D$2:$D$13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D85-4BA3-9DFE-583377C6987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tGoals!$E$1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tGoals!$A$2:$A$13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tGoals!$E$2:$E$13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D85-4BA3-9DFE-583377C69878}"/>
                  </c:ext>
                </c:extLst>
              </c15:ser>
            </c15:filteredLineSeries>
          </c:ext>
        </c:extLst>
      </c:lineChart>
      <c:catAx>
        <c:axId val="45698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94335"/>
        <c:crosses val="autoZero"/>
        <c:auto val="1"/>
        <c:lblAlgn val="ctr"/>
        <c:lblOffset val="100"/>
        <c:noMultiLvlLbl val="0"/>
      </c:catAx>
      <c:valAx>
        <c:axId val="45699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8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0</xdr:row>
      <xdr:rowOff>76200</xdr:rowOff>
    </xdr:from>
    <xdr:to>
      <xdr:col>13</xdr:col>
      <xdr:colOff>581025</xdr:colOff>
      <xdr:row>14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A55869-C5DD-37F7-DC61-9A04EF631A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3</xdr:row>
      <xdr:rowOff>133350</xdr:rowOff>
    </xdr:from>
    <xdr:to>
      <xdr:col>18</xdr:col>
      <xdr:colOff>66675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D8526F-6B27-BDE8-49DE-D9161BA40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3</xdr:row>
      <xdr:rowOff>38099</xdr:rowOff>
    </xdr:from>
    <xdr:to>
      <xdr:col>12</xdr:col>
      <xdr:colOff>1123951</xdr:colOff>
      <xdr:row>24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FA8F59-8168-E292-5756-6618EE17D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</xdr:colOff>
      <xdr:row>0</xdr:row>
      <xdr:rowOff>161925</xdr:rowOff>
    </xdr:from>
    <xdr:to>
      <xdr:col>17</xdr:col>
      <xdr:colOff>962025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B81FBF-4C3E-6C75-F943-65628104E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14</xdr:row>
      <xdr:rowOff>0</xdr:rowOff>
    </xdr:from>
    <xdr:to>
      <xdr:col>8</xdr:col>
      <xdr:colOff>133350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ED3F30-4C40-EE7F-EFB2-E781E9193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a" refreshedDate="45059.733873032405" createdVersion="8" refreshedVersion="8" minRefreshableVersion="3" recordCount="1001" xr:uid="{1FE5EA9A-3598-4F32-9C8D-204A7E1907A0}">
  <cacheSource type="worksheet">
    <worksheetSource ref="A1:T1048576" sheet="Crowdfunding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ia" refreshedDate="45059.820275347221" backgroundQuery="1" createdVersion="8" refreshedVersion="8" minRefreshableVersion="3" recordCount="0" supportSubquery="1" supportAdvancedDrill="1" xr:uid="{03DE62E3-740C-4667-9D49-AD297FB25307}">
  <cacheSource type="external" connectionId="1"/>
  <cacheFields count="5"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outcome].[outcome]" caption="outcome" numFmtId="0" hierarchy="6" level="1">
      <sharedItems count="3">
        <s v="canceled"/>
        <s v="failed"/>
        <s v="successful"/>
      </sharedItems>
    </cacheField>
    <cacheField name="[Measures].[Count of outcome]" caption="Count of outcome" numFmtId="0" hierarchy="30" level="32767"/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</cacheFields>
  <cacheHierarchies count="32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2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Ended Conversion (Year)]" caption="Date Ended Conversion (Year)" attribute="1" defaultMemberUniqueName="[Range].[Date Ended Conversion (Year)].[All]" allUniqueName="[Range].[Date Ended Conversion (Year)].[All]" dimensionUniqueName="[Range]" displayFolder="" count="2" memberValueDatatype="130" unbalanced="0"/>
    <cacheHierarchy uniqueName="[Range].[Date Ended Conversion (Quarter)]" caption="Date Ended Conversion (Quarter)" attribute="1" defaultMemberUniqueName="[Range].[Date Ended Conversion (Quarter)].[All]" allUniqueName="[Range].[Date Ended Conversion (Quarter)].[All]" dimensionUniqueName="[Range]" displayFolder="" count="0" memberValueDatatype="130" unbalanced="0"/>
    <cacheHierarchy uniqueName="[Range].[Date Ended Conversion (Month)]" caption="Date Ended Conversion (Month)" attribute="1" defaultMemberUniqueName="[Range].[Date Ended Conversion (Month)].[All]" allUniqueName="[Range].[Date Ended Conversion (Month)].[All]" dimensionUniqueName="[Range]" displayFolder="" count="0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Range].[Date Ended Conversion (Month Index)]" caption="Date Ended Conversion (Month Index)" attribute="1" defaultMemberUniqueName="[Range].[Date Ended Conversion (Month Index)].[All]" allUniqueName="[Range].[Date End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deadline]" caption="Sum of deadline" measure="1" displayFolder="" measureGroup="Range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d v="2015-11-28T06:00: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d v="2014-08-19T05:00: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d v="2013-11-17T06:00: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d v="2019-08-11T05:00: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d v="2019-01-20T06:00: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d v="2012-08-28T05:00: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d v="2017-09-13T05:00: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d v="2015-08-13T05:00: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d v="2010-08-09T05:00: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d v="2013-09-19T05:00: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d v="2010-08-14T05:00: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d v="2010-09-21T05:00: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d v="2019-10-22T05:00: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d v="2016-06-11T05:00: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d v="2012-03-06T06:00: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d v="2019-12-10T06:00: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d v="2014-01-22T06:00: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d v="2011-01-12T06:00: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d v="2018-09-08T05:00: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d v="2019-03-04T06:00: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d v="2014-07-28T05:00: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d v="2011-08-15T05:00: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d v="2018-04-03T05:00: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d v="2019-02-14T06:00: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d v="2014-06-21T05:00: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d v="2011-05-18T05:00: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d v="2018-07-31T05:00: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d v="2015-10-03T05:00: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d v="2010-02-09T06:00: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d v="2018-07-20T05:00: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d v="2019-05-24T05:00: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d v="2016-01-05T06:00: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d v="2018-01-10T06:00: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d v="2014-10-05T05:00: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d v="2017-03-23T05:00: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d v="2019-01-19T06:00: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d v="2011-02-26T06:00: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d v="2019-10-06T05:00: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d v="2010-10-18T05:00: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d v="2013-02-25T06:00: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d v="2010-06-05T05:00: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d v="2012-09-04T05:00: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d v="2011-07-04T05:00: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d v="2014-07-24T05:00: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d v="2019-03-17T05:00: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d v="2016-11-02T05:00: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d v="2010-07-08T05:00: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d v="2014-03-29T05:00: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d v="2015-06-25T05:00: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d v="2019-10-20T05:00: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d v="2013-08-01T05:00: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d v="2012-03-27T05:00: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d v="2010-09-15T05:00: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d v="2014-05-20T05:00: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d v="2018-03-11T06:00: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d v="2018-07-30T05:00: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d v="2015-01-10T06:00: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d v="2017-09-01T05:00: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d v="2015-09-21T05:00: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d v="2017-06-12T05:00: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d v="2012-07-17T05:00: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d v="2011-02-21T06:00: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d v="2015-06-05T05:00: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d v="2017-04-28T05:00: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d v="2018-07-02T05:00: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d v="2011-01-27T06:00: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d v="2015-04-08T05:00: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d v="2010-01-25T06:00: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d v="2017-07-27T05:00: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d v="2010-12-19T06:00: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d v="2010-11-02T05:00: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d v="2019-11-30T06:00: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d v="2015-07-01T05:00: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d v="2016-11-27T06:00: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d v="2016-03-27T05:00: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d v="2018-07-15T05:00: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d v="2015-01-23T06:00: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d v="2010-09-27T05:00: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d v="2018-04-16T05:00: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d v="2018-06-16T05:00: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d v="2017-08-29T05:00: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d v="2017-11-23T06:00: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d v="2019-01-17T06:00: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d v="2016-07-28T05:00: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d v="2012-07-28T05:00: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d v="2011-09-11T05:00: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d v="2015-05-04T05:00: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d v="2011-03-08T06:00: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d v="2015-04-16T05:00: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d v="2010-04-15T05:00: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d v="2016-02-25T06:00: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d v="2016-08-06T05:00: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d v="2010-06-23T05:00: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d v="2012-10-20T05:00: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d v="2019-04-07T05:00: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d v="2019-10-14T05:00: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d v="2011-03-10T06:00: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d v="2015-06-25T05:00: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d v="2015-07-27T05:00: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d v="2014-11-25T06:00: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d v="2011-10-19T05:00: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d v="2015-02-21T06:00: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d v="2018-05-14T05:00: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d v="2010-10-24T05:00: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d v="2017-05-23T05:00: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d v="2013-04-02T05:00: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d v="2019-09-08T05:00: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d v="2018-04-23T05:00: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d v="2012-04-06T05:00: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d v="2014-01-12T06:00: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d v="2018-09-11T05:00: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d v="2012-09-22T05:00: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d v="2014-08-24T05:00: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d v="2017-09-12T05:00: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d v="2019-04-09T05:00: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d v="2017-11-17T06:00: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d v="2015-09-18T05:00: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d v="2011-09-22T05:00: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d v="2014-01-26T06:00: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d v="2014-06-16T05:00: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d v="2015-04-17T05:00: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d v="2014-10-05T05:00: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d v="2014-11-27T06:00: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d v="2015-11-24T06:00: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d v="2019-05-13T05:00: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d v="2018-09-19T05:00: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d v="2016-08-14T05:00: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d v="2010-05-12T05:00: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d v="2010-08-27T05:00: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d v="2015-02-03T06:00: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d v="2011-10-26T05:00: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d v="2013-11-29T06:00: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d v="2018-01-12T06:00: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d v="2011-08-12T05:00: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d v="2011-06-19T05:00: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d v="2013-03-07T06:00: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d v="2014-06-07T05:00: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d v="2010-10-06T05:00: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d v="2012-09-28T05:00: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d v="2015-04-21T05:00: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d v="2018-02-25T06:00: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d v="2015-06-12T05:00: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d v="2012-04-06T05:00: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d v="2010-06-28T05:00: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d v="2019-06-17T05:00: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d v="2014-09-07T05:00: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d v="2011-11-08T06:00: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d v="2016-06-13T05:00: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d v="2017-07-25T05:00: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d v="2013-01-01T06:00: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d v="2018-12-16T06:00: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d v="2014-06-09T05:00: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d v="2017-02-17T06:00: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d v="2012-10-19T05:00: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d v="2016-05-12T05:00: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d v="2010-03-25T05:00: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d v="2019-10-05T05:00: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d v="2013-12-30T06:00: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d v="2015-12-08T06:00: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d v="2019-03-27T05:00: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d v="2019-04-27T05:00: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d v="2015-09-23T05:00: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d v="2018-12-08T06:00: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d v="2017-10-20T05:00: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d v="2017-10-08T05:00: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d v="2017-08-01T05:00: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d v="2010-12-22T06:00: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d v="2013-06-10T05:00: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d v="2019-02-22T06:00: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d v="2012-06-17T05:00: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d v="2017-08-03T05:00: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d v="2014-03-20T05:00: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d v="2014-07-19T05:00: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d v="2013-05-18T05:00: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d v="2015-10-05T05:00: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d v="2016-08-31T05:00: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d v="2016-09-03T05:00: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d v="2010-11-15T06:00: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d v="2017-09-21T05:00: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d v="2013-03-17T05:00: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d v="2010-03-22T05:00: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d v="2017-10-04T05:00: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d v="2019-06-15T05:00: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d v="2010-09-09T05:00: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d v="2019-05-03T05:00: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d v="2018-05-13T05:00: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d v="2014-05-23T05:00: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d v="2013-02-23T06:00: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d v="2014-12-02T06:00: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d v="2016-03-04T06:00: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d v="2013-06-04T05:00: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d v="2019-03-12T05:00: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d v="2014-06-27T05:00: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d v="2018-04-08T05:00: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d v="2015-09-14T05:00: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d v="2018-07-29T05:00: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d v="2016-09-03T05:00: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d v="2017-06-23T05:00: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d v="2010-08-06T05:00: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d v="2015-07-07T05:00: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d v="2010-03-25T05:00: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d v="2014-07-25T05:00: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d v="2011-10-02T05:00: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d v="2017-01-17T06:00: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d v="2011-04-03T05:00: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d v="2018-10-17T05:00: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d v="2010-02-27T06:00: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d v="2018-08-28T05:00: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d v="2017-11-09T06:00: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d v="2016-05-06T05:00: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d v="2017-03-03T06:00: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d v="2013-08-27T05:00: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d v="2019-12-15T06:00: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d v="2010-11-06T05:00: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d v="2010-08-19T05:00: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d v="2019-02-13T06:00: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d v="2011-11-22T06:00: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d v="2019-04-28T05:00: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d v="2011-11-11T06:00: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d v="2012-08-16T05:00: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d v="2011-07-01T05:00: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d v="2012-06-21T05:00: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d v="2014-10-02T05:00: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d v="2016-03-16T05:00: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d v="2014-09-24T05:00: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d v="2014-05-03T05:00: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d v="2010-04-08T05:00: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d v="2015-05-15T05:00: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d v="2016-08-31T05:00: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d v="2017-06-01T05:00: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d v="2019-12-06T06:00: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d v="2013-05-21T05:00: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d v="2016-07-25T05:00: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d v="2011-06-12T05:00: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d v="2017-08-22T05:00: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d v="2017-02-13T06:00: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d v="2019-06-25T05:00: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d v="2014-04-25T05:00: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d v="2017-12-14T06:00: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d v="2015-08-29T05:00: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d v="2010-08-06T05:00: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d v="2014-04-13T05:00: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d v="2017-05-10T05:00: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d v="2018-03-04T06:00: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d v="2014-07-14T05:00: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d v="2014-04-07T05:00: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d v="2013-08-05T05:00: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d v="2016-12-22T06:00: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d v="2014-12-31T06:00: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d v="2015-01-02T06:00: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d v="2010-01-25T06:00: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d v="2012-12-09T06:00: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d v="2013-10-25T05:00: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d v="2011-04-08T05:00: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d v="2017-02-21T06:00: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d v="2011-02-16T06:00: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d v="2016-01-24T06:00: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d v="2013-03-05T06:00: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d v="2016-12-08T06:00: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d v="2012-12-08T06:00: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d v="2012-09-28T05:00: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d v="2010-08-25T05:00: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d v="2011-04-05T05:00: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d v="2010-01-09T06:00: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d v="2013-02-12T06:00: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d v="2016-01-03T06:00: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d v="2014-11-07T06:00: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d v="2012-10-24T05:00: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d v="2012-10-04T05:00: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d v="2019-01-31T06:00: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d v="2010-12-02T06:00: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d v="2015-12-07T06:00: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d v="2019-07-10T05:00: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d v="2017-09-17T05:00: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d v="2017-11-06T06:00: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d v="2019-04-06T05:00: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d v="2012-04-19T05:00: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d v="2010-07-19T05:00: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d v="2012-11-26T06:00: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d v="2018-09-03T05:00: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d v="2017-11-21T06:00: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d v="2012-03-11T06:00: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d v="2016-11-27T06:00: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d v="2016-05-30T05:00: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d v="2012-05-01T05:00: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d v="2016-09-10T05:00: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d v="2016-11-23T06:00: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d v="2015-04-28T05:00: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d v="2012-03-14T05:00: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d v="2015-08-03T05:00: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d v="2013-05-10T05:00: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d v="2011-10-15T05:00: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d v="2012-03-16T05:00: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d v="2010-10-05T05:00: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d v="2018-10-26T05:00: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d v="2013-10-15T05:00: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d v="2019-01-28T06:00: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d v="2014-01-14T06:00: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d v="2016-02-26T06:00: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d v="2016-03-03T06:00: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d v="2017-08-30T05:00: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d v="2015-02-26T06:00: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d v="2018-09-02T05:00: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d v="2016-01-07T06:00: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d v="2016-08-07T05:00: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d v="2016-03-19T05:00: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d v="2017-07-14T05:00: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d v="2012-06-06T05:00: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d v="2011-04-18T05:00: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d v="2011-09-21T05:00: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d v="2010-04-09T05:00: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d v="2011-02-16T06:00: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d v="2013-10-25T05:00: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d v="2012-02-27T06:00: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d v="2019-03-12T05:00: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d v="2014-05-24T05:00: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d v="2019-11-19T06:00: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d v="2017-05-14T05:00: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d v="2014-02-14T06:00: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d v="2010-08-12T05:00: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d v="2011-05-10T05:00: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d v="2011-04-01T05:00: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d v="2010-11-25T06:00: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d v="2014-03-27T05:00: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d v="2015-06-21T05:00: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d v="2018-06-16T05:00: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d v="2015-12-26T06:00: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d v="2019-08-28T05:00: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d v="2018-11-30T06:00: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d v="2016-12-12T06:00: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d v="2017-12-08T06:00: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d v="2011-12-19T06:00: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d v="2013-03-28T05:00: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d v="2018-11-20T06:00: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d v="2018-01-10T06:00: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d v="2019-11-15T06:00: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d v="2010-12-15T06:00: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d v="2019-11-11T06:00: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d v="2011-10-05T05:00: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d v="2017-08-02T05:00: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d v="2011-12-12T06:00: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d v="2015-08-28T05:00: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d v="2013-07-20T05:00: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d v="2013-11-19T06:00: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d v="2018-01-22T06:00: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d v="2015-07-09T05:00: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d v="2017-08-24T05:00: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d v="2015-02-11T06:00: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d v="2017-02-16T06:00: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d v="2017-07-14T05:00: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d v="2015-05-20T05:00: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d v="2015-08-24T05:00: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d v="2015-11-07T06:00: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d v="2019-07-05T05:00: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d v="2013-09-03T05:00: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d v="2017-01-22T06:00: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d v="2012-01-14T06:00: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d v="2015-09-03T05:00: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d v="2018-08-10T05:00: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d v="2011-08-27T05:00: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d v="2011-01-01T06:00: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d v="2017-10-07T05:00: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d v="2011-01-27T06:00: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d v="2011-12-27T06:00: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d v="2018-03-05T06:00: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d v="2016-12-29T06:00: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d v="2011-01-03T06:00: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d v="2014-10-18T05:00: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d v="2010-10-13T05:00: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d v="2013-02-03T06:00: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d v="2019-04-15T05:00: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d v="2015-02-08T06:00: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d v="2015-01-08T06:00: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d v="2017-08-17T05:00: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d v="2019-01-11T06:00: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d v="2015-10-16T05:00: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d v="2014-07-06T05:00: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d v="2019-10-22T05:00: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d v="2018-05-21T05:00: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d v="2011-10-27T05:00: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d v="2013-06-23T05:00: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d v="2015-06-08T05:00: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d v="2017-10-16T05:00: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d v="2019-02-13T06:00: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d v="2017-02-10T06:00: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d v="2019-03-29T05:00: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d v="2010-06-26T05:00: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d v="2012-06-12T05:00: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d v="2012-01-04T06:00: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d v="2010-10-28T05:00: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d v="2013-09-13T05:00: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d v="2014-01-14T06:00: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d v="2011-01-06T06:00: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d v="2017-07-17T05:00: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d v="2013-07-29T05:00: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d v="2011-12-08T06:00: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d v="2018-10-05T05:00: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d v="2013-05-23T05:00: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d v="2018-05-08T05:00: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d v="2011-02-02T06:00: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d v="2013-08-16T05:00: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d v="2019-10-27T05:00: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d v="2012-01-06T06:00: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d v="2010-05-12T05:00: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d v="2017-11-14T06:00: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d v="2018-06-04T05:00: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d v="2013-01-30T06:00: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d v="2019-10-13T05:00: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d v="2016-06-20T05:00: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d v="2017-04-18T05:00: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d v="2015-04-28T05:00: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d v="2017-05-29T05:00: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d v="2014-01-03T06:00: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d v="2018-11-27T06:00: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d v="2010-04-20T05:00: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d v="2012-01-13T06:00: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d v="2011-01-17T06:00: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d v="2018-11-03T05:00: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d v="2012-05-06T05:00: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d v="2011-12-22T06:00: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d v="2017-06-25T05:00: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d v="2017-06-29T05:00: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d v="2010-04-17T05:00: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d v="2011-09-22T05:00: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d v="2018-04-18T05:00: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d v="2015-07-28T05:00: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d v="2013-02-27T06:00: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d v="2014-09-13T05:00: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d v="2011-02-11T06:00: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d v="2014-02-10T06:00: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d v="2019-09-29T05:00: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d v="2018-06-22T05:00: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d v="2014-05-02T05:00: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d v="2013-11-25T06:00: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d v="2016-12-01T06:00: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d v="2014-12-15T06:00: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d v="2019-04-20T05:00: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d v="2015-09-13T05:00: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d v="2013-03-04T06:00: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d v="2016-11-06T05:00: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d v="2017-06-30T05:00: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d v="2012-04-26T05:00: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d v="2017-09-02T05:00: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d v="2010-09-30T05:00: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d v="2011-07-24T05:00: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d v="2010-12-03T06:00: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d v="2012-12-18T06:00: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d v="2017-12-19T06:00: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d v="2013-04-14T05:00: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d v="2019-03-06T06:00: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d v="2018-10-21T05:00: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d v="2017-07-19T05:00: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d v="2010-07-06T05:00: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d v="2016-12-01T06:00: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d v="2013-10-21T05:00: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d v="2011-09-23T05:00: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d v="2018-02-10T06:00: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d v="2016-10-14T05:00: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d v="2010-03-28T05:00: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d v="2014-12-28T06:00: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d v="2010-08-09T05:00: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d v="2014-04-28T05:00: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d v="2013-01-30T06:00: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d v="2013-12-31T06:00: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d v="2018-02-11T06:00: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d v="2018-01-27T06:00: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d v="2013-05-15T05:00: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d v="2015-11-23T06:00: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d v="2019-04-14T05:00: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d v="2015-05-18T05:00: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d v="2016-12-12T06:00: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d v="2012-05-02T05:00: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d v="2019-03-11T05:00: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d v="2018-06-26T05:00: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d v="2014-12-16T06:00: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d v="2013-06-25T05:00: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d v="2018-08-10T05:00: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d v="2011-06-26T05:00: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d v="2015-03-09T05:00: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d v="2017-07-29T05:00: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d v="2010-03-11T06:00: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d v="2014-10-01T05:00: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d v="2012-02-24T06:00: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d v="2019-12-12T06:00: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d v="2014-08-04T05:00: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d v="2019-06-10T05:00: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d v="2018-03-09T06:00: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d v="2017-04-20T05:00: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d v="2016-02-03T06:00: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d v="2010-08-16T05:00: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d v="2019-11-17T06:00: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d v="2013-07-01T05:00: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d v="2010-06-07T05:00: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d v="2019-06-29T05:00: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d v="2012-03-22T05:00: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d v="2014-06-10T05:00: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d v="2017-05-21T05:00: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d v="2016-12-20T06:00: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d v="2015-01-01T06:00: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d v="2016-03-15T05:00: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d v="2013-05-01T05:00: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d v="2013-03-12T05:00: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d v="2012-07-27T05:00: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d v="2015-07-01T05:00: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d v="2015-05-18T05:00: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d v="2013-03-08T06:00: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d v="2017-11-23T06:00: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d v="2013-04-09T05:00: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d v="2018-07-29T05:00: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d v="2012-05-05T05:00: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d v="2018-05-31T05:00: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d v="2019-07-25T05:00: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d v="2014-07-05T05:00: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d v="2010-09-09T05:00: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d v="2013-12-06T06:00: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d v="2011-12-23T06:00: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d v="2010-08-06T05:00: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d v="2017-05-05T05:00: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d v="2018-02-23T06:00: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d v="2015-01-08T06:00: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d v="2019-04-19T05:00: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d v="2016-08-23T05:00: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d v="2012-07-03T05:00: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d v="2010-03-04T06:00: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d v="2010-04-26T05:00: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d v="2010-11-23T06:00: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d v="2015-12-26T06:00: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d v="2016-02-05T06:00: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d v="2013-11-23T06:00: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d v="2014-05-10T05:00: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d v="2010-08-31T05:00: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d v="2013-11-11T06:00: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d v="2018-01-25T06:00: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d v="2013-07-24T05:00: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d v="2018-08-17T05:00: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d v="2018-06-08T05:00: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d v="2010-08-24T05:00: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d v="2018-08-30T05:00: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d v="2013-09-22T05:00: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d v="2019-07-01T05:00: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d v="2018-05-05T05:00: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d v="2015-06-10T05:00: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d v="2016-01-22T06:00: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d v="2013-09-11T05:00: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d v="2016-01-08T06:00: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d v="2019-12-25T06:00: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d v="2018-09-17T05:00: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d v="2015-01-25T06:00: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d v="2016-04-01T05:00: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d v="2013-05-28T05:00: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d v="2012-02-29T06:00: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d v="2014-12-20T06:00: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d v="2016-11-26T06:00: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d v="2011-01-02T06:00: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d v="2016-12-19T06:00: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d v="2014-04-02T05:00: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d v="2011-09-06T05:00: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d v="2015-10-02T05:00: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d v="2016-02-24T06:00: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d v="2016-08-02T05:00: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d v="2011-11-18T06:00: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d v="2011-10-17T05:00: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d v="2019-03-12T05:00: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d v="2018-11-13T06:00: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d v="2015-03-15T05:00: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d v="2011-11-15T06:00: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d v="2016-02-24T06:00: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d v="2014-07-10T05:00: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d v="2010-07-15T05:00: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d v="2011-01-11T06:00: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d v="2014-12-20T06:00: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d v="2015-06-19T05:00: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d v="2015-09-28T05:00: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d v="2014-05-02T05:00: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d v="2019-12-07T06:00: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d v="2014-05-20T05:00: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d v="2017-11-01T05:00: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d v="2011-03-11T06:00: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d v="2011-12-01T06:00: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d v="2011-08-07T05:00: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d v="2014-02-26T06:00: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d v="2011-04-29T05:00: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d v="2015-06-10T05:00: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d v="2012-02-20T06:00: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d v="2012-04-25T05:00: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d v="2010-03-18T05:00: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d v="2010-11-17T06:00: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d v="2019-01-19T06:00: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d v="2010-03-25T05:00: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d v="2015-07-05T05:00: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d v="2014-12-21T06:00: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d v="2010-07-14T05:00: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d v="2014-05-30T05:00: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d v="2014-03-26T05:00: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d v="2016-06-27T05:00: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d v="2010-03-16T05:00: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d v="2016-03-05T06:00: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d v="2019-11-17T06:00: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d v="2010-06-15T05:00: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d v="2015-02-12T06:00: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d v="2013-07-30T05:00: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d v="2014-05-30T05:00: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d v="2015-06-05T05:00: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d v="2019-04-18T05:00: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d v="2011-01-22T06:00: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d v="2015-10-03T05:00: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d v="2016-03-07T06:00: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d v="2014-03-23T05:00: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d v="2019-03-06T06:00: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d v="2019-01-16T06:00: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d v="2012-12-16T06:00: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d v="2013-07-25T05:00: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d v="2010-10-23T05:00: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d v="2017-08-26T05:00: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d v="2017-01-11T06:00: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d v="2016-04-29T05:00: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d v="2013-09-20T05:00: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d v="2014-06-04T05:00: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d v="2013-05-02T05:00: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d v="2011-05-06T05:00: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d v="2016-07-08T05:00: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d v="2016-09-13T05:00: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d v="2018-04-15T05:00: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d v="2015-07-16T05:00: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d v="2015-01-25T06:00: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d v="2020-01-27T06:00: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d v="2010-09-28T05:00: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d v="2010-06-16T05:00: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d v="2010-10-04T05:00: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d v="2016-07-06T05:00: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d v="2019-05-01T05:00: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d v="2019-03-26T05:00: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d v="2014-11-02T05:00: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d v="2015-11-07T06:00: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d v="2017-03-25T05:00: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d v="2013-02-09T06:00: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d v="2012-01-18T06:00: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d v="2016-11-14T06:00: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d v="2010-07-27T05:00: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d v="2018-07-28T05:00: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d v="2016-01-18T06:00: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d v="2017-02-20T06:00: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d v="2018-12-17T06:00: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d v="2017-03-01T06:00: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d v="2018-12-18T06:00: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d v="2018-09-26T05:00: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d v="2013-03-13T05:00: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d v="2018-04-09T05:00: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d v="2017-07-06T05:00: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d v="2010-10-20T05:00: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d v="2014-07-08T05:00: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d v="2014-02-22T06:00: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d v="2016-08-05T05:00: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d v="2016-04-08T05:00: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d v="2015-08-24T05:00: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d v="2017-03-02T06:00: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d v="2017-12-28T06:00: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d v="2017-12-27T06:00: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d v="2015-08-30T05:00: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d v="2011-01-27T06:00: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d v="2015-08-21T05:00: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d v="2012-03-28T05:00: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d v="2018-12-09T06:00: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d v="2010-10-07T05:00: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d v="2012-02-20T06:00: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d v="2011-07-09T05:00: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d v="2013-08-30T05:00: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d v="2014-09-10T05:00: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d v="2012-08-01T05:00: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d v="2017-06-26T05:00: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d v="2016-02-25T06:00: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d v="2010-07-31T05:00: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d v="2018-03-21T05:00: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d v="2016-04-15T05:00: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d v="2011-08-19T05:00: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d v="2019-09-11T05:00: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d v="2012-09-26T05:00: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d v="2016-07-10T05:00: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d v="2019-01-19T06:00: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d v="2019-10-18T05:00: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d v="2019-12-14T06:00: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d v="2011-12-21T06:00: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d v="2013-12-11T06:00: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d v="2018-09-16T05:00: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d v="2010-06-29T05:00: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d v="2015-08-23T05:00: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d v="2018-03-27T05:00: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d v="2017-03-12T06:00: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d v="2019-01-10T06:00: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d v="2013-10-29T05:00: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d v="2011-11-27T06:00: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d v="2012-10-03T05:00: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d v="2019-07-09T05:00: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d v="2017-10-17T05:00: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d v="2017-11-27T06:00: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d v="2015-11-14T06:00: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d v="2015-04-20T05:00: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d v="2018-03-31T05:00: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d v="2011-11-24T06:00: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d v="2019-06-25T05:00: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d v="2010-01-25T06:00: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d v="2011-03-27T05:00: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d v="2013-07-22T05:00: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d v="2012-04-21T05:00: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d v="2016-07-04T05:00: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d v="2013-12-11T06:00: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d v="2019-01-06T06:00: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d v="2018-12-08T06:00: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d v="2017-05-22T05:00: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d v="2012-04-19T05:00: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d v="2018-07-14T05:00: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d v="2016-01-24T06:00: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d v="2016-07-08T05:00: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d v="2016-08-22T05:00: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d v="2014-08-19T05:00: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d v="2010-08-07T05:00: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d v="2013-07-10T05:00: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d v="2011-08-22T05:00: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d v="2013-06-17T05:00: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d v="2012-05-29T05:00: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d v="2018-02-21T06:00: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d v="2018-04-04T05:00: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d v="2017-11-06T06:00: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d v="2016-03-02T06:00: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d v="2014-10-22T05:00: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d v="2014-11-15T06:00: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d v="2010-10-25T05:00: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d v="2019-01-20T06:00: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d v="2016-05-25T05:00: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d v="2013-02-04T06:00: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d v="2015-05-23T05:00: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d v="2017-07-23T05:00: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d v="2017-03-22T05:00: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d v="2014-07-24T05:00: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d v="2017-01-28T06:00: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d v="2016-03-30T05:00: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d v="2015-02-20T06:00: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d v="2016-11-11T06:00: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d v="2014-11-16T06:00: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d v="2012-06-29T05:00: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d v="2017-02-03T06:00: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d v="2010-05-23T05:00: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d v="2010-01-19T06:00: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d v="2015-10-21T05:00: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d v="2018-08-10T05:00: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d v="2010-05-30T05:00: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d v="2011-10-09T05:00: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d v="2010-09-02T05:00: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d v="2010-03-01T06:00: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d v="2014-10-08T05:00: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d v="2010-07-01T05:00: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d v="2016-03-17T05:00: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d v="2010-08-05T05:00: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d v="2010-05-23T05:00: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d v="2012-10-28T05:00: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d v="2017-12-27T06:00: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d v="2015-01-20T06:00: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d v="2011-05-12T05:00: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d v="2014-10-24T05:00: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d v="2018-02-05T06:00: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d v="2019-08-01T05:00: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d v="2017-07-22T05:00: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d v="2012-11-28T06:00: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d v="2012-05-08T05:00: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d v="2011-05-13T05:00: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d v="2017-04-15T05:00: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d v="2018-09-19T05:00: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d v="2015-10-06T05:00: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d v="2013-12-11T06:00: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d v="2013-08-15T05:00: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d v="2014-04-14T05:00: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d v="2019-01-26T06:00: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d v="2019-02-09T06:00: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d v="2017-04-13T05:00: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d v="2016-05-23T05:00: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d v="2014-11-06T06:00: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d v="2019-07-04T05:00: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d v="2011-09-23T05:00: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d v="2011-08-13T05:00: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d v="2015-08-14T05:00: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d v="2016-07-22T05:00: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d v="2010-10-31T05:00: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d v="2011-03-01T06:00: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d v="2013-12-17T06:00: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d v="2016-03-06T06:00: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d v="2019-04-27T05:00: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d v="2018-03-27T05:00: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d v="2011-05-21T05:00: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d v="2012-10-20T05:00: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d v="2014-05-27T05:00: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d v="2010-02-14T06:00: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d v="2016-12-11T06:00: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d v="2013-06-26T05:00: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d v="2013-06-25T05:00: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d v="2017-12-22T06:00: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d v="2016-11-01T05:00: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d v="2014-08-08T05:00: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d v="2018-12-30T06:00: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d v="2012-05-31T05:00: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d v="2016-01-30T06:00: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d v="2015-06-12T05:00: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d v="2019-12-31T06:00: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d v="2019-07-04T05:00: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d v="2019-01-27T06:00: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d v="2018-01-02T06:00: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d v="2014-11-15T06:00: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d v="2012-03-05T06:00: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d v="2019-10-15T05:00: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d v="2016-05-17T05:00: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d v="2012-08-14T05:00: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d v="2017-11-28T06:00: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d v="2016-01-09T06:00: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d v="2018-04-16T05:00: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d v="2012-08-27T05:00: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d v="2016-05-27T05:00: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d v="2017-11-29T06:00: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d v="2014-02-10T06:00: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d v="2019-05-04T05:00: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d v="2019-01-21T06:00: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d v="2012-11-24T06:00: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d v="2018-07-29T05:00: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d v="2017-02-28T06:00: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d v="2014-02-28T06:00: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d v="2014-09-10T05:00: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d v="2010-06-19T05:00: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d v="2017-07-25T05:00: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d v="2010-12-13T06:00: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d v="2011-05-03T05:00: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d v="2018-08-28T05:00: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d v="2015-06-09T05:00: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d v="2018-01-03T06:00: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d v="2012-03-26T05:00: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d v="2015-10-22T05:00: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d v="2011-02-14T06:00: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d v="2013-06-23T05:00: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d v="2015-02-28T06:00: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d v="2010-02-05T06:00: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d v="2011-03-27T05:00: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d v="2018-09-27T05:00: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d v="2014-03-17T05:00: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d v="2014-07-16T05:00: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d v="2016-02-19T06:00: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d v="2018-06-15T05:00: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d v="2018-08-26T05:00: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d v="2012-01-22T06:00: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d v="2018-05-15T05:00: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d v="2018-07-21T05:00: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d v="2018-01-07T06:00: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d v="2010-06-12T05:00: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d v="2012-02-09T06:00: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d v="2011-11-19T06:00: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d v="2012-05-02T05:00: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d v="2011-07-16T05:00: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d v="2011-06-20T05:00: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d v="2019-11-18T06:00: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d v="2011-06-18T05:00: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d v="2012-04-24T05:00: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d v="2012-02-05T06:00: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d v="2018-04-21T05:00: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d v="2013-03-01T06:00: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d v="2019-02-19T06:00: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d v="2010-03-21T05:00: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d v="2011-08-01T05:00: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d v="2015-06-17T05:00: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d v="2016-08-19T05:00: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d v="2014-09-15T05:00: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d v="2011-05-08T05:00: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d v="2018-10-09T05:00: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d v="2013-10-12T05:00: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d v="2010-06-21T05:00: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d v="2015-08-24T05:00: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d v="2017-11-01T05:00: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d v="2018-09-03T05:00: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d v="2014-01-08T06:00: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d v="2010-04-23T05:00: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d v="2011-01-13T06:00: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d v="2019-06-08T05:00: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d v="2016-07-26T05:00: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d v="2020-01-15T06:00: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d v="2017-02-22T06:00: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d v="2019-07-21T05:00: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d v="2015-07-09T05:00: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d v="2015-01-21T06:00: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d v="2010-05-25T05:00: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d v="2014-05-04T05:00: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d v="2010-06-06T05:00: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d v="2010-08-26T05:00: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d v="2015-07-17T05:00: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d v="2017-04-11T05:00: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d v="2014-03-12T05:00: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d v="2019-06-24T05:00: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d v="2011-12-03T06:00: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d v="2010-05-21T05:00: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d v="2015-06-15T05:00: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d v="2013-07-11T05:00: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d v="2018-02-03T06:00: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d v="2011-07-14T05:00: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d v="2019-04-28T05:00: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d v="2019-12-16T06:00: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d v="2013-10-07T05:00: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d v="2014-09-19T05:00: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d v="2018-07-17T05:00: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d v="2016-01-30T06:00: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d v="2012-05-05T05:00: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d v="2012-10-04T05:00: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d v="2013-09-19T05:00: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d v="2017-05-13T05:00: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d v="2011-04-27T05:00: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d v="2012-05-02T05:00: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d v="2018-06-04T05:00: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d v="2015-01-22T06:00: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d v="2019-09-09T05:00: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d v="2012-09-05T05:00: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d v="2019-05-12T05:00: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d v="2013-08-04T05:00: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d v="2017-08-29T05:00: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d v="2014-12-18T06:00: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d v="2011-06-28T05:00: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d v="2012-07-27T05:00: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d v="2017-10-14T05:00: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d v="2019-02-07T06:00: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d v="2012-02-12T06:00: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d v="2018-12-09T06:00: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d v="2010-07-14T05:00: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d v="2019-10-31T05:00: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d v="2017-09-22T05:00: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d v="2016-05-12T05:00: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d v="2012-07-12T05:00: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d v="2013-12-29T06:00: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d v="2017-05-03T05:00: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d v="2015-02-25T06:00: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d v="2014-06-28T05:00: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d v="2014-03-11T05:00: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d v="2013-04-08T05:00: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d v="2016-02-22T06:00: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d v="2015-07-24T05:00: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d v="2019-07-22T05:00: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d v="2015-11-26T06:00: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d v="2018-06-12T05:00: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d v="2011-05-07T05:00: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d v="2012-12-01T06:00: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d v="2011-01-09T06:00: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d v="2011-01-25T06:00: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d v="2014-09-24T05:00: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d v="2017-02-10T06:00: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d v="2012-04-05T05:00: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d v="2011-06-16T05:00: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d v="2014-09-26T05:00: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d v="2014-12-12T06:00: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d v="2015-04-18T05:00: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d v="2019-04-16T05:00: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d v="2016-12-26T06:00: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d v="2016-08-09T05:00: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d v="2015-12-20T06:00: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d v="2012-09-22T05:00: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d v="2012-11-25T06:00: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d v="2015-12-22T06:00: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d v="2012-02-16T06:00: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d v="2010-06-21T05:00: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d v="2010-06-28T05:00: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d v="2016-02-08T06:00: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d v="2011-02-17T06:00: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d v="2013-11-14T06:00: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d v="2011-03-05T06:00: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d v="2015-05-11T05:00: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d v="2010-01-25T06:00: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d v="2017-06-15T05:00: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d v="2012-04-06T05:00: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d v="2011-01-01T06:00: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d v="2019-12-22T06:00: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d v="2011-05-09T05:00: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d v="2013-10-08T05:00: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d v="2014-06-02T05:00: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d v="2010-12-10T06:00: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d v="2013-05-18T05:00: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d v="2015-11-29T06:00: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d v="2011-01-28T06:00: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d v="2018-02-07T06:00: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d v="2016-11-12T06:00: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d v="2015-03-15T05:00: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d v="2015-10-30T05:00: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d v="2017-12-25T06:00: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d v="2011-07-19T05:00: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d v="2019-08-04T05:00: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d v="2019-09-08T05:00: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d v="2013-12-06T06:00: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d v="2011-04-05T05:00: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d v="2017-04-27T05:00: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d v="2016-11-12T06:00: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d v="2019-04-16T05:00: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d v="2016-03-03T06:00: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d v="2014-09-25T05:00: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d v="2018-05-07T05:00: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d v="2015-12-24T06:00: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d v="2014-10-17T05:00: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d v="2018-11-04T05:00: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d v="2013-01-02T06:00: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d v="2014-01-20T06:00: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d v="2010-02-11T06:00: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d v="2016-06-29T05:00:00"/>
    <d v="2016-07-06T05:00:00"/>
    <b v="0"/>
    <b v="0"/>
    <s v="food/food trucks"/>
    <x v="0"/>
    <x v="0"/>
  </r>
  <r>
    <m/>
    <m/>
    <m/>
    <m/>
    <m/>
    <m/>
    <x v="4"/>
    <m/>
    <m/>
    <x v="7"/>
    <m/>
    <m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8A7A78-1662-46C5-9287-4111D0AA97A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6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0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426365-2F25-4E82-8809-18F0BF2680B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31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9">
    <chartFormat chart="0" format="7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0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11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16698C-0428-41DA-B24E-0E78AE38E25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9" hier="-1"/>
  </pageFields>
  <dataFields count="1">
    <dataField name="Count of outcome" fld="6" subtotal="count" baseField="0" baseItem="0"/>
  </dataFields>
  <chartFormats count="5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0D4354-8313-49E7-B1B1-216C4BE95512}" name="PivotTable9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4">
  <location ref="A5:E19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dataField="1" subtotalTop="0" showAll="0" defaultSubtotal="0"/>
    <pivotField name="Years" axis="axisPage" allDrilled="1" subtotalTop="0" showAll="0" dataSourceSort="1" defaultSubtotal="0" defaultAttributeDrillState="1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2">
    <pageField fld="0" hier="18" name="[Range].[Parent Category].[All]" cap="All"/>
    <pageField fld="4" hier="20" name="[Range].[Date Created Conversion (Year)].[All]" cap="All"/>
  </pageFields>
  <dataFields count="1">
    <dataField name="Count of outcome" fld="3" subtotal="count" baseField="0" baseItem="0"/>
  </dataFields>
  <chartFormats count="3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Hierarchies count="3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Basis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FB82-C5D8-435C-B051-5E93269F9915}">
  <dimension ref="A2:G16"/>
  <sheetViews>
    <sheetView workbookViewId="0">
      <selection activeCell="A39" sqref="A39"/>
    </sheetView>
  </sheetViews>
  <sheetFormatPr defaultRowHeight="15.75" x14ac:dyDescent="0.25"/>
  <cols>
    <col min="1" max="1" width="16.5" customWidth="1"/>
    <col min="2" max="2" width="15.25" customWidth="1"/>
    <col min="3" max="3" width="5.625" customWidth="1"/>
    <col min="4" max="4" width="3.875" customWidth="1"/>
    <col min="5" max="5" width="9.25" customWidth="1"/>
    <col min="6" max="6" width="6.875" customWidth="1"/>
    <col min="7" max="7" width="11" customWidth="1"/>
    <col min="8" max="10" width="15.25" customWidth="1"/>
    <col min="11" max="11" width="11" customWidth="1"/>
  </cols>
  <sheetData>
    <row r="2" spans="1:7" x14ac:dyDescent="0.25">
      <c r="A2" s="7" t="s">
        <v>6</v>
      </c>
      <c r="B2" t="s">
        <v>2047</v>
      </c>
    </row>
    <row r="4" spans="1:7" x14ac:dyDescent="0.25">
      <c r="A4" s="7" t="s">
        <v>2037</v>
      </c>
      <c r="B4" s="7" t="s">
        <v>2036</v>
      </c>
    </row>
    <row r="5" spans="1:7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  <c r="G5" t="s">
        <v>2035</v>
      </c>
    </row>
    <row r="6" spans="1:7" x14ac:dyDescent="0.25">
      <c r="A6" s="8" t="s">
        <v>2038</v>
      </c>
      <c r="B6">
        <v>11</v>
      </c>
      <c r="C6">
        <v>60</v>
      </c>
      <c r="D6">
        <v>5</v>
      </c>
      <c r="E6">
        <v>102</v>
      </c>
      <c r="G6">
        <v>178</v>
      </c>
    </row>
    <row r="7" spans="1:7" x14ac:dyDescent="0.25">
      <c r="A7" s="8" t="s">
        <v>2039</v>
      </c>
      <c r="B7">
        <v>4</v>
      </c>
      <c r="C7">
        <v>20</v>
      </c>
      <c r="E7">
        <v>22</v>
      </c>
      <c r="G7">
        <v>46</v>
      </c>
    </row>
    <row r="8" spans="1:7" x14ac:dyDescent="0.25">
      <c r="A8" s="8" t="s">
        <v>2040</v>
      </c>
      <c r="B8">
        <v>1</v>
      </c>
      <c r="C8">
        <v>23</v>
      </c>
      <c r="D8">
        <v>3</v>
      </c>
      <c r="E8">
        <v>21</v>
      </c>
      <c r="G8">
        <v>48</v>
      </c>
    </row>
    <row r="9" spans="1:7" x14ac:dyDescent="0.25">
      <c r="A9" s="8" t="s">
        <v>2041</v>
      </c>
      <c r="E9">
        <v>4</v>
      </c>
      <c r="G9">
        <v>4</v>
      </c>
    </row>
    <row r="10" spans="1:7" x14ac:dyDescent="0.25">
      <c r="A10" s="8" t="s">
        <v>2042</v>
      </c>
      <c r="B10">
        <v>10</v>
      </c>
      <c r="C10">
        <v>66</v>
      </c>
      <c r="E10">
        <v>99</v>
      </c>
      <c r="G10">
        <v>175</v>
      </c>
    </row>
    <row r="11" spans="1:7" x14ac:dyDescent="0.25">
      <c r="A11" s="8" t="s">
        <v>2043</v>
      </c>
      <c r="B11">
        <v>4</v>
      </c>
      <c r="C11">
        <v>11</v>
      </c>
      <c r="D11">
        <v>1</v>
      </c>
      <c r="E11">
        <v>26</v>
      </c>
      <c r="G11">
        <v>42</v>
      </c>
    </row>
    <row r="12" spans="1:7" x14ac:dyDescent="0.25">
      <c r="A12" s="8" t="s">
        <v>2044</v>
      </c>
      <c r="B12">
        <v>2</v>
      </c>
      <c r="C12">
        <v>24</v>
      </c>
      <c r="D12">
        <v>1</v>
      </c>
      <c r="E12">
        <v>40</v>
      </c>
      <c r="G12">
        <v>67</v>
      </c>
    </row>
    <row r="13" spans="1:7" x14ac:dyDescent="0.25">
      <c r="A13" s="8" t="s">
        <v>2045</v>
      </c>
      <c r="B13">
        <v>2</v>
      </c>
      <c r="C13">
        <v>28</v>
      </c>
      <c r="D13">
        <v>2</v>
      </c>
      <c r="E13">
        <v>64</v>
      </c>
      <c r="G13">
        <v>96</v>
      </c>
    </row>
    <row r="14" spans="1:7" x14ac:dyDescent="0.25">
      <c r="A14" s="8" t="s">
        <v>2046</v>
      </c>
      <c r="B14">
        <v>23</v>
      </c>
      <c r="C14">
        <v>132</v>
      </c>
      <c r="D14">
        <v>2</v>
      </c>
      <c r="E14">
        <v>187</v>
      </c>
      <c r="G14">
        <v>344</v>
      </c>
    </row>
    <row r="15" spans="1:7" x14ac:dyDescent="0.25">
      <c r="A15" s="8" t="s">
        <v>2034</v>
      </c>
    </row>
    <row r="16" spans="1:7" x14ac:dyDescent="0.25">
      <c r="A16" s="8" t="s">
        <v>2035</v>
      </c>
      <c r="B16">
        <v>57</v>
      </c>
      <c r="C16">
        <v>364</v>
      </c>
      <c r="D16">
        <v>14</v>
      </c>
      <c r="E16">
        <v>565</v>
      </c>
      <c r="G16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3F42-83FB-4B2A-B270-059410857EF2}">
  <dimension ref="A2:F31"/>
  <sheetViews>
    <sheetView topLeftCell="A4" workbookViewId="0">
      <selection activeCell="B3" sqref="B3"/>
    </sheetView>
  </sheetViews>
  <sheetFormatPr defaultRowHeight="15.75" x14ac:dyDescent="0.25"/>
  <cols>
    <col min="1" max="1" width="16.5" customWidth="1"/>
    <col min="2" max="2" width="16" customWidth="1"/>
    <col min="3" max="3" width="5.625" customWidth="1"/>
    <col min="4" max="4" width="3.875" customWidth="1"/>
    <col min="5" max="5" width="9.25" customWidth="1"/>
    <col min="6" max="7" width="11" customWidth="1"/>
  </cols>
  <sheetData>
    <row r="2" spans="1:6" x14ac:dyDescent="0.25">
      <c r="A2" s="7" t="s">
        <v>6</v>
      </c>
      <c r="B2" t="s">
        <v>2047</v>
      </c>
    </row>
    <row r="3" spans="1:6" x14ac:dyDescent="0.25">
      <c r="A3" s="7" t="s">
        <v>2031</v>
      </c>
      <c r="B3" t="s">
        <v>2072</v>
      </c>
    </row>
    <row r="5" spans="1:6" x14ac:dyDescent="0.25">
      <c r="A5" s="7" t="s">
        <v>2037</v>
      </c>
      <c r="B5" s="7" t="s">
        <v>2036</v>
      </c>
    </row>
    <row r="6" spans="1:6" x14ac:dyDescent="0.25">
      <c r="A6" s="7" t="s">
        <v>2033</v>
      </c>
      <c r="B6" t="s">
        <v>74</v>
      </c>
      <c r="C6" t="s">
        <v>14</v>
      </c>
      <c r="D6" t="s">
        <v>47</v>
      </c>
      <c r="E6" t="s">
        <v>20</v>
      </c>
      <c r="F6" t="s">
        <v>2035</v>
      </c>
    </row>
    <row r="7" spans="1:6" x14ac:dyDescent="0.25">
      <c r="A7" s="8" t="s">
        <v>2048</v>
      </c>
      <c r="B7">
        <v>1</v>
      </c>
      <c r="C7">
        <v>10</v>
      </c>
      <c r="D7">
        <v>2</v>
      </c>
      <c r="E7">
        <v>21</v>
      </c>
      <c r="F7">
        <v>34</v>
      </c>
    </row>
    <row r="8" spans="1:6" x14ac:dyDescent="0.25">
      <c r="A8" s="8" t="s">
        <v>2049</v>
      </c>
      <c r="E8">
        <v>4</v>
      </c>
      <c r="F8">
        <v>4</v>
      </c>
    </row>
    <row r="9" spans="1:6" x14ac:dyDescent="0.25">
      <c r="A9" s="8" t="s">
        <v>2050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25">
      <c r="A10" s="8" t="s">
        <v>2051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6" x14ac:dyDescent="0.25">
      <c r="A11" s="8" t="s">
        <v>2052</v>
      </c>
      <c r="C11">
        <v>8</v>
      </c>
      <c r="E11">
        <v>10</v>
      </c>
      <c r="F11">
        <v>18</v>
      </c>
    </row>
    <row r="12" spans="1:6" x14ac:dyDescent="0.25">
      <c r="A12" s="8" t="s">
        <v>2053</v>
      </c>
      <c r="B12">
        <v>1</v>
      </c>
      <c r="C12">
        <v>7</v>
      </c>
      <c r="E12">
        <v>9</v>
      </c>
      <c r="F12">
        <v>17</v>
      </c>
    </row>
    <row r="13" spans="1:6" x14ac:dyDescent="0.25">
      <c r="A13" s="8" t="s">
        <v>2054</v>
      </c>
      <c r="B13">
        <v>4</v>
      </c>
      <c r="C13">
        <v>20</v>
      </c>
      <c r="E13">
        <v>22</v>
      </c>
      <c r="F13">
        <v>46</v>
      </c>
    </row>
    <row r="14" spans="1:6" x14ac:dyDescent="0.25">
      <c r="A14" s="8" t="s">
        <v>2055</v>
      </c>
      <c r="B14">
        <v>3</v>
      </c>
      <c r="C14">
        <v>19</v>
      </c>
      <c r="E14">
        <v>23</v>
      </c>
      <c r="F14">
        <v>45</v>
      </c>
    </row>
    <row r="15" spans="1:6" x14ac:dyDescent="0.25">
      <c r="A15" s="8" t="s">
        <v>2056</v>
      </c>
      <c r="B15">
        <v>1</v>
      </c>
      <c r="C15">
        <v>6</v>
      </c>
      <c r="E15">
        <v>10</v>
      </c>
      <c r="F15">
        <v>17</v>
      </c>
    </row>
    <row r="16" spans="1:6" x14ac:dyDescent="0.25">
      <c r="A16" s="8" t="s">
        <v>2057</v>
      </c>
      <c r="C16">
        <v>3</v>
      </c>
      <c r="E16">
        <v>4</v>
      </c>
      <c r="F16">
        <v>7</v>
      </c>
    </row>
    <row r="17" spans="1:6" x14ac:dyDescent="0.25">
      <c r="A17" s="8" t="s">
        <v>2058</v>
      </c>
      <c r="C17">
        <v>8</v>
      </c>
      <c r="D17">
        <v>1</v>
      </c>
      <c r="E17">
        <v>4</v>
      </c>
      <c r="F17">
        <v>13</v>
      </c>
    </row>
    <row r="18" spans="1:6" x14ac:dyDescent="0.25">
      <c r="A18" s="8" t="s">
        <v>2059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25">
      <c r="A19" s="8" t="s">
        <v>2060</v>
      </c>
      <c r="B19">
        <v>4</v>
      </c>
      <c r="C19">
        <v>11</v>
      </c>
      <c r="D19">
        <v>1</v>
      </c>
      <c r="E19">
        <v>26</v>
      </c>
      <c r="F19">
        <v>42</v>
      </c>
    </row>
    <row r="20" spans="1:6" x14ac:dyDescent="0.25">
      <c r="A20" s="8" t="s">
        <v>2061</v>
      </c>
      <c r="B20">
        <v>23</v>
      </c>
      <c r="C20">
        <v>132</v>
      </c>
      <c r="D20">
        <v>2</v>
      </c>
      <c r="E20">
        <v>187</v>
      </c>
      <c r="F20">
        <v>344</v>
      </c>
    </row>
    <row r="21" spans="1:6" x14ac:dyDescent="0.25">
      <c r="A21" s="8" t="s">
        <v>2062</v>
      </c>
      <c r="C21">
        <v>4</v>
      </c>
      <c r="E21">
        <v>4</v>
      </c>
      <c r="F21">
        <v>8</v>
      </c>
    </row>
    <row r="22" spans="1:6" x14ac:dyDescent="0.25">
      <c r="A22" s="8" t="s">
        <v>2063</v>
      </c>
      <c r="B22">
        <v>6</v>
      </c>
      <c r="C22">
        <v>30</v>
      </c>
      <c r="E22">
        <v>49</v>
      </c>
      <c r="F22">
        <v>85</v>
      </c>
    </row>
    <row r="23" spans="1:6" x14ac:dyDescent="0.25">
      <c r="A23" s="8" t="s">
        <v>2064</v>
      </c>
      <c r="C23">
        <v>9</v>
      </c>
      <c r="E23">
        <v>5</v>
      </c>
      <c r="F23">
        <v>14</v>
      </c>
    </row>
    <row r="24" spans="1:6" x14ac:dyDescent="0.25">
      <c r="A24" s="8" t="s">
        <v>2065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6" x14ac:dyDescent="0.25">
      <c r="A25" s="8" t="s">
        <v>2066</v>
      </c>
      <c r="B25">
        <v>3</v>
      </c>
      <c r="C25">
        <v>3</v>
      </c>
      <c r="E25">
        <v>11</v>
      </c>
      <c r="F25">
        <v>17</v>
      </c>
    </row>
    <row r="26" spans="1:6" x14ac:dyDescent="0.25">
      <c r="A26" s="8" t="s">
        <v>2067</v>
      </c>
      <c r="C26">
        <v>7</v>
      </c>
      <c r="E26">
        <v>14</v>
      </c>
      <c r="F26">
        <v>21</v>
      </c>
    </row>
    <row r="27" spans="1:6" x14ac:dyDescent="0.25">
      <c r="A27" s="8" t="s">
        <v>2068</v>
      </c>
      <c r="B27">
        <v>1</v>
      </c>
      <c r="C27">
        <v>15</v>
      </c>
      <c r="D27">
        <v>2</v>
      </c>
      <c r="E27">
        <v>17</v>
      </c>
      <c r="F27">
        <v>35</v>
      </c>
    </row>
    <row r="28" spans="1:6" x14ac:dyDescent="0.25">
      <c r="A28" s="8" t="s">
        <v>2069</v>
      </c>
      <c r="C28">
        <v>16</v>
      </c>
      <c r="D28">
        <v>1</v>
      </c>
      <c r="E28">
        <v>28</v>
      </c>
      <c r="F28">
        <v>45</v>
      </c>
    </row>
    <row r="29" spans="1:6" x14ac:dyDescent="0.25">
      <c r="A29" s="8" t="s">
        <v>2070</v>
      </c>
      <c r="B29">
        <v>2</v>
      </c>
      <c r="C29">
        <v>12</v>
      </c>
      <c r="D29">
        <v>1</v>
      </c>
      <c r="E29">
        <v>36</v>
      </c>
      <c r="F29">
        <v>51</v>
      </c>
    </row>
    <row r="30" spans="1:6" x14ac:dyDescent="0.25">
      <c r="A30" s="8" t="s">
        <v>2071</v>
      </c>
      <c r="E30">
        <v>3</v>
      </c>
      <c r="F30">
        <v>3</v>
      </c>
    </row>
    <row r="31" spans="1:6" x14ac:dyDescent="0.25">
      <c r="A31" s="8" t="s">
        <v>2035</v>
      </c>
      <c r="B31">
        <v>57</v>
      </c>
      <c r="C31">
        <v>364</v>
      </c>
      <c r="D31">
        <v>14</v>
      </c>
      <c r="E31">
        <v>565</v>
      </c>
      <c r="F3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D3B-33A6-401A-B888-E2BC88FB2BBA}">
  <dimension ref="A1:F30"/>
  <sheetViews>
    <sheetView workbookViewId="0">
      <selection activeCell="K28" sqref="K28"/>
    </sheetView>
  </sheetViews>
  <sheetFormatPr defaultRowHeight="15.75" x14ac:dyDescent="0.25"/>
  <cols>
    <col min="1" max="1" width="16.5" customWidth="1"/>
    <col min="2" max="2" width="15.25" customWidth="1"/>
    <col min="3" max="3" width="5.625" customWidth="1"/>
    <col min="4" max="4" width="3.875" customWidth="1"/>
    <col min="5" max="5" width="9.25" customWidth="1"/>
    <col min="6" max="7" width="11" customWidth="1"/>
    <col min="8" max="25" width="18" customWidth="1"/>
    <col min="26" max="26" width="11" customWidth="1"/>
  </cols>
  <sheetData>
    <row r="1" spans="1:6" x14ac:dyDescent="0.25">
      <c r="A1" s="7" t="s">
        <v>2031</v>
      </c>
      <c r="B1" t="s">
        <v>2047</v>
      </c>
    </row>
    <row r="2" spans="1:6" x14ac:dyDescent="0.25">
      <c r="A2" s="7" t="s">
        <v>6</v>
      </c>
      <c r="B2" t="s">
        <v>2047</v>
      </c>
    </row>
    <row r="4" spans="1:6" x14ac:dyDescent="0.25">
      <c r="A4" s="7" t="s">
        <v>2037</v>
      </c>
      <c r="B4" s="7" t="s">
        <v>2036</v>
      </c>
    </row>
    <row r="5" spans="1:6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8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2049</v>
      </c>
      <c r="E7">
        <v>4</v>
      </c>
      <c r="F7">
        <v>4</v>
      </c>
    </row>
    <row r="8" spans="1:6" x14ac:dyDescent="0.25">
      <c r="A8" s="8" t="s">
        <v>2050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2051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2052</v>
      </c>
      <c r="C10">
        <v>8</v>
      </c>
      <c r="E10">
        <v>10</v>
      </c>
      <c r="F10">
        <v>18</v>
      </c>
    </row>
    <row r="11" spans="1:6" x14ac:dyDescent="0.25">
      <c r="A11" s="8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2054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2055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2057</v>
      </c>
      <c r="C15">
        <v>3</v>
      </c>
      <c r="E15">
        <v>4</v>
      </c>
      <c r="F15">
        <v>7</v>
      </c>
    </row>
    <row r="16" spans="1:6" x14ac:dyDescent="0.25">
      <c r="A16" s="8" t="s">
        <v>2058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2059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2060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2061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2062</v>
      </c>
      <c r="C20">
        <v>4</v>
      </c>
      <c r="E20">
        <v>4</v>
      </c>
      <c r="F20">
        <v>8</v>
      </c>
    </row>
    <row r="21" spans="1:6" x14ac:dyDescent="0.25">
      <c r="A21" s="8" t="s">
        <v>2063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2064</v>
      </c>
      <c r="C22">
        <v>9</v>
      </c>
      <c r="E22">
        <v>5</v>
      </c>
      <c r="F22">
        <v>14</v>
      </c>
    </row>
    <row r="23" spans="1:6" x14ac:dyDescent="0.25">
      <c r="A23" s="8" t="s">
        <v>2065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2066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2067</v>
      </c>
      <c r="C25">
        <v>7</v>
      </c>
      <c r="E25">
        <v>14</v>
      </c>
      <c r="F25">
        <v>21</v>
      </c>
    </row>
    <row r="26" spans="1:6" x14ac:dyDescent="0.25">
      <c r="A26" s="8" t="s">
        <v>2068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2069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2070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2071</v>
      </c>
      <c r="E29">
        <v>3</v>
      </c>
      <c r="F29">
        <v>3</v>
      </c>
    </row>
    <row r="30" spans="1:6" x14ac:dyDescent="0.25">
      <c r="A30" s="8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C5DA-4F72-47A4-ADDF-7A814F12540F}">
  <dimension ref="A2:E19"/>
  <sheetViews>
    <sheetView workbookViewId="0">
      <selection activeCell="M27" sqref="M27"/>
    </sheetView>
  </sheetViews>
  <sheetFormatPr defaultRowHeight="15.75" x14ac:dyDescent="0.25"/>
  <cols>
    <col min="1" max="1" width="16.75" bestFit="1" customWidth="1"/>
    <col min="2" max="2" width="16" bestFit="1" customWidth="1"/>
    <col min="3" max="3" width="5.875" bestFit="1" customWidth="1"/>
    <col min="4" max="4" width="9.875" bestFit="1" customWidth="1"/>
    <col min="5" max="5" width="11.375" bestFit="1" customWidth="1"/>
    <col min="6" max="7" width="11" customWidth="1"/>
    <col min="8" max="8" width="3.75" customWidth="1"/>
    <col min="9" max="9" width="3.125" customWidth="1"/>
    <col min="10" max="10" width="4.25" customWidth="1"/>
    <col min="11" max="11" width="4" customWidth="1"/>
    <col min="12" max="12" width="3.875" customWidth="1"/>
    <col min="13" max="13" width="4.375" customWidth="1"/>
    <col min="14" max="14" width="4" customWidth="1"/>
    <col min="15" max="15" width="11" customWidth="1"/>
    <col min="16" max="17" width="12.625" customWidth="1"/>
    <col min="18" max="19" width="13.75" customWidth="1"/>
    <col min="20" max="21" width="14.75" customWidth="1"/>
    <col min="22" max="22" width="12.625" customWidth="1"/>
    <col min="23" max="24" width="13.75" customWidth="1"/>
    <col min="25" max="25" width="14.75" customWidth="1"/>
    <col min="26" max="26" width="13.75" customWidth="1"/>
    <col min="27" max="28" width="12.625" customWidth="1"/>
    <col min="29" max="29" width="14.75" customWidth="1"/>
    <col min="30" max="32" width="13.75" customWidth="1"/>
    <col min="33" max="33" width="14.75" customWidth="1"/>
    <col min="34" max="37" width="13.75" customWidth="1"/>
    <col min="38" max="38" width="14.75" customWidth="1"/>
    <col min="39" max="40" width="13.75" customWidth="1"/>
    <col min="41" max="42" width="12.625" customWidth="1"/>
    <col min="43" max="43" width="13.75" customWidth="1"/>
    <col min="44" max="45" width="14.75" customWidth="1"/>
    <col min="46" max="46" width="12.625" customWidth="1"/>
    <col min="47" max="48" width="13.75" customWidth="1"/>
    <col min="49" max="50" width="12.625" customWidth="1"/>
    <col min="51" max="56" width="13.75" customWidth="1"/>
    <col min="57" max="57" width="14.75" customWidth="1"/>
    <col min="58" max="58" width="12.625" customWidth="1"/>
    <col min="59" max="60" width="13.75" customWidth="1"/>
    <col min="61" max="63" width="12.625" customWidth="1"/>
    <col min="64" max="65" width="13.75" customWidth="1"/>
    <col min="66" max="66" width="12.625" customWidth="1"/>
    <col min="67" max="69" width="13.75" customWidth="1"/>
    <col min="70" max="72" width="12.625" customWidth="1"/>
    <col min="73" max="73" width="13.75" customWidth="1"/>
    <col min="74" max="74" width="12.625" customWidth="1"/>
    <col min="75" max="76" width="13.75" customWidth="1"/>
    <col min="77" max="77" width="12.625" customWidth="1"/>
    <col min="78" max="82" width="13.75" customWidth="1"/>
    <col min="83" max="85" width="14.75" customWidth="1"/>
    <col min="86" max="86" width="13.75" customWidth="1"/>
    <col min="87" max="89" width="14.75" customWidth="1"/>
    <col min="90" max="91" width="12.625" customWidth="1"/>
    <col min="92" max="94" width="13.75" customWidth="1"/>
    <col min="95" max="95" width="12.625" customWidth="1"/>
    <col min="96" max="99" width="13.75" customWidth="1"/>
    <col min="100" max="101" width="12.625" customWidth="1"/>
    <col min="102" max="104" width="13.75" customWidth="1"/>
    <col min="105" max="106" width="12.625" customWidth="1"/>
    <col min="107" max="116" width="13.75" customWidth="1"/>
    <col min="117" max="117" width="12.625" customWidth="1"/>
    <col min="118" max="119" width="13.75" customWidth="1"/>
    <col min="120" max="120" width="14.75" customWidth="1"/>
    <col min="121" max="121" width="13.75" customWidth="1"/>
    <col min="122" max="122" width="14.75" customWidth="1"/>
    <col min="123" max="123" width="13.75" customWidth="1"/>
    <col min="124" max="126" width="14.75" customWidth="1"/>
    <col min="127" max="130" width="13.75" customWidth="1"/>
    <col min="131" max="133" width="12.625" customWidth="1"/>
    <col min="134" max="134" width="13.75" customWidth="1"/>
    <col min="135" max="137" width="12.625" customWidth="1"/>
    <col min="138" max="141" width="13.75" customWidth="1"/>
    <col min="142" max="143" width="12.625" customWidth="1"/>
    <col min="144" max="154" width="13.75" customWidth="1"/>
    <col min="155" max="155" width="14.75" customWidth="1"/>
    <col min="156" max="156" width="13.75" customWidth="1"/>
    <col min="157" max="158" width="14.75" customWidth="1"/>
    <col min="159" max="160" width="12.625" customWidth="1"/>
    <col min="161" max="170" width="13.75" customWidth="1"/>
    <col min="171" max="171" width="12.625" customWidth="1"/>
    <col min="172" max="174" width="13.75" customWidth="1"/>
    <col min="175" max="175" width="12.625" customWidth="1"/>
    <col min="176" max="178" width="13.75" customWidth="1"/>
    <col min="179" max="179" width="12.625" customWidth="1"/>
    <col min="180" max="183" width="13.75" customWidth="1"/>
    <col min="184" max="184" width="14.75" customWidth="1"/>
    <col min="185" max="186" width="13.75" customWidth="1"/>
    <col min="187" max="189" width="14.75" customWidth="1"/>
    <col min="190" max="191" width="12.625" customWidth="1"/>
    <col min="192" max="196" width="13.75" customWidth="1"/>
    <col min="197" max="197" width="12.625" customWidth="1"/>
    <col min="198" max="199" width="13.75" customWidth="1"/>
    <col min="200" max="200" width="12.625" customWidth="1"/>
    <col min="201" max="202" width="13.75" customWidth="1"/>
    <col min="203" max="204" width="12.625" customWidth="1"/>
    <col min="205" max="206" width="13.75" customWidth="1"/>
    <col min="207" max="208" width="12.625" customWidth="1"/>
    <col min="209" max="209" width="13.75" customWidth="1"/>
    <col min="210" max="211" width="12.625" customWidth="1"/>
    <col min="212" max="214" width="13.75" customWidth="1"/>
    <col min="215" max="219" width="14.75" customWidth="1"/>
    <col min="220" max="221" width="13.75" customWidth="1"/>
    <col min="222" max="224" width="14.75" customWidth="1"/>
    <col min="225" max="227" width="12.625" customWidth="1"/>
    <col min="228" max="230" width="13.75" customWidth="1"/>
    <col min="231" max="231" width="12.625" customWidth="1"/>
    <col min="232" max="236" width="13.75" customWidth="1"/>
    <col min="237" max="237" width="12.625" customWidth="1"/>
    <col min="238" max="238" width="13.75" customWidth="1"/>
    <col min="239" max="239" width="12.625" customWidth="1"/>
    <col min="240" max="242" width="13.75" customWidth="1"/>
    <col min="243" max="243" width="12.625" customWidth="1"/>
    <col min="244" max="247" width="13.75" customWidth="1"/>
    <col min="248" max="249" width="12.625" customWidth="1"/>
    <col min="250" max="251" width="13.75" customWidth="1"/>
    <col min="252" max="253" width="12.625" customWidth="1"/>
    <col min="254" max="257" width="13.75" customWidth="1"/>
    <col min="258" max="259" width="14.75" customWidth="1"/>
    <col min="260" max="260" width="13.75" customWidth="1"/>
    <col min="261" max="267" width="14.75" customWidth="1"/>
    <col min="268" max="268" width="12.625" customWidth="1"/>
    <col min="269" max="273" width="13.75" customWidth="1"/>
    <col min="274" max="274" width="12.625" customWidth="1"/>
    <col min="275" max="276" width="13.75" customWidth="1"/>
    <col min="277" max="277" width="12.625" customWidth="1"/>
    <col min="278" max="284" width="13.75" customWidth="1"/>
    <col min="285" max="285" width="12.625" customWidth="1"/>
    <col min="286" max="287" width="13.75" customWidth="1"/>
    <col min="288" max="290" width="12.625" customWidth="1"/>
    <col min="291" max="291" width="13.75" customWidth="1"/>
    <col min="292" max="292" width="12.625" customWidth="1"/>
    <col min="293" max="295" width="13.75" customWidth="1"/>
    <col min="296" max="296" width="12.625" customWidth="1"/>
    <col min="297" max="300" width="13.75" customWidth="1"/>
    <col min="301" max="301" width="14.75" customWidth="1"/>
    <col min="302" max="302" width="13.75" customWidth="1"/>
    <col min="303" max="305" width="14.75" customWidth="1"/>
    <col min="306" max="306" width="13.75" customWidth="1"/>
    <col min="307" max="308" width="14.75" customWidth="1"/>
    <col min="309" max="309" width="13.75" customWidth="1"/>
    <col min="310" max="310" width="12.625" customWidth="1"/>
    <col min="311" max="311" width="13.75" customWidth="1"/>
    <col min="312" max="312" width="12.625" customWidth="1"/>
    <col min="313" max="315" width="13.75" customWidth="1"/>
    <col min="316" max="316" width="12.625" customWidth="1"/>
    <col min="317" max="317" width="13.75" customWidth="1"/>
    <col min="318" max="318" width="12.625" customWidth="1"/>
    <col min="319" max="325" width="13.75" customWidth="1"/>
    <col min="326" max="327" width="14.75" customWidth="1"/>
    <col min="328" max="329" width="13.75" customWidth="1"/>
    <col min="330" max="333" width="14.75" customWidth="1"/>
    <col min="334" max="335" width="12.625" customWidth="1"/>
    <col min="336" max="336" width="13.75" customWidth="1"/>
    <col min="337" max="337" width="12.625" customWidth="1"/>
    <col min="338" max="339" width="13.75" customWidth="1"/>
    <col min="340" max="341" width="12.625" customWidth="1"/>
    <col min="342" max="348" width="13.75" customWidth="1"/>
    <col min="349" max="349" width="12.625" customWidth="1"/>
    <col min="350" max="353" width="13.75" customWidth="1"/>
    <col min="354" max="354" width="12.625" customWidth="1"/>
    <col min="355" max="359" width="13.75" customWidth="1"/>
    <col min="360" max="360" width="12.625" customWidth="1"/>
    <col min="361" max="364" width="13.75" customWidth="1"/>
    <col min="365" max="369" width="14.75" customWidth="1"/>
    <col min="370" max="370" width="12.625" customWidth="1"/>
    <col min="371" max="381" width="13.75" customWidth="1"/>
    <col min="382" max="383" width="12.625" customWidth="1"/>
    <col min="384" max="385" width="13.75" customWidth="1"/>
    <col min="386" max="387" width="12.625" customWidth="1"/>
    <col min="388" max="391" width="13.75" customWidth="1"/>
    <col min="392" max="392" width="12.625" customWidth="1"/>
    <col min="393" max="393" width="13.75" customWidth="1"/>
    <col min="394" max="394" width="12.625" customWidth="1"/>
    <col min="395" max="395" width="13.75" customWidth="1"/>
    <col min="396" max="396" width="14.75" customWidth="1"/>
    <col min="397" max="398" width="13.75" customWidth="1"/>
    <col min="399" max="403" width="14.75" customWidth="1"/>
    <col min="404" max="404" width="13.75" customWidth="1"/>
    <col min="405" max="405" width="12.625" customWidth="1"/>
    <col min="406" max="409" width="13.75" customWidth="1"/>
    <col min="410" max="411" width="14.75" customWidth="1"/>
    <col min="412" max="412" width="12.625" customWidth="1"/>
    <col min="413" max="413" width="14.75" customWidth="1"/>
    <col min="414" max="414" width="13.75" customWidth="1"/>
    <col min="415" max="415" width="12.625" customWidth="1"/>
    <col min="416" max="416" width="13.75" customWidth="1"/>
    <col min="417" max="417" width="14.75" customWidth="1"/>
    <col min="418" max="418" width="12.625" customWidth="1"/>
    <col min="419" max="419" width="13.75" customWidth="1"/>
    <col min="420" max="420" width="14.75" customWidth="1"/>
    <col min="421" max="421" width="12.625" customWidth="1"/>
    <col min="422" max="422" width="13.75" customWidth="1"/>
    <col min="423" max="426" width="12.625" customWidth="1"/>
    <col min="427" max="430" width="13.75" customWidth="1"/>
    <col min="431" max="431" width="12.625" customWidth="1"/>
    <col min="432" max="432" width="13.75" customWidth="1"/>
    <col min="433" max="433" width="12.625" customWidth="1"/>
    <col min="434" max="437" width="13.75" customWidth="1"/>
    <col min="438" max="438" width="12.625" customWidth="1"/>
    <col min="439" max="441" width="13.75" customWidth="1"/>
    <col min="442" max="442" width="12.625" customWidth="1"/>
    <col min="443" max="451" width="13.75" customWidth="1"/>
    <col min="452" max="453" width="12.625" customWidth="1"/>
    <col min="454" max="461" width="13.75" customWidth="1"/>
    <col min="462" max="463" width="14.75" customWidth="1"/>
    <col min="464" max="464" width="13.75" customWidth="1"/>
    <col min="465" max="467" width="14.75" customWidth="1"/>
    <col min="468" max="469" width="13.75" customWidth="1"/>
    <col min="470" max="473" width="14.75" customWidth="1"/>
    <col min="474" max="474" width="12.625" customWidth="1"/>
    <col min="475" max="479" width="13.75" customWidth="1"/>
    <col min="480" max="480" width="12.625" customWidth="1"/>
    <col min="481" max="484" width="13.75" customWidth="1"/>
    <col min="485" max="485" width="12.625" customWidth="1"/>
    <col min="486" max="487" width="13.75" customWidth="1"/>
    <col min="488" max="489" width="12.625" customWidth="1"/>
    <col min="490" max="493" width="13.75" customWidth="1"/>
    <col min="494" max="494" width="12.625" customWidth="1"/>
    <col min="495" max="501" width="13.75" customWidth="1"/>
    <col min="502" max="502" width="12.625" customWidth="1"/>
    <col min="503" max="504" width="13.75" customWidth="1"/>
    <col min="505" max="505" width="12.625" customWidth="1"/>
    <col min="506" max="509" width="13.75" customWidth="1"/>
    <col min="510" max="512" width="14.75" customWidth="1"/>
    <col min="513" max="513" width="13.75" customWidth="1"/>
    <col min="514" max="515" width="14.75" customWidth="1"/>
    <col min="516" max="519" width="13.75" customWidth="1"/>
    <col min="520" max="522" width="14.75" customWidth="1"/>
    <col min="523" max="527" width="13.75" customWidth="1"/>
    <col min="528" max="528" width="12.625" customWidth="1"/>
    <col min="529" max="532" width="13.75" customWidth="1"/>
    <col min="533" max="535" width="12.625" customWidth="1"/>
    <col min="536" max="538" width="13.75" customWidth="1"/>
    <col min="539" max="540" width="12.625" customWidth="1"/>
    <col min="541" max="545" width="13.75" customWidth="1"/>
    <col min="546" max="546" width="12.625" customWidth="1"/>
    <col min="547" max="548" width="13.75" customWidth="1"/>
    <col min="549" max="550" width="12.625" customWidth="1"/>
    <col min="551" max="554" width="13.75" customWidth="1"/>
    <col min="555" max="557" width="14.75" customWidth="1"/>
    <col min="558" max="558" width="13.75" customWidth="1"/>
    <col min="559" max="560" width="14.75" customWidth="1"/>
    <col min="561" max="561" width="13.75" customWidth="1"/>
    <col min="562" max="565" width="14.75" customWidth="1"/>
    <col min="566" max="566" width="12.625" customWidth="1"/>
    <col min="567" max="569" width="13.75" customWidth="1"/>
    <col min="570" max="570" width="12.625" customWidth="1"/>
    <col min="571" max="576" width="13.75" customWidth="1"/>
    <col min="577" max="577" width="12.625" customWidth="1"/>
    <col min="578" max="582" width="13.75" customWidth="1"/>
    <col min="583" max="584" width="12.625" customWidth="1"/>
    <col min="585" max="589" width="13.75" customWidth="1"/>
    <col min="590" max="592" width="12.625" customWidth="1"/>
    <col min="593" max="598" width="13.75" customWidth="1"/>
    <col min="599" max="601" width="14.75" customWidth="1"/>
    <col min="602" max="602" width="13.75" customWidth="1"/>
    <col min="603" max="604" width="14.75" customWidth="1"/>
    <col min="605" max="605" width="13.75" customWidth="1"/>
    <col min="606" max="609" width="14.75" customWidth="1"/>
    <col min="610" max="611" width="12.625" customWidth="1"/>
    <col min="612" max="612" width="13.75" customWidth="1"/>
    <col min="613" max="613" width="12.625" customWidth="1"/>
    <col min="614" max="615" width="13.75" customWidth="1"/>
    <col min="616" max="616" width="12.625" customWidth="1"/>
    <col min="617" max="620" width="13.75" customWidth="1"/>
    <col min="621" max="621" width="12.625" customWidth="1"/>
    <col min="622" max="625" width="13.75" customWidth="1"/>
    <col min="626" max="628" width="12.625" customWidth="1"/>
    <col min="629" max="634" width="13.75" customWidth="1"/>
    <col min="635" max="636" width="12.625" customWidth="1"/>
    <col min="637" max="639" width="13.75" customWidth="1"/>
    <col min="640" max="641" width="12.625" customWidth="1"/>
    <col min="642" max="644" width="13.75" customWidth="1"/>
    <col min="645" max="646" width="12.625" customWidth="1"/>
    <col min="647" max="653" width="13.75" customWidth="1"/>
    <col min="654" max="658" width="14.75" customWidth="1"/>
    <col min="659" max="660" width="13.75" customWidth="1"/>
    <col min="661" max="665" width="14.75" customWidth="1"/>
    <col min="666" max="667" width="12.625" customWidth="1"/>
    <col min="668" max="673" width="13.75" customWidth="1"/>
    <col min="674" max="674" width="12.625" customWidth="1"/>
    <col min="675" max="675" width="13.75" customWidth="1"/>
    <col min="676" max="677" width="12.625" customWidth="1"/>
    <col min="678" max="681" width="13.75" customWidth="1"/>
    <col min="682" max="683" width="12.625" customWidth="1"/>
    <col min="684" max="688" width="13.75" customWidth="1"/>
    <col min="689" max="689" width="12.625" customWidth="1"/>
    <col min="690" max="692" width="13.75" customWidth="1"/>
    <col min="693" max="694" width="12.625" customWidth="1"/>
    <col min="695" max="698" width="13.75" customWidth="1"/>
    <col min="699" max="700" width="12.625" customWidth="1"/>
    <col min="701" max="703" width="13.75" customWidth="1"/>
    <col min="704" max="704" width="12.625" customWidth="1"/>
    <col min="705" max="710" width="13.75" customWidth="1"/>
    <col min="711" max="713" width="14.75" customWidth="1"/>
    <col min="714" max="714" width="13.75" customWidth="1"/>
    <col min="715" max="715" width="12.625" customWidth="1"/>
    <col min="716" max="716" width="13.75" customWidth="1"/>
    <col min="717" max="718" width="12.625" customWidth="1"/>
    <col min="719" max="721" width="13.75" customWidth="1"/>
    <col min="722" max="723" width="12.625" customWidth="1"/>
    <col min="724" max="729" width="13.75" customWidth="1"/>
    <col min="730" max="732" width="12.625" customWidth="1"/>
    <col min="733" max="735" width="13.75" customWidth="1"/>
    <col min="736" max="736" width="12.625" customWidth="1"/>
    <col min="737" max="738" width="13.75" customWidth="1"/>
    <col min="739" max="739" width="12.625" customWidth="1"/>
    <col min="740" max="743" width="13.75" customWidth="1"/>
    <col min="744" max="744" width="12.625" customWidth="1"/>
    <col min="745" max="748" width="13.75" customWidth="1"/>
    <col min="749" max="749" width="12.625" customWidth="1"/>
    <col min="750" max="752" width="13.75" customWidth="1"/>
    <col min="753" max="756" width="14.75" customWidth="1"/>
    <col min="757" max="758" width="13.75" customWidth="1"/>
    <col min="759" max="762" width="14.75" customWidth="1"/>
    <col min="763" max="763" width="12.625" customWidth="1"/>
    <col min="764" max="766" width="13.75" customWidth="1"/>
    <col min="767" max="767" width="12.625" customWidth="1"/>
    <col min="768" max="769" width="13.75" customWidth="1"/>
    <col min="770" max="771" width="12.625" customWidth="1"/>
    <col min="772" max="785" width="13.75" customWidth="1"/>
    <col min="786" max="786" width="12.625" customWidth="1"/>
    <col min="787" max="789" width="13.75" customWidth="1"/>
    <col min="790" max="792" width="12.625" customWidth="1"/>
    <col min="793" max="797" width="13.75" customWidth="1"/>
    <col min="798" max="799" width="12.625" customWidth="1"/>
    <col min="800" max="802" width="13.75" customWidth="1"/>
    <col min="803" max="805" width="12.625" customWidth="1"/>
    <col min="806" max="813" width="13.75" customWidth="1"/>
    <col min="814" max="817" width="14.75" customWidth="1"/>
    <col min="818" max="820" width="13.75" customWidth="1"/>
    <col min="821" max="823" width="14.75" customWidth="1"/>
    <col min="824" max="825" width="12.625" customWidth="1"/>
    <col min="826" max="831" width="13.75" customWidth="1"/>
    <col min="832" max="832" width="12.625" customWidth="1"/>
    <col min="833" max="834" width="13.75" customWidth="1"/>
    <col min="835" max="840" width="12.625" customWidth="1"/>
    <col min="841" max="851" width="13.75" customWidth="1"/>
    <col min="852" max="853" width="12.625" customWidth="1"/>
    <col min="854" max="856" width="13.75" customWidth="1"/>
    <col min="857" max="858" width="12.625" customWidth="1"/>
    <col min="859" max="863" width="13.75" customWidth="1"/>
    <col min="864" max="865" width="12.625" customWidth="1"/>
    <col min="866" max="871" width="13.75" customWidth="1"/>
    <col min="872" max="874" width="14.75" customWidth="1"/>
    <col min="875" max="876" width="13.75" customWidth="1"/>
    <col min="877" max="879" width="14.75" customWidth="1"/>
    <col min="880" max="880" width="12.625" customWidth="1"/>
    <col min="881" max="885" width="13.75" customWidth="1"/>
    <col min="886" max="887" width="12.625" customWidth="1"/>
    <col min="888" max="891" width="13.75" customWidth="1"/>
    <col min="892" max="893" width="12.625" customWidth="1"/>
    <col min="894" max="899" width="13.75" customWidth="1"/>
    <col min="900" max="900" width="12.625" customWidth="1"/>
    <col min="901" max="906" width="13.75" customWidth="1"/>
    <col min="907" max="907" width="12.625" customWidth="1"/>
    <col min="908" max="911" width="13.75" customWidth="1"/>
    <col min="912" max="912" width="12.625" customWidth="1"/>
    <col min="913" max="913" width="13.75" customWidth="1"/>
    <col min="914" max="916" width="12.625" customWidth="1"/>
    <col min="917" max="918" width="13.75" customWidth="1"/>
    <col min="919" max="919" width="12.625" customWidth="1"/>
    <col min="920" max="924" width="13.75" customWidth="1"/>
    <col min="925" max="928" width="14.75" customWidth="1"/>
    <col min="929" max="929" width="13.75" customWidth="1"/>
    <col min="930" max="933" width="14.75" customWidth="1"/>
    <col min="934" max="936" width="13.75" customWidth="1"/>
    <col min="937" max="939" width="14.75" customWidth="1"/>
    <col min="940" max="941" width="13.75" customWidth="1"/>
    <col min="942" max="942" width="11" customWidth="1"/>
  </cols>
  <sheetData>
    <row r="2" spans="1:5" x14ac:dyDescent="0.25">
      <c r="A2" s="7" t="s">
        <v>2031</v>
      </c>
      <c r="B2" t="s" vm="1">
        <v>2075</v>
      </c>
    </row>
    <row r="3" spans="1:5" x14ac:dyDescent="0.25">
      <c r="A3" s="7" t="s">
        <v>2088</v>
      </c>
      <c r="B3" t="s" vm="2">
        <v>2075</v>
      </c>
    </row>
    <row r="5" spans="1:5" x14ac:dyDescent="0.25">
      <c r="A5" s="7" t="s">
        <v>2037</v>
      </c>
      <c r="B5" s="7" t="s">
        <v>2036</v>
      </c>
    </row>
    <row r="6" spans="1:5" x14ac:dyDescent="0.25">
      <c r="A6" s="7" t="s">
        <v>2033</v>
      </c>
      <c r="B6" t="s">
        <v>74</v>
      </c>
      <c r="C6" t="s">
        <v>14</v>
      </c>
      <c r="D6" t="s">
        <v>20</v>
      </c>
      <c r="E6" t="s">
        <v>2035</v>
      </c>
    </row>
    <row r="7" spans="1:5" x14ac:dyDescent="0.25">
      <c r="A7" s="8" t="s">
        <v>2076</v>
      </c>
      <c r="B7">
        <v>6</v>
      </c>
      <c r="C7">
        <v>36</v>
      </c>
      <c r="D7">
        <v>49</v>
      </c>
      <c r="E7">
        <v>91</v>
      </c>
    </row>
    <row r="8" spans="1:5" x14ac:dyDescent="0.25">
      <c r="A8" s="8" t="s">
        <v>2077</v>
      </c>
      <c r="B8">
        <v>7</v>
      </c>
      <c r="C8">
        <v>28</v>
      </c>
      <c r="D8">
        <v>44</v>
      </c>
      <c r="E8">
        <v>79</v>
      </c>
    </row>
    <row r="9" spans="1:5" x14ac:dyDescent="0.25">
      <c r="A9" s="8" t="s">
        <v>2078</v>
      </c>
      <c r="B9">
        <v>4</v>
      </c>
      <c r="C9">
        <v>33</v>
      </c>
      <c r="D9">
        <v>49</v>
      </c>
      <c r="E9">
        <v>86</v>
      </c>
    </row>
    <row r="10" spans="1:5" x14ac:dyDescent="0.25">
      <c r="A10" s="8" t="s">
        <v>2079</v>
      </c>
      <c r="B10">
        <v>1</v>
      </c>
      <c r="C10">
        <v>30</v>
      </c>
      <c r="D10">
        <v>46</v>
      </c>
      <c r="E10">
        <v>77</v>
      </c>
    </row>
    <row r="11" spans="1:5" x14ac:dyDescent="0.25">
      <c r="A11" s="8" t="s">
        <v>2080</v>
      </c>
      <c r="B11">
        <v>3</v>
      </c>
      <c r="C11">
        <v>35</v>
      </c>
      <c r="D11">
        <v>46</v>
      </c>
      <c r="E11">
        <v>84</v>
      </c>
    </row>
    <row r="12" spans="1:5" x14ac:dyDescent="0.25">
      <c r="A12" s="8" t="s">
        <v>2081</v>
      </c>
      <c r="B12">
        <v>3</v>
      </c>
      <c r="C12">
        <v>28</v>
      </c>
      <c r="D12">
        <v>55</v>
      </c>
      <c r="E12">
        <v>86</v>
      </c>
    </row>
    <row r="13" spans="1:5" x14ac:dyDescent="0.25">
      <c r="A13" s="8" t="s">
        <v>2082</v>
      </c>
      <c r="B13">
        <v>4</v>
      </c>
      <c r="C13">
        <v>31</v>
      </c>
      <c r="D13">
        <v>58</v>
      </c>
      <c r="E13">
        <v>93</v>
      </c>
    </row>
    <row r="14" spans="1:5" x14ac:dyDescent="0.25">
      <c r="A14" s="8" t="s">
        <v>2083</v>
      </c>
      <c r="B14">
        <v>8</v>
      </c>
      <c r="C14">
        <v>35</v>
      </c>
      <c r="D14">
        <v>41</v>
      </c>
      <c r="E14">
        <v>84</v>
      </c>
    </row>
    <row r="15" spans="1:5" x14ac:dyDescent="0.25">
      <c r="A15" s="8" t="s">
        <v>2084</v>
      </c>
      <c r="B15">
        <v>5</v>
      </c>
      <c r="C15">
        <v>23</v>
      </c>
      <c r="D15">
        <v>45</v>
      </c>
      <c r="E15">
        <v>73</v>
      </c>
    </row>
    <row r="16" spans="1:5" x14ac:dyDescent="0.25">
      <c r="A16" s="8" t="s">
        <v>2085</v>
      </c>
      <c r="B16">
        <v>6</v>
      </c>
      <c r="C16">
        <v>26</v>
      </c>
      <c r="D16">
        <v>45</v>
      </c>
      <c r="E16">
        <v>77</v>
      </c>
    </row>
    <row r="17" spans="1:5" x14ac:dyDescent="0.25">
      <c r="A17" s="8" t="s">
        <v>2086</v>
      </c>
      <c r="B17">
        <v>3</v>
      </c>
      <c r="C17">
        <v>27</v>
      </c>
      <c r="D17">
        <v>45</v>
      </c>
      <c r="E17">
        <v>75</v>
      </c>
    </row>
    <row r="18" spans="1:5" x14ac:dyDescent="0.25">
      <c r="A18" s="8" t="s">
        <v>2087</v>
      </c>
      <c r="B18">
        <v>7</v>
      </c>
      <c r="C18">
        <v>32</v>
      </c>
      <c r="D18">
        <v>42</v>
      </c>
      <c r="E18">
        <v>81</v>
      </c>
    </row>
    <row r="19" spans="1:5" x14ac:dyDescent="0.25">
      <c r="A19" s="8" t="s">
        <v>2035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opLeftCell="E1" workbookViewId="0">
      <selection activeCell="G2" sqref="G2"/>
    </sheetView>
  </sheetViews>
  <sheetFormatPr defaultColWidth="11" defaultRowHeight="15.75" x14ac:dyDescent="0.25"/>
  <cols>
    <col min="1" max="1" width="4.125" customWidth="1"/>
    <col min="2" max="2" width="30.625" customWidth="1"/>
    <col min="3" max="3" width="33.5" style="3" customWidth="1"/>
    <col min="6" max="6" width="15.625" customWidth="1"/>
    <col min="8" max="8" width="13" customWidth="1"/>
    <col min="9" max="9" width="17" style="6" customWidth="1"/>
    <col min="12" max="13" width="11.125" customWidth="1"/>
    <col min="14" max="14" width="22.875" customWidth="1"/>
    <col min="15" max="15" width="21.375" customWidth="1"/>
    <col min="18" max="18" width="28" customWidth="1"/>
    <col min="19" max="19" width="15.875" customWidth="1"/>
    <col min="20" max="20" width="14.875" customWidth="1"/>
    <col min="21" max="21" width="15.625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2073</v>
      </c>
      <c r="O1" s="1" t="s">
        <v>2074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  <c r="U1" s="1" t="s">
        <v>2088</v>
      </c>
    </row>
    <row r="2" spans="1:21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6">
        <f t="shared" ref="I2:I65" si="0">IF(E2&gt;0, E2/H2, 0)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1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5" si="1">E3/D3*100</f>
        <v>1040</v>
      </c>
      <c r="G3" t="s">
        <v>20</v>
      </c>
      <c r="H3">
        <v>158</v>
      </c>
      <c r="I3" s="6">
        <f t="shared" si="0"/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>(((L3/60)/60)/24)+DATE(1970,1,1)</f>
        <v>41870.208333333336</v>
      </c>
      <c r="O3" s="9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1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1"/>
        <v>131.4787822878229</v>
      </c>
      <c r="G4" t="s">
        <v>20</v>
      </c>
      <c r="H4">
        <v>1425</v>
      </c>
      <c r="I4" s="6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ref="N4:N66" si="3">(((L4/60)/60)/24)+DATE(1970,1,1)</f>
        <v>41595.25</v>
      </c>
      <c r="O4" s="9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1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1"/>
        <v>58.976190476190467</v>
      </c>
      <c r="G5" t="s">
        <v>14</v>
      </c>
      <c r="H5">
        <v>24</v>
      </c>
      <c r="I5" s="6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3"/>
        <v>43688.208333333328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1"/>
        <v>69.276315789473685</v>
      </c>
      <c r="G6" t="s">
        <v>14</v>
      </c>
      <c r="H6">
        <v>53</v>
      </c>
      <c r="I6" s="6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3"/>
        <v>43485.25</v>
      </c>
      <c r="O6" s="9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1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1"/>
        <v>173.61842105263159</v>
      </c>
      <c r="G7" t="s">
        <v>20</v>
      </c>
      <c r="H7">
        <v>174</v>
      </c>
      <c r="I7" s="6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3"/>
        <v>41149.208333333336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1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1"/>
        <v>20.961538461538463</v>
      </c>
      <c r="G8" t="s">
        <v>14</v>
      </c>
      <c r="H8">
        <v>18</v>
      </c>
      <c r="I8" s="6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3"/>
        <v>42991.208333333328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1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1"/>
        <v>327.57777777777778</v>
      </c>
      <c r="G9" t="s">
        <v>20</v>
      </c>
      <c r="H9">
        <v>227</v>
      </c>
      <c r="I9" s="6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3"/>
        <v>42229.208333333328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1"/>
        <v>19.932788374205266</v>
      </c>
      <c r="G10" t="s">
        <v>47</v>
      </c>
      <c r="H10">
        <v>708</v>
      </c>
      <c r="I10" s="6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3"/>
        <v>40399.208333333336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1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1"/>
        <v>51.741935483870968</v>
      </c>
      <c r="G11" t="s">
        <v>14</v>
      </c>
      <c r="H11">
        <v>44</v>
      </c>
      <c r="I11" s="6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3"/>
        <v>41536.208333333336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1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1"/>
        <v>266.11538461538464</v>
      </c>
      <c r="G12" t="s">
        <v>20</v>
      </c>
      <c r="H12">
        <v>220</v>
      </c>
      <c r="I12" s="6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3"/>
        <v>40404.208333333336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1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1"/>
        <v>48.095238095238095</v>
      </c>
      <c r="G13" t="s">
        <v>14</v>
      </c>
      <c r="H13">
        <v>27</v>
      </c>
      <c r="I13" s="6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3"/>
        <v>40442.208333333336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1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1"/>
        <v>89.349206349206341</v>
      </c>
      <c r="G14" t="s">
        <v>14</v>
      </c>
      <c r="H14">
        <v>55</v>
      </c>
      <c r="I14" s="6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3"/>
        <v>43760.208333333328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1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1"/>
        <v>245.11904761904765</v>
      </c>
      <c r="G15" t="s">
        <v>20</v>
      </c>
      <c r="H15">
        <v>98</v>
      </c>
      <c r="I15" s="6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3"/>
        <v>42532.208333333328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1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1"/>
        <v>66.769503546099301</v>
      </c>
      <c r="G16" t="s">
        <v>14</v>
      </c>
      <c r="H16">
        <v>200</v>
      </c>
      <c r="I16" s="6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3"/>
        <v>40974.25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1"/>
        <v>47.307881773399011</v>
      </c>
      <c r="G17" t="s">
        <v>14</v>
      </c>
      <c r="H17">
        <v>452</v>
      </c>
      <c r="I17" s="6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3"/>
        <v>43809.25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1"/>
        <v>649.47058823529414</v>
      </c>
      <c r="G18" t="s">
        <v>20</v>
      </c>
      <c r="H18">
        <v>100</v>
      </c>
      <c r="I18" s="6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3"/>
        <v>41661.25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31.5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1"/>
        <v>159.39125295508273</v>
      </c>
      <c r="G19" t="s">
        <v>20</v>
      </c>
      <c r="H19">
        <v>1249</v>
      </c>
      <c r="I19" s="6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3"/>
        <v>40555.25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1"/>
        <v>66.912087912087912</v>
      </c>
      <c r="G20" t="s">
        <v>74</v>
      </c>
      <c r="H20">
        <v>135</v>
      </c>
      <c r="I20" s="6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3"/>
        <v>43351.208333333328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1"/>
        <v>48.529600000000002</v>
      </c>
      <c r="G21" t="s">
        <v>14</v>
      </c>
      <c r="H21">
        <v>674</v>
      </c>
      <c r="I21" s="6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3"/>
        <v>43528.25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1"/>
        <v>112.24279210925646</v>
      </c>
      <c r="G22" t="s">
        <v>20</v>
      </c>
      <c r="H22">
        <v>1396</v>
      </c>
      <c r="I22" s="6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3"/>
        <v>41848.208333333336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1"/>
        <v>40.992553191489364</v>
      </c>
      <c r="G23" t="s">
        <v>14</v>
      </c>
      <c r="H23">
        <v>558</v>
      </c>
      <c r="I23" s="6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3"/>
        <v>40770.208333333336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1"/>
        <v>128.07106598984771</v>
      </c>
      <c r="G24" t="s">
        <v>20</v>
      </c>
      <c r="H24">
        <v>890</v>
      </c>
      <c r="I24" s="6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3"/>
        <v>43193.208333333328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1"/>
        <v>332.04444444444448</v>
      </c>
      <c r="G25" t="s">
        <v>20</v>
      </c>
      <c r="H25">
        <v>142</v>
      </c>
      <c r="I25" s="6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3"/>
        <v>43510.25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1"/>
        <v>112.83225108225108</v>
      </c>
      <c r="G26" t="s">
        <v>20</v>
      </c>
      <c r="H26">
        <v>2673</v>
      </c>
      <c r="I26" s="6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3"/>
        <v>41811.208333333336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1"/>
        <v>216.43636363636364</v>
      </c>
      <c r="G27" t="s">
        <v>20</v>
      </c>
      <c r="H27">
        <v>163</v>
      </c>
      <c r="I27" s="6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3"/>
        <v>40681.208333333336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1"/>
        <v>48.199069767441863</v>
      </c>
      <c r="G28" t="s">
        <v>74</v>
      </c>
      <c r="H28">
        <v>1480</v>
      </c>
      <c r="I28" s="6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3"/>
        <v>43312.208333333328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1"/>
        <v>79.95</v>
      </c>
      <c r="G29" t="s">
        <v>14</v>
      </c>
      <c r="H29">
        <v>15</v>
      </c>
      <c r="I29" s="6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3"/>
        <v>42280.208333333328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1"/>
        <v>105.22553516819573</v>
      </c>
      <c r="G30" t="s">
        <v>20</v>
      </c>
      <c r="H30">
        <v>2220</v>
      </c>
      <c r="I30" s="6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3"/>
        <v>40218.25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1"/>
        <v>328.89978213507629</v>
      </c>
      <c r="G31" t="s">
        <v>20</v>
      </c>
      <c r="H31">
        <v>1606</v>
      </c>
      <c r="I31" s="6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1"/>
        <v>160.61111111111111</v>
      </c>
      <c r="G32" t="s">
        <v>20</v>
      </c>
      <c r="H32">
        <v>129</v>
      </c>
      <c r="I32" s="6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3"/>
        <v>43609.208333333328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1"/>
        <v>310</v>
      </c>
      <c r="G33" t="s">
        <v>20</v>
      </c>
      <c r="H33">
        <v>226</v>
      </c>
      <c r="I33" s="6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3"/>
        <v>42374.25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1"/>
        <v>86.807920792079202</v>
      </c>
      <c r="G34" t="s">
        <v>14</v>
      </c>
      <c r="H34">
        <v>2307</v>
      </c>
      <c r="I34" s="6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3"/>
        <v>43110.25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1"/>
        <v>377.82071713147411</v>
      </c>
      <c r="G35" t="s">
        <v>20</v>
      </c>
      <c r="H35">
        <v>5419</v>
      </c>
      <c r="I35" s="6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3"/>
        <v>41917.208333333336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1"/>
        <v>150.80645161290323</v>
      </c>
      <c r="G36" t="s">
        <v>20</v>
      </c>
      <c r="H36">
        <v>165</v>
      </c>
      <c r="I36" s="6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3"/>
        <v>42817.208333333328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1"/>
        <v>150.30119521912351</v>
      </c>
      <c r="G37" t="s">
        <v>20</v>
      </c>
      <c r="H37">
        <v>1965</v>
      </c>
      <c r="I37" s="6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3"/>
        <v>43484.25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1"/>
        <v>157.28571428571431</v>
      </c>
      <c r="G38" t="s">
        <v>20</v>
      </c>
      <c r="H38">
        <v>16</v>
      </c>
      <c r="I38" s="6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3"/>
        <v>40600.25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1"/>
        <v>139.98765432098764</v>
      </c>
      <c r="G39" t="s">
        <v>20</v>
      </c>
      <c r="H39">
        <v>107</v>
      </c>
      <c r="I39" s="6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3"/>
        <v>43744.208333333328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1"/>
        <v>325.32258064516128</v>
      </c>
      <c r="G40" t="s">
        <v>20</v>
      </c>
      <c r="H40">
        <v>134</v>
      </c>
      <c r="I40" s="6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3"/>
        <v>40469.208333333336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1"/>
        <v>50.777777777777779</v>
      </c>
      <c r="G41" t="s">
        <v>14</v>
      </c>
      <c r="H41">
        <v>88</v>
      </c>
      <c r="I41" s="6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3"/>
        <v>41330.25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1"/>
        <v>169.06818181818181</v>
      </c>
      <c r="G42" t="s">
        <v>20</v>
      </c>
      <c r="H42">
        <v>198</v>
      </c>
      <c r="I42" s="6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3"/>
        <v>40334.208333333336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1"/>
        <v>212.92857142857144</v>
      </c>
      <c r="G43" t="s">
        <v>20</v>
      </c>
      <c r="H43">
        <v>111</v>
      </c>
      <c r="I43" s="6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3"/>
        <v>41156.208333333336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1"/>
        <v>443.94444444444446</v>
      </c>
      <c r="G44" t="s">
        <v>20</v>
      </c>
      <c r="H44">
        <v>222</v>
      </c>
      <c r="I44" s="6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3"/>
        <v>40728.208333333336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1"/>
        <v>185.9390243902439</v>
      </c>
      <c r="G45" t="s">
        <v>20</v>
      </c>
      <c r="H45">
        <v>6212</v>
      </c>
      <c r="I45" s="6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3"/>
        <v>41844.208333333336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1"/>
        <v>658.8125</v>
      </c>
      <c r="G46" t="s">
        <v>20</v>
      </c>
      <c r="H46">
        <v>98</v>
      </c>
      <c r="I46" s="6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3"/>
        <v>43541.208333333328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1"/>
        <v>47.684210526315788</v>
      </c>
      <c r="G47" t="s">
        <v>14</v>
      </c>
      <c r="H47">
        <v>48</v>
      </c>
      <c r="I47" s="6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3"/>
        <v>42676.208333333328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1"/>
        <v>114.78378378378378</v>
      </c>
      <c r="G48" t="s">
        <v>20</v>
      </c>
      <c r="H48">
        <v>92</v>
      </c>
      <c r="I48" s="6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3"/>
        <v>40367.208333333336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1"/>
        <v>475.26666666666665</v>
      </c>
      <c r="G49" t="s">
        <v>20</v>
      </c>
      <c r="H49">
        <v>149</v>
      </c>
      <c r="I49" s="6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3"/>
        <v>41727.208333333336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1"/>
        <v>386.97297297297297</v>
      </c>
      <c r="G50" t="s">
        <v>20</v>
      </c>
      <c r="H50">
        <v>2431</v>
      </c>
      <c r="I50" s="6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3"/>
        <v>42180.208333333328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1"/>
        <v>189.625</v>
      </c>
      <c r="G51" t="s">
        <v>20</v>
      </c>
      <c r="H51">
        <v>303</v>
      </c>
      <c r="I51" s="6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3"/>
        <v>43758.208333333328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1"/>
        <v>2</v>
      </c>
      <c r="G52" t="s">
        <v>14</v>
      </c>
      <c r="H52">
        <v>1</v>
      </c>
      <c r="I52" s="6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3"/>
        <v>41487.208333333336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1"/>
        <v>91.867805186590772</v>
      </c>
      <c r="G53" t="s">
        <v>14</v>
      </c>
      <c r="H53">
        <v>1467</v>
      </c>
      <c r="I53" s="6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3"/>
        <v>40995.208333333336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1"/>
        <v>34.152777777777779</v>
      </c>
      <c r="G54" t="s">
        <v>14</v>
      </c>
      <c r="H54">
        <v>75</v>
      </c>
      <c r="I54" s="6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3"/>
        <v>40436.208333333336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1"/>
        <v>140.40909090909091</v>
      </c>
      <c r="G55" t="s">
        <v>20</v>
      </c>
      <c r="H55">
        <v>209</v>
      </c>
      <c r="I55" s="6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3"/>
        <v>41779.208333333336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1"/>
        <v>89.86666666666666</v>
      </c>
      <c r="G56" t="s">
        <v>14</v>
      </c>
      <c r="H56">
        <v>120</v>
      </c>
      <c r="I56" s="6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3"/>
        <v>43170.25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1"/>
        <v>177.96969696969697</v>
      </c>
      <c r="G57" t="s">
        <v>20</v>
      </c>
      <c r="H57">
        <v>131</v>
      </c>
      <c r="I57" s="6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3"/>
        <v>43311.208333333328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1"/>
        <v>143.66249999999999</v>
      </c>
      <c r="G58" t="s">
        <v>20</v>
      </c>
      <c r="H58">
        <v>164</v>
      </c>
      <c r="I58" s="6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3"/>
        <v>42014.25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1"/>
        <v>215.27586206896552</v>
      </c>
      <c r="G59" t="s">
        <v>20</v>
      </c>
      <c r="H59">
        <v>201</v>
      </c>
      <c r="I59" s="6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3"/>
        <v>42979.208333333328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1"/>
        <v>227.11111111111114</v>
      </c>
      <c r="G60" t="s">
        <v>20</v>
      </c>
      <c r="H60">
        <v>211</v>
      </c>
      <c r="I60" s="6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3"/>
        <v>42268.208333333328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1"/>
        <v>275.07142857142861</v>
      </c>
      <c r="G61" t="s">
        <v>20</v>
      </c>
      <c r="H61">
        <v>128</v>
      </c>
      <c r="I61" s="6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3"/>
        <v>42898.208333333328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1"/>
        <v>144.37048832271762</v>
      </c>
      <c r="G62" t="s">
        <v>20</v>
      </c>
      <c r="H62">
        <v>1600</v>
      </c>
      <c r="I62" s="6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3"/>
        <v>41107.208333333336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1"/>
        <v>92.74598393574297</v>
      </c>
      <c r="G63" t="s">
        <v>14</v>
      </c>
      <c r="H63">
        <v>2253</v>
      </c>
      <c r="I63" s="6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3"/>
        <v>40595.25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5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1"/>
        <v>722.6</v>
      </c>
      <c r="G64" t="s">
        <v>20</v>
      </c>
      <c r="H64">
        <v>249</v>
      </c>
      <c r="I64" s="6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3"/>
        <v>42160.208333333328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1"/>
        <v>11.851063829787234</v>
      </c>
      <c r="G65" t="s">
        <v>14</v>
      </c>
      <c r="H65">
        <v>5</v>
      </c>
      <c r="I65" s="6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3"/>
        <v>42853.208333333328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4">E66/D66*100</f>
        <v>97.642857142857139</v>
      </c>
      <c r="G66" t="s">
        <v>14</v>
      </c>
      <c r="H66">
        <v>38</v>
      </c>
      <c r="I66" s="6">
        <f t="shared" ref="I66:I129" si="5">IF(E66&gt;0, E66/H66, 0)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3"/>
        <v>43283.208333333328</v>
      </c>
      <c r="O66" s="9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236.14754098360655</v>
      </c>
      <c r="G67" t="s">
        <v>20</v>
      </c>
      <c r="H67">
        <v>236</v>
      </c>
      <c r="I67" s="6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9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5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5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5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5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8">E130/D130*100</f>
        <v>60.334277620396605</v>
      </c>
      <c r="G130" t="s">
        <v>74</v>
      </c>
      <c r="H130">
        <v>532</v>
      </c>
      <c r="I130" s="6">
        <f t="shared" ref="I130:I193" si="9">IF(E130&gt;0, E130/H130, 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8"/>
        <v>3.202693602693603</v>
      </c>
      <c r="G131" t="s">
        <v>74</v>
      </c>
      <c r="H131">
        <v>55</v>
      </c>
      <c r="I131" s="6">
        <f t="shared" si="9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5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5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5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5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5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2">E194/D194*100</f>
        <v>19.992957746478872</v>
      </c>
      <c r="G194" t="s">
        <v>14</v>
      </c>
      <c r="H194">
        <v>243</v>
      </c>
      <c r="I194" s="6">
        <f t="shared" ref="I194:I257" si="13">IF(E194&gt;0, E194/H194, 0)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2"/>
        <v>45.636363636363633</v>
      </c>
      <c r="G195" t="s">
        <v>14</v>
      </c>
      <c r="H195">
        <v>65</v>
      </c>
      <c r="I195" s="6">
        <f t="shared" si="13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(((L195/60)/60)/24)+DATE(1970,1,1)</f>
        <v>43198.208333333328</v>
      </c>
      <c r="O195" s="9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5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5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5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5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5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5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6">E258/D258*100</f>
        <v>23.390243902439025</v>
      </c>
      <c r="G258" t="s">
        <v>14</v>
      </c>
      <c r="H258">
        <v>15</v>
      </c>
      <c r="I258" s="6">
        <f t="shared" ref="I258:I321" si="17">IF(E258&gt;0, E258/H258, 0)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6"/>
        <v>146</v>
      </c>
      <c r="G259" t="s">
        <v>20</v>
      </c>
      <c r="H259">
        <v>92</v>
      </c>
      <c r="I259" s="6">
        <f t="shared" si="17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(((L259/60)/60)/24)+DATE(1970,1,1)</f>
        <v>41338.25</v>
      </c>
      <c r="O259" s="9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5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5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5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20">E322/D322*100</f>
        <v>9.5876777251184837</v>
      </c>
      <c r="G322" t="s">
        <v>14</v>
      </c>
      <c r="H322">
        <v>80</v>
      </c>
      <c r="I322" s="6">
        <f t="shared" ref="I322:I385" si="21">IF(E322&gt;0, E322/H322, 0)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0"/>
        <v>94.144366197183089</v>
      </c>
      <c r="G323" t="s">
        <v>14</v>
      </c>
      <c r="H323">
        <v>2468</v>
      </c>
      <c r="I323" s="6">
        <f t="shared" si="21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(((L323/60)/60)/24)+DATE(1970,1,1)</f>
        <v>40634.208333333336</v>
      </c>
      <c r="O323" s="9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5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24">E386/D386*100</f>
        <v>172.00961538461539</v>
      </c>
      <c r="G386" t="s">
        <v>20</v>
      </c>
      <c r="H386">
        <v>4799</v>
      </c>
      <c r="I386" s="6">
        <f t="shared" ref="I386:I449" si="25">IF(E386&gt;0, E386/H386, 0)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4"/>
        <v>146.16709511568124</v>
      </c>
      <c r="G387" t="s">
        <v>20</v>
      </c>
      <c r="H387">
        <v>1137</v>
      </c>
      <c r="I387" s="6">
        <f t="shared" si="2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(((L387/60)/60)/24)+DATE(1970,1,1)</f>
        <v>43553.208333333328</v>
      </c>
      <c r="O387" s="9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5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5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5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5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8">E450/D450*100</f>
        <v>50.482758620689658</v>
      </c>
      <c r="G450" t="s">
        <v>14</v>
      </c>
      <c r="H450">
        <v>605</v>
      </c>
      <c r="I450" s="6">
        <f t="shared" ref="I450:I513" si="29">IF(E450&gt;0, E450/H450, 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8"/>
        <v>967</v>
      </c>
      <c r="G451" t="s">
        <v>20</v>
      </c>
      <c r="H451">
        <v>86</v>
      </c>
      <c r="I451" s="6">
        <f t="shared" si="29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(((L451/60)/60)/24)+DATE(1970,1,1)</f>
        <v>43530.25</v>
      </c>
      <c r="O451" s="9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5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5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6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32">E514/D514*100</f>
        <v>139.31868131868131</v>
      </c>
      <c r="G514" t="s">
        <v>20</v>
      </c>
      <c r="H514">
        <v>239</v>
      </c>
      <c r="I514" s="6">
        <f t="shared" ref="I514:I577" si="33">IF(E514&gt;0, E514/H514, 0)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2"/>
        <v>39.277108433734945</v>
      </c>
      <c r="G515" t="s">
        <v>74</v>
      </c>
      <c r="H515">
        <v>35</v>
      </c>
      <c r="I515" s="6">
        <f t="shared" si="33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(((L515/60)/60)/24)+DATE(1970,1,1)</f>
        <v>40430.208333333336</v>
      </c>
      <c r="O515" s="9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5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5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36">E578/D578*100</f>
        <v>64.927835051546396</v>
      </c>
      <c r="G578" t="s">
        <v>14</v>
      </c>
      <c r="H578">
        <v>64</v>
      </c>
      <c r="I578" s="6">
        <f t="shared" ref="I578:I641" si="37">IF(E578&gt;0, E578/H578, 0)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6"/>
        <v>18.853658536585368</v>
      </c>
      <c r="G579" t="s">
        <v>74</v>
      </c>
      <c r="H579">
        <v>37</v>
      </c>
      <c r="I579" s="6">
        <f t="shared" si="37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(((L579/60)/60)/24)+DATE(1970,1,1)</f>
        <v>40613.25</v>
      </c>
      <c r="O579" s="9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5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5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5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5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5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31.5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5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40">E642/D642*100</f>
        <v>16.501669449081803</v>
      </c>
      <c r="G642" t="s">
        <v>14</v>
      </c>
      <c r="H642">
        <v>257</v>
      </c>
      <c r="I642" s="6">
        <f t="shared" ref="I642:I705" si="41">IF(E642&gt;0, E642/H642, 0)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0"/>
        <v>119.96808510638297</v>
      </c>
      <c r="G643" t="s">
        <v>20</v>
      </c>
      <c r="H643">
        <v>194</v>
      </c>
      <c r="I643" s="6">
        <f t="shared" si="41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(((L643/60)/60)/24)+DATE(1970,1,1)</f>
        <v>42786.25</v>
      </c>
      <c r="O643" s="9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5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5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44">E706/D706*100</f>
        <v>122.78160919540231</v>
      </c>
      <c r="G706" t="s">
        <v>20</v>
      </c>
      <c r="H706">
        <v>116</v>
      </c>
      <c r="I706" s="6">
        <f t="shared" ref="I706:I769" si="45">IF(E706&gt;0, E706/H706, 0)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4"/>
        <v>99.026517383618156</v>
      </c>
      <c r="G707" t="s">
        <v>14</v>
      </c>
      <c r="H707">
        <v>2025</v>
      </c>
      <c r="I707" s="6">
        <f t="shared" si="4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(((L707/60)/60)/24)+DATE(1970,1,1)</f>
        <v>41619.25</v>
      </c>
      <c r="O707" s="9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5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5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5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48">E770/D770*100</f>
        <v>231</v>
      </c>
      <c r="G770" t="s">
        <v>20</v>
      </c>
      <c r="H770">
        <v>150</v>
      </c>
      <c r="I770" s="6">
        <f t="shared" ref="I770:I833" si="49">IF(E770&gt;0, E770/H770, 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8"/>
        <v>86.867834394904463</v>
      </c>
      <c r="G771" t="s">
        <v>14</v>
      </c>
      <c r="H771">
        <v>3410</v>
      </c>
      <c r="I771" s="6">
        <f t="shared" si="49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(((L771/60)/60)/24)+DATE(1970,1,1)</f>
        <v>41501.208333333336</v>
      </c>
      <c r="O771" s="9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5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5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5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5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52">E834/D834*100</f>
        <v>315.17592592592592</v>
      </c>
      <c r="G834" t="s">
        <v>20</v>
      </c>
      <c r="H834">
        <v>1297</v>
      </c>
      <c r="I834" s="6">
        <f t="shared" ref="I834:I897" si="53">IF(E834&gt;0, E834/H834, 0)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2"/>
        <v>157.69117647058823</v>
      </c>
      <c r="G835" t="s">
        <v>20</v>
      </c>
      <c r="H835">
        <v>165</v>
      </c>
      <c r="I835" s="6">
        <f t="shared" si="53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(((L835/60)/60)/24)+DATE(1970,1,1)</f>
        <v>40588.25</v>
      </c>
      <c r="O835" s="9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5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5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5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5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5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5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56">E898/D898*100</f>
        <v>774.43434343434342</v>
      </c>
      <c r="G898" t="s">
        <v>20</v>
      </c>
      <c r="H898">
        <v>1460</v>
      </c>
      <c r="I898" s="6">
        <f t="shared" ref="I898:I961" si="57">IF(E898&gt;0, E898/H898, 0)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6"/>
        <v>27.693181818181817</v>
      </c>
      <c r="G899" t="s">
        <v>14</v>
      </c>
      <c r="H899">
        <v>27</v>
      </c>
      <c r="I899" s="6">
        <f t="shared" si="57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(((L899/60)/60)/24)+DATE(1970,1,1)</f>
        <v>43583.208333333328</v>
      </c>
      <c r="O899" s="9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5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31.5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5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60">E962/D962*100</f>
        <v>85.054545454545448</v>
      </c>
      <c r="G962" t="s">
        <v>14</v>
      </c>
      <c r="H962">
        <v>55</v>
      </c>
      <c r="I962" s="6">
        <f t="shared" ref="I962:I1001" si="61">IF(E962&gt;0, E962/H962, 0)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5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60"/>
        <v>119.29824561403508</v>
      </c>
      <c r="G963" t="s">
        <v>20</v>
      </c>
      <c r="H963">
        <v>155</v>
      </c>
      <c r="I963" s="6">
        <f t="shared" si="61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(((L963/60)/60)/24)+DATE(1970,1,1)</f>
        <v>40591.25</v>
      </c>
      <c r="O963" s="9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5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U1001" xr:uid="{00000000-0001-0000-0000-000000000000}"/>
  <conditionalFormatting sqref="G2:G1001">
    <cfRule type="containsText" dxfId="14" priority="5" operator="containsText" text="live">
      <formula>NOT(ISERROR(SEARCH("live",G2)))</formula>
    </cfRule>
    <cfRule type="containsText" dxfId="13" priority="6" operator="containsText" text="canceled">
      <formula>NOT(ISERROR(SEARCH("canceled",G2)))</formula>
    </cfRule>
    <cfRule type="containsText" dxfId="12" priority="7" operator="containsText" text="successful">
      <formula>NOT(ISERROR(SEARCH("successful",G2)))</formula>
    </cfRule>
    <cfRule type="containsText" dxfId="11" priority="8" operator="containsText" text="failed">
      <formula>NOT(ISERROR(SEARCH("failed",G2)))</formula>
    </cfRule>
    <cfRule type="uniqueValues" dxfId="10" priority="9"/>
  </conditionalFormatting>
  <conditionalFormatting sqref="F2:F1001">
    <cfRule type="colorScale" priority="1">
      <colorScale>
        <cfvo type="num" val="0"/>
        <cfvo type="num" val="100"/>
        <cfvo type="num" val="200"/>
        <color rgb="FFFD2B2B"/>
        <color rgb="FF87BE62"/>
        <color rgb="FF8ABEEE"/>
      </colorScale>
    </cfRule>
  </conditionalFormatting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510E-1556-4DC3-B026-2B89AE49227E}">
  <dimension ref="A1:H13"/>
  <sheetViews>
    <sheetView workbookViewId="0">
      <selection activeCell="J15" sqref="J15"/>
    </sheetView>
  </sheetViews>
  <sheetFormatPr defaultRowHeight="15.75" x14ac:dyDescent="0.25"/>
  <cols>
    <col min="1" max="1" width="25.75" customWidth="1"/>
    <col min="2" max="2" width="18.125" customWidth="1"/>
    <col min="3" max="4" width="16.5" customWidth="1"/>
    <col min="5" max="5" width="13.375" customWidth="1"/>
    <col min="6" max="6" width="19.625" customWidth="1"/>
    <col min="7" max="7" width="16.5" customWidth="1"/>
    <col min="8" max="8" width="19.625" customWidth="1"/>
  </cols>
  <sheetData>
    <row r="1" spans="1:8" s="10" customFormat="1" x14ac:dyDescent="0.25">
      <c r="A1" s="10" t="s">
        <v>2089</v>
      </c>
      <c r="B1" s="10" t="s">
        <v>2090</v>
      </c>
      <c r="C1" s="10" t="s">
        <v>2091</v>
      </c>
      <c r="D1" s="10" t="s">
        <v>2092</v>
      </c>
      <c r="E1" s="10" t="s">
        <v>2093</v>
      </c>
      <c r="F1" s="10" t="s">
        <v>2094</v>
      </c>
      <c r="G1" s="10" t="s">
        <v>2095</v>
      </c>
      <c r="H1" s="10" t="s">
        <v>2096</v>
      </c>
    </row>
    <row r="2" spans="1:8" x14ac:dyDescent="0.25">
      <c r="A2" t="s">
        <v>2097</v>
      </c>
      <c r="B2">
        <f>COUNTIFS(Crowdfunding!$G$2:$G$1001,"successful",Crowdfunding!$D$2:$D$1001,"&lt;1000",Crowdfunding!$D$2:$D$1001,"&gt;=1")</f>
        <v>30</v>
      </c>
      <c r="C2">
        <f>COUNTIFS(Crowdfunding!$G$2:$G$1001,"failed",Crowdfunding!$D$2:$D$1001,"&lt;1000",Crowdfunding!$D$2:$D$1001,"&gt;=1")</f>
        <v>20</v>
      </c>
      <c r="D2">
        <f>COUNTIFS(Crowdfunding!$G$2:$G$1001,"canceled",Crowdfunding!$D$2:$D$1001,"&lt;1000",Crowdfunding!$D$2:$D$1001,"&gt;=1")</f>
        <v>1</v>
      </c>
      <c r="E2">
        <f>SUM(B2,C2,D2)</f>
        <v>51</v>
      </c>
      <c r="F2" s="11">
        <f>(B2/E2)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5">
      <c r="A3" t="s">
        <v>2098</v>
      </c>
      <c r="B3">
        <f>COUNTIFS(Crowdfunding!$G$2:$G$1001,"successful",Crowdfunding!$D$2:$D$1001,"&lt;5000",Crowdfunding!$D$2:$D$1001,"&gt;=1000")</f>
        <v>191</v>
      </c>
      <c r="C3">
        <f>COUNTIFS(Crowdfunding!$G$2:$G$1001,"failed",Crowdfunding!$D$2:$D$1001,"&lt;5000",Crowdfunding!$D$2:$D$1001,"&gt;=1000")</f>
        <v>38</v>
      </c>
      <c r="D3">
        <f>COUNTIFS(Crowdfunding!$G$2:$G$1001,"canceled",Crowdfunding!$D$2:$D$1001,"&lt;5000",Crowdfunding!$D$2:$D$1001,"&gt;=1000")</f>
        <v>2</v>
      </c>
      <c r="E3">
        <f t="shared" ref="E3:E13" si="0">SUM(B3,C3,D3)</f>
        <v>231</v>
      </c>
      <c r="F3" s="11">
        <f t="shared" ref="F3:F13" si="1">(B3/E3)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25">
      <c r="A4" t="s">
        <v>2099</v>
      </c>
      <c r="B4">
        <f>COUNTIFS(Crowdfunding!$G$2:$G$1001,"successful",Crowdfunding!$D$2:$D$1001,"&lt;10000",Crowdfunding!$D$2:$D$1001,"&gt;=5000")</f>
        <v>164</v>
      </c>
      <c r="C4">
        <f>COUNTIFS(Crowdfunding!$G$2:$G$1001,"failed",Crowdfunding!$D$2:$D$1001,"&lt;10000",Crowdfunding!$D$2:$D$1001,"&gt;=5000")</f>
        <v>126</v>
      </c>
      <c r="D4">
        <f>COUNTIFS(Crowdfunding!$G$2:$G$1001,"canceled",Crowdfunding!$D$2:$D$1001,"&lt;10000",Crowdfunding!$D$2:$D$1001,"&gt;=5000")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5">
      <c r="A5" t="s">
        <v>2100</v>
      </c>
      <c r="B5">
        <f>COUNTIFS(Crowdfunding!$G$2:$G$1001,"successful",Crowdfunding!$D$2:$D$1001,"&lt;15000",Crowdfunding!$D$2:$D$1001,"&gt;=10000")</f>
        <v>4</v>
      </c>
      <c r="C5">
        <f>COUNTIFS(Crowdfunding!$G$2:$G$1001,"failed",Crowdfunding!$D$2:$D$1001,"&lt;15000",Crowdfunding!$D$2:$D$1001,"&gt;=10000")</f>
        <v>5</v>
      </c>
      <c r="D5">
        <f>COUNTIFS(Crowdfunding!$G$2:$G$1001,"canceled",Crowdfunding!$D$2:$D$1001,"&lt;15000",Crowdfunding!$D$2:$D$1001,"&gt;=10000")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5">
      <c r="A6" t="s">
        <v>2101</v>
      </c>
      <c r="B6">
        <f>COUNTIFS(Crowdfunding!$G$2:$G$1001,"successful",Crowdfunding!$D$2:$D$1001,"&lt;20000",Crowdfunding!$D$2:$D$1001,"&gt;=15000")</f>
        <v>10</v>
      </c>
      <c r="C6">
        <f>COUNTIFS(Crowdfunding!$G$2:$G$1001,"failed",Crowdfunding!$D$2:$D$1001,"&lt;20000",Crowdfunding!$D$2:$D$1001,"&gt;=15000")</f>
        <v>0</v>
      </c>
      <c r="D6">
        <f>COUNTIFS(Crowdfunding!$G$2:$G$1001,"canceled",Crowdfunding!$D$2:$D$1001,"&lt;20000",Crowdfunding!$D$2:$D$1001,"&gt;=15000")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5">
      <c r="A7" t="s">
        <v>2102</v>
      </c>
      <c r="B7">
        <f>COUNTIFS(Crowdfunding!$G$2:$G$1001,"successful",Crowdfunding!$D$2:$D$1001,"&lt;25000",Crowdfunding!$D$2:$D$1001,"&gt;=20000")</f>
        <v>7</v>
      </c>
      <c r="C7">
        <f>COUNTIFS(Crowdfunding!$G$2:$G$1001,"failed",Crowdfunding!$D$2:$D$1001,"&lt;25000",Crowdfunding!$D$2:$D$1001,"&gt;=20000")</f>
        <v>0</v>
      </c>
      <c r="D7">
        <f>COUNTIFS(Crowdfunding!$G$2:$G$1001,"failed",Crowdfunding!$D$2:$D$1001,"&lt;25000",Crowdfunding!$D$2:$D$1001,"&gt;=20000")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5">
      <c r="A8" t="s">
        <v>2103</v>
      </c>
      <c r="B8">
        <f>COUNTIFS(Crowdfunding!$G$2:$G$1001,"successful",Crowdfunding!$D$2:$D$1001,"&lt;30000",Crowdfunding!$D$2:$D$1001,"&gt;=25000")</f>
        <v>11</v>
      </c>
      <c r="C8">
        <f>COUNTIFS(Crowdfunding!$G$2:$G$1001,"failed",Crowdfunding!$D$2:$D$1001,"&lt;30000",Crowdfunding!$D$2:$D$1001,"&gt;=25000")</f>
        <v>3</v>
      </c>
      <c r="D8">
        <f>COUNTIFS(Crowdfunding!$G$2:$G$1001,"canceled",Crowdfunding!$D$2:$D$1001,"&lt;30000",Crowdfunding!$D$2:$D$1001,"&gt;=25000")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5">
      <c r="A9" t="s">
        <v>2104</v>
      </c>
      <c r="B9">
        <f>COUNTIFS(Crowdfunding!$G$2:$G$1001,"successful",Crowdfunding!$D$2:$D$1001,"&lt;35000",Crowdfunding!$D$2:$D$1001,"&gt;=30000")</f>
        <v>7</v>
      </c>
      <c r="C9">
        <f>COUNTIFS(Crowdfunding!$G$2:$G$1001,"failed",Crowdfunding!$D$2:$D$1001,"&lt;35000",Crowdfunding!$D$2:$D$1001,"&gt;=30000")</f>
        <v>0</v>
      </c>
      <c r="D9">
        <f>COUNTIFS(Crowdfunding!$G$2:$G$1001,"canceled",Crowdfunding!$D$2:$D$1001,"&lt;35000",Crowdfunding!$D$2:$D$1001,"&gt;=30000")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5">
      <c r="A10" t="s">
        <v>2105</v>
      </c>
      <c r="B10">
        <f>COUNTIFS(Crowdfunding!$G$2:$G$1001,"successful",Crowdfunding!$D$2:$D$1001,"&lt;40000",Crowdfunding!$D$2:$D$1001,"&gt;=35000")</f>
        <v>8</v>
      </c>
      <c r="C10">
        <f>COUNTIFS(Crowdfunding!$G$2:$G$1001,"failed",Crowdfunding!$D$2:$D$1001,"&lt;40000",Crowdfunding!$D$2:$D$1001,"&gt;=35000")</f>
        <v>3</v>
      </c>
      <c r="D10">
        <f>COUNTIFS(Crowdfunding!$G$2:$G$1001,"canceled",Crowdfunding!$D$2:$D$1001,"&lt;40000",Crowdfunding!$D$2:$D$1001,"&gt;=35000")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5">
      <c r="A11" t="s">
        <v>2106</v>
      </c>
      <c r="B11">
        <f>COUNTIFS(Crowdfunding!$G$2:$G$1001,"successful",Crowdfunding!$D$2:$D$1001,"&lt;45000",Crowdfunding!$D$2:$D$1001,"&gt;=40000")</f>
        <v>11</v>
      </c>
      <c r="C11">
        <f>COUNTIFS(Crowdfunding!$G$2:$G$1001,"failed",Crowdfunding!$D$2:$D$1001,"&lt;45000",Crowdfunding!$D$2:$D$1001,"&gt;=40000")</f>
        <v>3</v>
      </c>
      <c r="D11">
        <f>COUNTIFS(Crowdfunding!$G$2:$G$1001,"canceled",Crowdfunding!$D$2:$D$1001,"&lt;45000",Crowdfunding!$D$2:$D$1001,"&gt;=40000")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5">
      <c r="A12" t="s">
        <v>2107</v>
      </c>
      <c r="B12">
        <f>COUNTIFS(Crowdfunding!$G$2:$G$1001,"successful",Crowdfunding!$D$2:$D$1001,"&lt;50000",Crowdfunding!$D$2:$D$1001,"&gt;=45000")</f>
        <v>8</v>
      </c>
      <c r="C12">
        <f>COUNTIFS(Crowdfunding!$G$2:$G$1001,"failed",Crowdfunding!$D$2:$D$1001,"&lt;50000",Crowdfunding!$D$2:$D$1001,"&gt;=45000")</f>
        <v>3</v>
      </c>
      <c r="D12">
        <f>COUNTIFS(Crowdfunding!$G$2:$G$1001,"canceled",Crowdfunding!$D$2:$D$1001,"&lt;50000",Crowdfunding!$D$2:$D$1001,"&gt;=45000")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5">
      <c r="A13" t="s">
        <v>2108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89A9-FA79-4ADA-A305-88F5A8FE17E1}">
  <dimension ref="A1:J566"/>
  <sheetViews>
    <sheetView tabSelected="1" workbookViewId="0">
      <selection activeCell="L4" sqref="L4"/>
    </sheetView>
  </sheetViews>
  <sheetFormatPr defaultRowHeight="15.75" x14ac:dyDescent="0.25"/>
  <cols>
    <col min="2" max="2" width="16.5" customWidth="1"/>
    <col min="6" max="6" width="2.375" customWidth="1"/>
    <col min="7" max="7" width="5" customWidth="1"/>
    <col min="8" max="8" width="24" customWidth="1"/>
    <col min="9" max="9" width="1.625" customWidth="1"/>
    <col min="10" max="10" width="24" style="12" customWidth="1"/>
  </cols>
  <sheetData>
    <row r="1" spans="1:10" x14ac:dyDescent="0.25">
      <c r="A1" s="10" t="s">
        <v>4</v>
      </c>
      <c r="B1" s="10" t="s">
        <v>5</v>
      </c>
      <c r="D1" s="10" t="s">
        <v>4</v>
      </c>
      <c r="E1" s="10" t="s">
        <v>5</v>
      </c>
      <c r="H1" t="s">
        <v>2109</v>
      </c>
      <c r="J1" s="12" t="s">
        <v>2115</v>
      </c>
    </row>
    <row r="2" spans="1:10" x14ac:dyDescent="0.25">
      <c r="A2" t="s">
        <v>20</v>
      </c>
      <c r="B2">
        <v>158</v>
      </c>
      <c r="D2" t="s">
        <v>14</v>
      </c>
      <c r="E2">
        <v>0</v>
      </c>
      <c r="H2" t="s">
        <v>2110</v>
      </c>
      <c r="J2" s="12" t="s">
        <v>2110</v>
      </c>
    </row>
    <row r="3" spans="1:10" x14ac:dyDescent="0.25">
      <c r="A3" t="s">
        <v>20</v>
      </c>
      <c r="B3">
        <v>1425</v>
      </c>
      <c r="D3" t="s">
        <v>14</v>
      </c>
      <c r="E3">
        <v>24</v>
      </c>
      <c r="H3" s="12">
        <f>AVERAGE(B:B)</f>
        <v>851.14690265486729</v>
      </c>
      <c r="J3" s="12">
        <f>AVERAGE(E:E)</f>
        <v>585.61538461538464</v>
      </c>
    </row>
    <row r="4" spans="1:10" x14ac:dyDescent="0.25">
      <c r="A4" t="s">
        <v>20</v>
      </c>
      <c r="B4">
        <v>174</v>
      </c>
      <c r="D4" t="s">
        <v>14</v>
      </c>
      <c r="E4">
        <v>53</v>
      </c>
    </row>
    <row r="5" spans="1:10" x14ac:dyDescent="0.25">
      <c r="A5" t="s">
        <v>20</v>
      </c>
      <c r="B5">
        <v>227</v>
      </c>
      <c r="D5" t="s">
        <v>14</v>
      </c>
      <c r="E5">
        <v>18</v>
      </c>
      <c r="H5" t="s">
        <v>2111</v>
      </c>
      <c r="J5" s="12" t="s">
        <v>2111</v>
      </c>
    </row>
    <row r="6" spans="1:10" x14ac:dyDescent="0.25">
      <c r="A6" t="s">
        <v>20</v>
      </c>
      <c r="B6">
        <v>220</v>
      </c>
      <c r="D6" t="s">
        <v>14</v>
      </c>
      <c r="E6">
        <v>44</v>
      </c>
      <c r="H6">
        <f>MEDIAN(B:B)</f>
        <v>201</v>
      </c>
      <c r="J6" s="12">
        <f>MEDIAN(E:E)</f>
        <v>114.5</v>
      </c>
    </row>
    <row r="7" spans="1:10" x14ac:dyDescent="0.25">
      <c r="A7" t="s">
        <v>20</v>
      </c>
      <c r="B7">
        <v>98</v>
      </c>
      <c r="D7" t="s">
        <v>14</v>
      </c>
      <c r="E7">
        <v>27</v>
      </c>
    </row>
    <row r="8" spans="1:10" x14ac:dyDescent="0.25">
      <c r="A8" t="s">
        <v>20</v>
      </c>
      <c r="B8">
        <v>100</v>
      </c>
      <c r="D8" t="s">
        <v>14</v>
      </c>
      <c r="E8">
        <v>55</v>
      </c>
      <c r="H8" t="s">
        <v>2112</v>
      </c>
      <c r="J8" s="12" t="s">
        <v>2112</v>
      </c>
    </row>
    <row r="9" spans="1:10" x14ac:dyDescent="0.25">
      <c r="A9" t="s">
        <v>20</v>
      </c>
      <c r="B9">
        <v>1249</v>
      </c>
      <c r="D9" t="s">
        <v>14</v>
      </c>
      <c r="E9">
        <v>200</v>
      </c>
      <c r="H9">
        <f>MIN(B:B)</f>
        <v>16</v>
      </c>
      <c r="J9" s="12">
        <f>MIN(E:E)</f>
        <v>0</v>
      </c>
    </row>
    <row r="10" spans="1:10" x14ac:dyDescent="0.25">
      <c r="A10" t="s">
        <v>20</v>
      </c>
      <c r="B10">
        <v>1396</v>
      </c>
      <c r="D10" t="s">
        <v>14</v>
      </c>
      <c r="E10">
        <v>452</v>
      </c>
    </row>
    <row r="11" spans="1:10" x14ac:dyDescent="0.25">
      <c r="A11" t="s">
        <v>20</v>
      </c>
      <c r="B11">
        <v>890</v>
      </c>
      <c r="D11" t="s">
        <v>14</v>
      </c>
      <c r="E11">
        <v>674</v>
      </c>
      <c r="H11" t="s">
        <v>2113</v>
      </c>
      <c r="J11" s="12" t="s">
        <v>2113</v>
      </c>
    </row>
    <row r="12" spans="1:10" x14ac:dyDescent="0.25">
      <c r="A12" t="s">
        <v>20</v>
      </c>
      <c r="B12">
        <v>142</v>
      </c>
      <c r="D12" t="s">
        <v>14</v>
      </c>
      <c r="E12">
        <v>558</v>
      </c>
      <c r="H12">
        <f>MAX(B:B)</f>
        <v>7295</v>
      </c>
      <c r="J12" s="12">
        <f>MAX(E:E)</f>
        <v>6080</v>
      </c>
    </row>
    <row r="13" spans="1:10" x14ac:dyDescent="0.25">
      <c r="A13" t="s">
        <v>20</v>
      </c>
      <c r="B13">
        <v>2673</v>
      </c>
      <c r="D13" t="s">
        <v>14</v>
      </c>
      <c r="E13">
        <v>15</v>
      </c>
    </row>
    <row r="14" spans="1:10" x14ac:dyDescent="0.25">
      <c r="A14" t="s">
        <v>20</v>
      </c>
      <c r="B14">
        <v>163</v>
      </c>
      <c r="D14" t="s">
        <v>14</v>
      </c>
      <c r="E14">
        <v>2307</v>
      </c>
      <c r="H14" t="s">
        <v>2114</v>
      </c>
      <c r="J14" s="12" t="s">
        <v>2114</v>
      </c>
    </row>
    <row r="15" spans="1:10" x14ac:dyDescent="0.25">
      <c r="A15" t="s">
        <v>20</v>
      </c>
      <c r="B15">
        <v>2220</v>
      </c>
      <c r="D15" t="s">
        <v>14</v>
      </c>
      <c r="E15">
        <v>88</v>
      </c>
      <c r="H15" s="12">
        <f>_xlfn.VAR.P(B:B)</f>
        <v>1603373.7324019109</v>
      </c>
      <c r="J15" s="12">
        <f>_xlfn.VAR.P(E:E)</f>
        <v>921574.68174133555</v>
      </c>
    </row>
    <row r="16" spans="1:10" x14ac:dyDescent="0.25">
      <c r="A16" t="s">
        <v>20</v>
      </c>
      <c r="B16">
        <v>1606</v>
      </c>
      <c r="D16" t="s">
        <v>14</v>
      </c>
      <c r="E16">
        <v>48</v>
      </c>
    </row>
    <row r="17" spans="1:10" x14ac:dyDescent="0.25">
      <c r="A17" t="s">
        <v>20</v>
      </c>
      <c r="B17">
        <v>129</v>
      </c>
      <c r="D17" t="s">
        <v>14</v>
      </c>
      <c r="E17">
        <v>1</v>
      </c>
      <c r="H17" t="s">
        <v>2116</v>
      </c>
      <c r="J17" s="12" t="s">
        <v>2116</v>
      </c>
    </row>
    <row r="18" spans="1:10" x14ac:dyDescent="0.25">
      <c r="A18" t="s">
        <v>20</v>
      </c>
      <c r="B18">
        <v>226</v>
      </c>
      <c r="D18" t="s">
        <v>14</v>
      </c>
      <c r="E18">
        <v>1467</v>
      </c>
      <c r="H18" s="12">
        <f>_xlfn.STDEV.P(B:B)</f>
        <v>1266.2439466397898</v>
      </c>
      <c r="J18" s="12">
        <f>_xlfn.STDEV.P(E:E)</f>
        <v>959.98681331637863</v>
      </c>
    </row>
    <row r="19" spans="1:10" x14ac:dyDescent="0.25">
      <c r="A19" t="s">
        <v>20</v>
      </c>
      <c r="B19">
        <v>5419</v>
      </c>
      <c r="D19" t="s">
        <v>14</v>
      </c>
      <c r="E19">
        <v>75</v>
      </c>
    </row>
    <row r="20" spans="1:10" x14ac:dyDescent="0.25">
      <c r="A20" t="s">
        <v>20</v>
      </c>
      <c r="B20">
        <v>165</v>
      </c>
      <c r="D20" t="s">
        <v>14</v>
      </c>
      <c r="E20">
        <v>120</v>
      </c>
    </row>
    <row r="21" spans="1:10" x14ac:dyDescent="0.25">
      <c r="A21" t="s">
        <v>20</v>
      </c>
      <c r="B21">
        <v>1965</v>
      </c>
      <c r="D21" t="s">
        <v>14</v>
      </c>
      <c r="E21">
        <v>2253</v>
      </c>
    </row>
    <row r="22" spans="1:10" x14ac:dyDescent="0.25">
      <c r="A22" t="s">
        <v>20</v>
      </c>
      <c r="B22">
        <v>16</v>
      </c>
      <c r="D22" t="s">
        <v>14</v>
      </c>
      <c r="E22">
        <v>5</v>
      </c>
    </row>
    <row r="23" spans="1:10" x14ac:dyDescent="0.25">
      <c r="A23" t="s">
        <v>20</v>
      </c>
      <c r="B23">
        <v>107</v>
      </c>
      <c r="D23" t="s">
        <v>14</v>
      </c>
      <c r="E23">
        <v>38</v>
      </c>
    </row>
    <row r="24" spans="1:10" x14ac:dyDescent="0.25">
      <c r="A24" t="s">
        <v>20</v>
      </c>
      <c r="B24">
        <v>134</v>
      </c>
      <c r="D24" t="s">
        <v>14</v>
      </c>
      <c r="E24">
        <v>12</v>
      </c>
    </row>
    <row r="25" spans="1:10" x14ac:dyDescent="0.25">
      <c r="A25" t="s">
        <v>20</v>
      </c>
      <c r="B25">
        <v>198</v>
      </c>
      <c r="D25" t="s">
        <v>14</v>
      </c>
      <c r="E25">
        <v>1684</v>
      </c>
    </row>
    <row r="26" spans="1:10" x14ac:dyDescent="0.25">
      <c r="A26" t="s">
        <v>20</v>
      </c>
      <c r="B26">
        <v>111</v>
      </c>
      <c r="D26" t="s">
        <v>14</v>
      </c>
      <c r="E26">
        <v>56</v>
      </c>
    </row>
    <row r="27" spans="1:10" x14ac:dyDescent="0.25">
      <c r="A27" t="s">
        <v>20</v>
      </c>
      <c r="B27">
        <v>222</v>
      </c>
      <c r="D27" t="s">
        <v>14</v>
      </c>
      <c r="E27">
        <v>838</v>
      </c>
    </row>
    <row r="28" spans="1:10" x14ac:dyDescent="0.25">
      <c r="A28" t="s">
        <v>20</v>
      </c>
      <c r="B28">
        <v>6212</v>
      </c>
      <c r="D28" t="s">
        <v>14</v>
      </c>
      <c r="E28">
        <v>1000</v>
      </c>
    </row>
    <row r="29" spans="1:10" x14ac:dyDescent="0.25">
      <c r="A29" t="s">
        <v>20</v>
      </c>
      <c r="B29">
        <v>98</v>
      </c>
      <c r="D29" t="s">
        <v>14</v>
      </c>
      <c r="E29">
        <v>1482</v>
      </c>
    </row>
    <row r="30" spans="1:10" x14ac:dyDescent="0.25">
      <c r="A30" t="s">
        <v>20</v>
      </c>
      <c r="B30">
        <v>92</v>
      </c>
      <c r="D30" t="s">
        <v>14</v>
      </c>
      <c r="E30">
        <v>106</v>
      </c>
    </row>
    <row r="31" spans="1:10" x14ac:dyDescent="0.25">
      <c r="A31" t="s">
        <v>20</v>
      </c>
      <c r="B31">
        <v>149</v>
      </c>
      <c r="D31" t="s">
        <v>14</v>
      </c>
      <c r="E31">
        <v>679</v>
      </c>
    </row>
    <row r="32" spans="1:10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">
    <cfRule type="containsText" dxfId="9" priority="6" operator="containsText" text="live">
      <formula>NOT(ISERROR(SEARCH("live",A2)))</formula>
    </cfRule>
    <cfRule type="containsText" dxfId="8" priority="7" operator="containsText" text="canceled">
      <formula>NOT(ISERROR(SEARCH("canceled",A2)))</formula>
    </cfRule>
    <cfRule type="containsText" dxfId="7" priority="8" operator="containsText" text="successful">
      <formula>NOT(ISERROR(SEARCH("successful",A2)))</formula>
    </cfRule>
    <cfRule type="containsText" dxfId="6" priority="9" operator="containsText" text="failed">
      <formula>NOT(ISERROR(SEARCH("failed",A2)))</formula>
    </cfRule>
    <cfRule type="uniqueValues" dxfId="5" priority="10"/>
  </conditionalFormatting>
  <conditionalFormatting sqref="D2:D365">
    <cfRule type="containsText" dxfId="4" priority="1" operator="containsText" text="live">
      <formula>NOT(ISERROR(SEARCH("live",D2)))</formula>
    </cfRule>
    <cfRule type="containsText" dxfId="3" priority="2" operator="containsText" text="canceled">
      <formula>NOT(ISERROR(SEARCH("canceled",D2)))</formula>
    </cfRule>
    <cfRule type="containsText" dxfId="2" priority="3" operator="containsText" text="successful">
      <formula>NOT(ISERROR(SEARCH("successful",D2)))</formula>
    </cfRule>
    <cfRule type="containsText" dxfId="1" priority="4" operator="containsText" text="failed">
      <formula>NOT(ISERROR(SEARCH("failed",D2)))</formula>
    </cfRule>
    <cfRule type="uniqueValues" dxfId="0" priority="5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pCategory</vt:lpstr>
      <vt:lpstr>pSubCategory</vt:lpstr>
      <vt:lpstr>pCountry</vt:lpstr>
      <vt:lpstr>pYears</vt:lpstr>
      <vt:lpstr>Crowdfunding</vt:lpstr>
      <vt:lpstr>tGoals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Alia</cp:lastModifiedBy>
  <dcterms:created xsi:type="dcterms:W3CDTF">2021-09-29T18:52:28Z</dcterms:created>
  <dcterms:modified xsi:type="dcterms:W3CDTF">2023-05-18T20:52:33Z</dcterms:modified>
</cp:coreProperties>
</file>